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drawings/drawing4.xml" ContentType="application/vnd.openxmlformats-officedocument.drawingml.chartshapes+xml"/>
  <Override PartName="/xl/drawings/drawing5.xml" ContentType="application/vnd.openxmlformats-officedocument.drawing+xml"/>
  <Override PartName="/xl/charts/chart2.xml" ContentType="application/vnd.openxmlformats-officedocument.drawingml.chart+xml"/>
  <Override PartName="/xl/drawings/drawing6.xml" ContentType="application/vnd.openxmlformats-officedocument.drawingml.chartshapes+xml"/>
  <Override PartName="/xl/drawings/drawing7.xml" ContentType="application/vnd.openxmlformats-officedocument.drawing+xml"/>
  <Override PartName="/xl/charts/chart3.xml" ContentType="application/vnd.openxmlformats-officedocument.drawingml.chart+xml"/>
  <Override PartName="/xl/drawings/drawing8.xml" ContentType="application/vnd.openxmlformats-officedocument.drawingml.chartshapes+xml"/>
  <Override PartName="/xl/drawings/drawing9.xml" ContentType="application/vnd.openxmlformats-officedocument.drawing+xml"/>
  <Override PartName="/xl/charts/chart4.xml" ContentType="application/vnd.openxmlformats-officedocument.drawingml.chart+xml"/>
  <Override PartName="/xl/drawings/drawing10.xml" ContentType="application/vnd.openxmlformats-officedocument.drawingml.chartshapes+xml"/>
  <Override PartName="/xl/drawings/drawing11.xml" ContentType="application/vnd.openxmlformats-officedocument.drawing+xml"/>
  <Override PartName="/xl/charts/chart5.xml" ContentType="application/vnd.openxmlformats-officedocument.drawingml.chart+xml"/>
  <Override PartName="/xl/drawings/drawing12.xml" ContentType="application/vnd.openxmlformats-officedocument.drawingml.chartshapes+xml"/>
  <Override PartName="/xl/drawings/drawing13.xml" ContentType="application/vnd.openxmlformats-officedocument.drawing+xml"/>
  <Override PartName="/xl/charts/chart6.xml" ContentType="application/vnd.openxmlformats-officedocument.drawingml.chart+xml"/>
  <Override PartName="/xl/drawings/drawing14.xml" ContentType="application/vnd.openxmlformats-officedocument.drawingml.chartshapes+xml"/>
  <Override PartName="/xl/drawings/drawing15.xml" ContentType="application/vnd.openxmlformats-officedocument.drawing+xml"/>
  <Override PartName="/xl/drawings/drawing16.xml" ContentType="application/vnd.openxmlformats-officedocument.drawing+xml"/>
  <Override PartName="/xl/charts/chart7.xml" ContentType="application/vnd.openxmlformats-officedocument.drawingml.chart+xml"/>
  <Override PartName="/xl/drawings/drawing17.xml" ContentType="application/vnd.openxmlformats-officedocument.drawingml.chartshapes+xml"/>
  <Override PartName="/xl/charts/chart8.xml" ContentType="application/vnd.openxmlformats-officedocument.drawingml.chart+xml"/>
  <Override PartName="/xl/drawings/drawing18.xml" ContentType="application/vnd.openxmlformats-officedocument.drawingml.chartshapes+xml"/>
  <Override PartName="/xl/drawings/drawing19.xml" ContentType="application/vnd.openxmlformats-officedocument.drawing+xml"/>
  <Override PartName="/xl/charts/chart9.xml" ContentType="application/vnd.openxmlformats-officedocument.drawingml.chart+xml"/>
  <Override PartName="/xl/drawings/drawing20.xml" ContentType="application/vnd.openxmlformats-officedocument.drawingml.chartshapes+xml"/>
  <Override PartName="/xl/charts/chart10.xml" ContentType="application/vnd.openxmlformats-officedocument.drawingml.chart+xml"/>
  <Override PartName="/xl/drawings/drawing21.xml" ContentType="application/vnd.openxmlformats-officedocument.drawingml.chartshapes+xml"/>
  <Override PartName="/xl/drawings/drawing22.xml" ContentType="application/vnd.openxmlformats-officedocument.drawing+xml"/>
  <Override PartName="/xl/charts/chart11.xml" ContentType="application/vnd.openxmlformats-officedocument.drawingml.chart+xml"/>
  <Override PartName="/xl/drawings/drawing23.xml" ContentType="application/vnd.openxmlformats-officedocument.drawingml.chartshapes+xml"/>
  <Override PartName="/xl/drawings/drawing24.xml" ContentType="application/vnd.openxmlformats-officedocument.drawing+xml"/>
  <Override PartName="/xl/comments1.xml" ContentType="application/vnd.openxmlformats-officedocument.spreadsheetml.comments+xml"/>
  <Override PartName="/xl/charts/chart12.xml" ContentType="application/vnd.openxmlformats-officedocument.drawingml.chart+xml"/>
  <Override PartName="/xl/drawings/drawing25.xml" ContentType="application/vnd.openxmlformats-officedocument.drawingml.chartshapes+xml"/>
  <Override PartName="/xl/drawings/drawing26.xml" ContentType="application/vnd.openxmlformats-officedocument.drawing+xml"/>
  <Override PartName="/xl/charts/chart13.xml" ContentType="application/vnd.openxmlformats-officedocument.drawingml.chart+xml"/>
  <Override PartName="/xl/drawings/drawing27.xml" ContentType="application/vnd.openxmlformats-officedocument.drawingml.chartshapes+xml"/>
  <Override PartName="/xl/drawings/drawing28.xml" ContentType="application/vnd.openxmlformats-officedocument.drawing+xml"/>
  <Override PartName="/xl/charts/chart14.xml" ContentType="application/vnd.openxmlformats-officedocument.drawingml.chart+xml"/>
  <Override PartName="/xl/drawings/drawing29.xml" ContentType="application/vnd.openxmlformats-officedocument.drawingml.chartshapes+xml"/>
  <Override PartName="/xl/drawings/drawing30.xml" ContentType="application/vnd.openxmlformats-officedocument.drawing+xml"/>
  <Override PartName="/xl/charts/chart15.xml" ContentType="application/vnd.openxmlformats-officedocument.drawingml.chart+xml"/>
  <Override PartName="/xl/drawings/drawing31.xml" ContentType="application/vnd.openxmlformats-officedocument.drawingml.chartshapes+xml"/>
  <Override PartName="/xl/drawings/drawing32.xml" ContentType="application/vnd.openxmlformats-officedocument.drawing+xml"/>
  <Override PartName="/xl/charts/chart16.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3.xml" ContentType="application/vnd.openxmlformats-officedocument.drawingml.chartshapes+xml"/>
  <Override PartName="/xl/drawings/drawing34.xml" ContentType="application/vnd.openxmlformats-officedocument.drawing+xml"/>
  <Override PartName="/xl/charts/chart17.xml" ContentType="application/vnd.openxmlformats-officedocument.drawingml.chart+xml"/>
  <Override PartName="/xl/drawings/drawing35.xml" ContentType="application/vnd.openxmlformats-officedocument.drawingml.chartshapes+xml"/>
  <Override PartName="/xl/drawings/drawing36.xml" ContentType="application/vnd.openxmlformats-officedocument.drawing+xml"/>
  <Override PartName="/xl/charts/chart18.xml" ContentType="application/vnd.openxmlformats-officedocument.drawingml.chart+xml"/>
  <Override PartName="/xl/drawings/drawing37.xml" ContentType="application/vnd.openxmlformats-officedocument.drawingml.chartshapes+xml"/>
  <Override PartName="/xl/charts/chart19.xml" ContentType="application/vnd.openxmlformats-officedocument.drawingml.chart+xml"/>
  <Override PartName="/xl/drawings/drawing38.xml" ContentType="application/vnd.openxmlformats-officedocument.drawingml.chartshapes+xml"/>
  <Override PartName="/xl/charts/chart20.xml" ContentType="application/vnd.openxmlformats-officedocument.drawingml.chart+xml"/>
  <Override PartName="/xl/drawings/drawing39.xml" ContentType="application/vnd.openxmlformats-officedocument.drawingml.chartshapes+xml"/>
  <Override PartName="/xl/charts/chart21.xml" ContentType="application/vnd.openxmlformats-officedocument.drawingml.chart+xml"/>
  <Override PartName="/xl/drawings/drawing40.xml" ContentType="application/vnd.openxmlformats-officedocument.drawingml.chartshapes+xml"/>
  <Override PartName="/xl/drawings/drawing41.xml" ContentType="application/vnd.openxmlformats-officedocument.drawing+xml"/>
  <Override PartName="/xl/charts/chart22.xml" ContentType="application/vnd.openxmlformats-officedocument.drawingml.chart+xml"/>
  <Override PartName="/xl/drawings/drawing42.xml" ContentType="application/vnd.openxmlformats-officedocument.drawingml.chartshapes+xml"/>
  <Override PartName="/xl/drawings/drawing43.xml" ContentType="application/vnd.openxmlformats-officedocument.drawing+xml"/>
  <Override PartName="/xl/charts/chart23.xml" ContentType="application/vnd.openxmlformats-officedocument.drawingml.chart+xml"/>
  <Override PartName="/xl/drawings/drawing44.xml" ContentType="application/vnd.openxmlformats-officedocument.drawingml.chartshapes+xml"/>
  <Override PartName="/xl/charts/chart24.xml" ContentType="application/vnd.openxmlformats-officedocument.drawingml.chart+xml"/>
  <Override PartName="/xl/drawings/drawing45.xml" ContentType="application/vnd.openxmlformats-officedocument.drawingml.chartshapes+xml"/>
  <Override PartName="/xl/charts/chart25.xml" ContentType="application/vnd.openxmlformats-officedocument.drawingml.chart+xml"/>
  <Override PartName="/xl/drawings/drawing46.xml" ContentType="application/vnd.openxmlformats-officedocument.drawingml.chartshapes+xml"/>
  <Override PartName="/xl/charts/chart26.xml" ContentType="application/vnd.openxmlformats-officedocument.drawingml.chart+xml"/>
  <Override PartName="/xl/drawings/drawing47.xml" ContentType="application/vnd.openxmlformats-officedocument.drawingml.chartshapes+xml"/>
  <Override PartName="/xl/drawings/drawing48.xml" ContentType="application/vnd.openxmlformats-officedocument.drawing+xml"/>
  <Override PartName="/xl/charts/chart27.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9.xml" ContentType="application/vnd.openxmlformats-officedocument.drawingml.chartshapes+xml"/>
  <Override PartName="/xl/drawings/drawing50.xml" ContentType="application/vnd.openxmlformats-officedocument.drawing+xml"/>
  <Override PartName="/xl/charts/chart28.xml" ContentType="application/vnd.openxmlformats-officedocument.drawingml.chart+xml"/>
  <Override PartName="/xl/drawings/drawing51.xml" ContentType="application/vnd.openxmlformats-officedocument.drawingml.chartshapes+xml"/>
  <Override PartName="/xl/charts/chart29.xml" ContentType="application/vnd.openxmlformats-officedocument.drawingml.chart+xml"/>
  <Override PartName="/xl/drawings/drawing52.xml" ContentType="application/vnd.openxmlformats-officedocument.drawingml.chartshapes+xml"/>
  <Override PartName="/xl/charts/chart30.xml" ContentType="application/vnd.openxmlformats-officedocument.drawingml.chart+xml"/>
  <Override PartName="/xl/drawings/drawing53.xml" ContentType="application/vnd.openxmlformats-officedocument.drawingml.chartshapes+xml"/>
  <Override PartName="/xl/charts/chart31.xml" ContentType="application/vnd.openxmlformats-officedocument.drawingml.chart+xml"/>
  <Override PartName="/xl/drawings/drawing54.xml" ContentType="application/vnd.openxmlformats-officedocument.drawingml.chartshapes+xml"/>
  <Override PartName="/xl/drawings/drawing55.xml" ContentType="application/vnd.openxmlformats-officedocument.drawing+xml"/>
  <Override PartName="/xl/charts/chart32.xml" ContentType="application/vnd.openxmlformats-officedocument.drawingml.chart+xml"/>
  <Override PartName="/xl/drawings/drawing56.xml" ContentType="application/vnd.openxmlformats-officedocument.drawingml.chartshapes+xml"/>
  <Override PartName="/xl/charts/chart33.xml" ContentType="application/vnd.openxmlformats-officedocument.drawingml.chart+xml"/>
  <Override PartName="/xl/drawings/drawing57.xml" ContentType="application/vnd.openxmlformats-officedocument.drawingml.chartshapes+xml"/>
  <Override PartName="/xl/charts/chart34.xml" ContentType="application/vnd.openxmlformats-officedocument.drawingml.chart+xml"/>
  <Override PartName="/xl/drawings/drawing58.xml" ContentType="application/vnd.openxmlformats-officedocument.drawingml.chartshapes+xml"/>
  <Override PartName="/xl/charts/chart35.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9.xml" ContentType="application/vnd.openxmlformats-officedocument.drawingml.chartshapes+xml"/>
  <Override PartName="/xl/drawings/drawing60.xml" ContentType="application/vnd.openxmlformats-officedocument.drawing+xml"/>
  <Override PartName="/xl/charts/chart36.xml" ContentType="application/vnd.openxmlformats-officedocument.drawingml.chart+xml"/>
  <Override PartName="/xl/drawings/drawing61.xml" ContentType="application/vnd.openxmlformats-officedocument.drawingml.chartshapes+xml"/>
  <Override PartName="/xl/charts/chart37.xml" ContentType="application/vnd.openxmlformats-officedocument.drawingml.chart+xml"/>
  <Override PartName="/xl/drawings/drawing62.xml" ContentType="application/vnd.openxmlformats-officedocument.drawingml.chartshapes+xml"/>
  <Override PartName="/xl/drawings/drawing63.xml" ContentType="application/vnd.openxmlformats-officedocument.drawing+xml"/>
  <Override PartName="/xl/charts/chart38.xml" ContentType="application/vnd.openxmlformats-officedocument.drawingml.chart+xml"/>
  <Override PartName="/xl/drawings/drawing64.xml" ContentType="application/vnd.openxmlformats-officedocument.drawingml.chartshapes+xml"/>
  <Override PartName="/xl/charts/chart39.xml" ContentType="application/vnd.openxmlformats-officedocument.drawingml.chart+xml"/>
  <Override PartName="/xl/drawings/drawing65.xml" ContentType="application/vnd.openxmlformats-officedocument.drawingml.chartshapes+xml"/>
  <Override PartName="/xl/drawings/drawing66.xml" ContentType="application/vnd.openxmlformats-officedocument.drawing+xml"/>
  <Override PartName="/xl/charts/chart40.xml" ContentType="application/vnd.openxmlformats-officedocument.drawingml.chart+xml"/>
  <Override PartName="/xl/drawings/drawing67.xml" ContentType="application/vnd.openxmlformats-officedocument.drawingml.chartshapes+xml"/>
  <Override PartName="/xl/drawings/drawing68.xml" ContentType="application/vnd.openxmlformats-officedocument.drawing+xml"/>
  <Override PartName="/xl/charts/chart41.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9.xml" ContentType="application/vnd.openxmlformats-officedocument.drawingml.chartshapes+xml"/>
  <Override PartName="/xl/charts/chart42.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0.xml" ContentType="application/vnd.openxmlformats-officedocument.drawingml.chartshapes+xml"/>
  <Override PartName="/xl/drawings/drawing71.xml" ContentType="application/vnd.openxmlformats-officedocument.drawing+xml"/>
  <Override PartName="/xl/charts/chart43.xml" ContentType="application/vnd.openxmlformats-officedocument.drawingml.chart+xml"/>
  <Override PartName="/xl/drawings/drawing72.xml" ContentType="application/vnd.openxmlformats-officedocument.drawingml.chartshapes+xml"/>
  <Override PartName="/xl/charts/chart44.xml" ContentType="application/vnd.openxmlformats-officedocument.drawingml.chart+xml"/>
  <Override PartName="/xl/drawings/drawing73.xml" ContentType="application/vnd.openxmlformats-officedocument.drawingml.chartshapes+xml"/>
  <Override PartName="/xl/charts/chart45.xml" ContentType="application/vnd.openxmlformats-officedocument.drawingml.chart+xml"/>
  <Override PartName="/xl/drawings/drawing74.xml" ContentType="application/vnd.openxmlformats-officedocument.drawingml.chartshapes+xml"/>
  <Override PartName="/xl/drawings/drawing75.xml" ContentType="application/vnd.openxmlformats-officedocument.drawing+xml"/>
  <Override PartName="/xl/charts/chart46.xml" ContentType="application/vnd.openxmlformats-officedocument.drawingml.chart+xml"/>
  <Override PartName="/xl/drawings/drawing76.xml" ContentType="application/vnd.openxmlformats-officedocument.drawingml.chartshapes+xml"/>
  <Override PartName="/xl/drawings/drawing77.xml" ContentType="application/vnd.openxmlformats-officedocument.drawing+xml"/>
  <Override PartName="/xl/charts/chart47.xml" ContentType="application/vnd.openxmlformats-officedocument.drawingml.chart+xml"/>
  <Override PartName="/xl/drawings/drawing78.xml" ContentType="application/vnd.openxmlformats-officedocument.drawingml.chartshapes+xml"/>
  <Override PartName="/xl/charts/chart48.xml" ContentType="application/vnd.openxmlformats-officedocument.drawingml.chart+xml"/>
  <Override PartName="/xl/drawings/drawing79.xml" ContentType="application/vnd.openxmlformats-officedocument.drawingml.chartshapes+xml"/>
  <Override PartName="/xl/charts/chart49.xml" ContentType="application/vnd.openxmlformats-officedocument.drawingml.chart+xml"/>
  <Override PartName="/xl/drawings/drawing80.xml" ContentType="application/vnd.openxmlformats-officedocument.drawingml.chartshapes+xml"/>
  <Override PartName="/xl/drawings/drawing81.xml" ContentType="application/vnd.openxmlformats-officedocument.drawing+xml"/>
  <Override PartName="/xl/charts/chart50.xml" ContentType="application/vnd.openxmlformats-officedocument.drawingml.chart+xml"/>
  <Override PartName="/xl/charts/style6.xml" ContentType="application/vnd.ms-office.chartstyle+xml"/>
  <Override PartName="/xl/charts/colors6.xml" ContentType="application/vnd.ms-office.chartcolorstyle+xml"/>
  <Override PartName="/xl/charts/chart51.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2.xml" ContentType="application/vnd.openxmlformats-officedocument.drawingml.chartshapes+xml"/>
  <Override PartName="/xl/drawings/drawing83.xml" ContentType="application/vnd.openxmlformats-officedocument.drawing+xml"/>
  <Override PartName="/xl/charts/chart52.xml" ContentType="application/vnd.openxmlformats-officedocument.drawingml.chart+xml"/>
  <Override PartName="/xl/drawings/drawing84.xml" ContentType="application/vnd.openxmlformats-officedocument.drawingml.chartshapes+xml"/>
  <Override PartName="/xl/drawings/drawing85.xml" ContentType="application/vnd.openxmlformats-officedocument.drawing+xml"/>
  <Override PartName="/xl/charts/chart53.xml" ContentType="application/vnd.openxmlformats-officedocument.drawingml.chart+xml"/>
  <Override PartName="/xl/drawings/drawing86.xml" ContentType="application/vnd.openxmlformats-officedocument.drawingml.chartshapes+xml"/>
  <Override PartName="/xl/drawings/drawing87.xml" ContentType="application/vnd.openxmlformats-officedocument.drawing+xml"/>
  <Override PartName="/xl/charts/chart54.xml" ContentType="application/vnd.openxmlformats-officedocument.drawingml.chart+xml"/>
  <Override PartName="/xl/charts/style8.xml" ContentType="application/vnd.ms-office.chartstyle+xml"/>
  <Override PartName="/xl/charts/colors8.xml" ContentType="application/vnd.ms-office.chartcolorstyle+xml"/>
  <Override PartName="/xl/drawings/drawing88.xml" ContentType="application/vnd.openxmlformats-officedocument.drawingml.chartshapes+xml"/>
  <Override PartName="/xl/charts/chart55.xml" ContentType="application/vnd.openxmlformats-officedocument.drawingml.chart+xml"/>
  <Override PartName="/xl/charts/style9.xml" ContentType="application/vnd.ms-office.chartstyle+xml"/>
  <Override PartName="/xl/charts/colors9.xml" ContentType="application/vnd.ms-office.chartcolorstyle+xml"/>
  <Override PartName="/xl/charts/chart56.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8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autoCompressPictures="0" defaultThemeVersion="124226"/>
  <mc:AlternateContent xmlns:mc="http://schemas.openxmlformats.org/markup-compatibility/2006">
    <mc:Choice Requires="x15">
      <x15ac:absPath xmlns:x15ac="http://schemas.microsoft.com/office/spreadsheetml/2010/11/ac" url="G:\My Drive\Utility-Scale Solar\2020 Edition Analysis\Datafiles for Website\"/>
    </mc:Choice>
  </mc:AlternateContent>
  <bookViews>
    <workbookView xWindow="0" yWindow="0" windowWidth="23040" windowHeight="8238" tabRatio="834"/>
  </bookViews>
  <sheets>
    <sheet name="Introduction" sheetId="183" r:id="rId1"/>
    <sheet name="Table of Contents" sheetId="182" r:id="rId2"/>
    <sheet name="Regional Definitions" sheetId="155" r:id="rId3"/>
    <sheet name="PV Capacity by Sector" sheetId="232" r:id="rId4"/>
    <sheet name="Capacity Additions by Gen Type" sheetId="125" r:id="rId5"/>
    <sheet name="State Solar Market Penetration" sheetId="206" r:id="rId6"/>
    <sheet name="PV Capacity by Region" sheetId="234" r:id="rId7"/>
    <sheet name="PV Capacity by Technology" sheetId="233" r:id="rId8"/>
    <sheet name="PV Irradiance" sheetId="235" r:id="rId9"/>
    <sheet name="PV ILR" sheetId="236" r:id="rId10"/>
    <sheet name="CapEx Time Trend" sheetId="237" r:id="rId11"/>
    <sheet name="CapEx by Size" sheetId="238" r:id="rId12"/>
    <sheet name="CapEx Time Trend by Technology" sheetId="239" r:id="rId13"/>
    <sheet name="CapEx Trend by Region" sheetId="256" r:id="rId14"/>
    <sheet name="CapEx of CSP" sheetId="257" r:id="rId15"/>
    <sheet name="CF by GHI, Mount, ILR" sheetId="148" r:id="rId16"/>
    <sheet name="CF by Region" sheetId="149" r:id="rId17"/>
    <sheet name="CF by Project Vintage" sheetId="150" r:id="rId18"/>
    <sheet name="CF by Project Age" sheetId="151" r:id="rId19"/>
    <sheet name="Inter-Annual Variability" sheetId="191" r:id="rId20"/>
    <sheet name="CF for CSP Plants" sheetId="209" r:id="rId21"/>
    <sheet name="PPA Price by Project" sheetId="193" r:id="rId22"/>
    <sheet name="PPA Price for CSP Plants" sheetId="210" r:id="rId23"/>
    <sheet name="Annual Average PPA Price" sheetId="198" r:id="rId24"/>
    <sheet name="LevelTen Solar PPA Prices" sheetId="205" r:id="rId25"/>
    <sheet name="PV+Battery Hybrid Project Specs" sheetId="200" r:id="rId26"/>
    <sheet name="PV+Battery Hybrid PPA Price" sheetId="201" r:id="rId27"/>
    <sheet name="LCOE of Utility-Scale PV" sheetId="192" r:id="rId28"/>
    <sheet name="LCOE vs. PPA Price" sheetId="211" r:id="rId29"/>
    <sheet name="PV &amp; Wind PPAs vs. Gas" sheetId="246" r:id="rId30"/>
    <sheet name="Recent PV PPAs vs. Gas Forecast" sheetId="171" r:id="rId31"/>
    <sheet name="PV Curtailment" sheetId="254" r:id="rId32"/>
    <sheet name="Energy and Capacity Value" sheetId="255" r:id="rId33"/>
    <sheet name="Solar Value vs. PPA Prices" sheetId="252" r:id="rId34"/>
    <sheet name="Value Factor vs. Penetration" sheetId="251" r:id="rId35"/>
    <sheet name="Value Difference vs. Flat Block" sheetId="245" r:id="rId36"/>
    <sheet name="All Capacity in Queues" sheetId="157" r:id="rId37"/>
    <sheet name="Solar GW in Queues by Region" sheetId="207" r:id="rId38"/>
    <sheet name="All Hybrid Capacity in Queues" sheetId="212" r:id="rId39"/>
    <sheet name="Gen+Storage Hybrids in Queues" sheetId="213" r:id="rId40"/>
    <sheet name="Individual_Project_Data" sheetId="258" r:id="rId41"/>
  </sheets>
  <externalReferences>
    <externalReference r:id="rId42"/>
  </externalReferences>
  <definedNames>
    <definedName name="_xlnm._FilterDatabase" localSheetId="40" hidden="1">Individual_Project_Data!$A$1:$AM$813</definedName>
    <definedName name="_xlnm._FilterDatabase" localSheetId="1" hidden="1">'Table of Contents'!$B$4:$C$44</definedName>
    <definedName name="Nominal_Discount_Rate" localSheetId="23">#REF!</definedName>
    <definedName name="Nominal_Discount_Rate" localSheetId="11">#REF!</definedName>
    <definedName name="Nominal_Discount_Rate" localSheetId="14">#REF!</definedName>
    <definedName name="Nominal_Discount_Rate" localSheetId="10">#REF!</definedName>
    <definedName name="Nominal_Discount_Rate" localSheetId="12">#REF!</definedName>
    <definedName name="Nominal_Discount_Rate" localSheetId="13">#REF!</definedName>
    <definedName name="Nominal_Discount_Rate" localSheetId="20">#REF!</definedName>
    <definedName name="Nominal_Discount_Rate" localSheetId="32">#REF!</definedName>
    <definedName name="Nominal_Discount_Rate" localSheetId="19">#REF!</definedName>
    <definedName name="Nominal_Discount_Rate" localSheetId="27">#REF!</definedName>
    <definedName name="Nominal_Discount_Rate" localSheetId="28">#REF!</definedName>
    <definedName name="Nominal_Discount_Rate" localSheetId="24">#REF!</definedName>
    <definedName name="Nominal_Discount_Rate" localSheetId="21">#REF!</definedName>
    <definedName name="Nominal_Discount_Rate" localSheetId="22">#REF!</definedName>
    <definedName name="Nominal_Discount_Rate" localSheetId="29">#REF!</definedName>
    <definedName name="Nominal_Discount_Rate" localSheetId="6">#REF!</definedName>
    <definedName name="Nominal_Discount_Rate" localSheetId="3">#REF!</definedName>
    <definedName name="Nominal_Discount_Rate" localSheetId="7">#REF!</definedName>
    <definedName name="Nominal_Discount_Rate" localSheetId="31">#REF!</definedName>
    <definedName name="Nominal_Discount_Rate" localSheetId="9">#REF!</definedName>
    <definedName name="Nominal_Discount_Rate" localSheetId="8">#REF!</definedName>
    <definedName name="Nominal_Discount_Rate" localSheetId="37">#REF!</definedName>
    <definedName name="Nominal_Discount_Rate" localSheetId="33">#REF!</definedName>
    <definedName name="Nominal_Discount_Rate" localSheetId="5">#REF!</definedName>
    <definedName name="Nominal_Discount_Rate" localSheetId="35">#REF!</definedName>
    <definedName name="Nominal_Discount_Rate" localSheetId="34">#REF!</definedName>
    <definedName name="Nominal_Discount_Rate">#REF!</definedName>
    <definedName name="Real_Discount_Rate" localSheetId="23">#REF!</definedName>
    <definedName name="Real_Discount_Rate" localSheetId="11">#REF!</definedName>
    <definedName name="Real_Discount_Rate" localSheetId="14">#REF!</definedName>
    <definedName name="Real_Discount_Rate" localSheetId="10">#REF!</definedName>
    <definedName name="Real_Discount_Rate" localSheetId="12">#REF!</definedName>
    <definedName name="Real_Discount_Rate" localSheetId="13">#REF!</definedName>
    <definedName name="Real_Discount_Rate" localSheetId="20">#REF!</definedName>
    <definedName name="Real_Discount_Rate" localSheetId="32">#REF!</definedName>
    <definedName name="Real_Discount_Rate" localSheetId="19">#REF!</definedName>
    <definedName name="Real_Discount_Rate" localSheetId="27">#REF!</definedName>
    <definedName name="Real_Discount_Rate" localSheetId="28">#REF!</definedName>
    <definedName name="Real_Discount_Rate" localSheetId="24">#REF!</definedName>
    <definedName name="Real_Discount_Rate" localSheetId="21">#REF!</definedName>
    <definedName name="Real_Discount_Rate" localSheetId="22">#REF!</definedName>
    <definedName name="Real_Discount_Rate" localSheetId="29">#REF!</definedName>
    <definedName name="Real_Discount_Rate" localSheetId="6">#REF!</definedName>
    <definedName name="Real_Discount_Rate" localSheetId="3">#REF!</definedName>
    <definedName name="Real_Discount_Rate" localSheetId="7">#REF!</definedName>
    <definedName name="Real_Discount_Rate" localSheetId="31">#REF!</definedName>
    <definedName name="Real_Discount_Rate" localSheetId="9">#REF!</definedName>
    <definedName name="Real_Discount_Rate" localSheetId="8">#REF!</definedName>
    <definedName name="Real_Discount_Rate" localSheetId="37">#REF!</definedName>
    <definedName name="Real_Discount_Rate" localSheetId="33">#REF!</definedName>
    <definedName name="Real_Discount_Rate" localSheetId="5">#REF!</definedName>
    <definedName name="Real_Discount_Rate" localSheetId="35">#REF!</definedName>
    <definedName name="Real_Discount_Rate" localSheetId="34">#REF!</definedName>
    <definedName name="Real_Discount_Rate">#REF!</definedName>
    <definedName name="Real_Rate_25_Yr" localSheetId="23">#REF!</definedName>
    <definedName name="Real_Rate_25_Yr" localSheetId="11">#REF!</definedName>
    <definedName name="Real_Rate_25_Yr" localSheetId="14">#REF!</definedName>
    <definedName name="Real_Rate_25_Yr" localSheetId="10">#REF!</definedName>
    <definedName name="Real_Rate_25_Yr" localSheetId="12">#REF!</definedName>
    <definedName name="Real_Rate_25_Yr" localSheetId="13">#REF!</definedName>
    <definedName name="Real_Rate_25_Yr" localSheetId="20">#REF!</definedName>
    <definedName name="Real_Rate_25_Yr" localSheetId="32">#REF!</definedName>
    <definedName name="Real_Rate_25_Yr" localSheetId="19">#REF!</definedName>
    <definedName name="Real_Rate_25_Yr" localSheetId="27">#REF!</definedName>
    <definedName name="Real_Rate_25_Yr" localSheetId="28">#REF!</definedName>
    <definedName name="Real_Rate_25_Yr" localSheetId="24">#REF!</definedName>
    <definedName name="Real_Rate_25_Yr" localSheetId="21">#REF!</definedName>
    <definedName name="Real_Rate_25_Yr" localSheetId="22">#REF!</definedName>
    <definedName name="Real_Rate_25_Yr" localSheetId="29">#REF!</definedName>
    <definedName name="Real_Rate_25_Yr" localSheetId="6">#REF!</definedName>
    <definedName name="Real_Rate_25_Yr" localSheetId="3">#REF!</definedName>
    <definedName name="Real_Rate_25_Yr" localSheetId="7">#REF!</definedName>
    <definedName name="Real_Rate_25_Yr" localSheetId="31">#REF!</definedName>
    <definedName name="Real_Rate_25_Yr" localSheetId="9">#REF!</definedName>
    <definedName name="Real_Rate_25_Yr" localSheetId="8">#REF!</definedName>
    <definedName name="Real_Rate_25_Yr" localSheetId="37">#REF!</definedName>
    <definedName name="Real_Rate_25_Yr" localSheetId="33">#REF!</definedName>
    <definedName name="Real_Rate_25_Yr" localSheetId="5">#REF!</definedName>
    <definedName name="Real_Rate_25_Yr" localSheetId="35">#REF!</definedName>
    <definedName name="Real_Rate_25_Yr" localSheetId="34">#REF!</definedName>
    <definedName name="Real_Rate_25_Yr">#REF!</definedName>
    <definedName name="Real_Rate_Actual" localSheetId="23">#REF!</definedName>
    <definedName name="Real_Rate_Actual" localSheetId="11">#REF!</definedName>
    <definedName name="Real_Rate_Actual" localSheetId="14">#REF!</definedName>
    <definedName name="Real_Rate_Actual" localSheetId="10">#REF!</definedName>
    <definedName name="Real_Rate_Actual" localSheetId="12">#REF!</definedName>
    <definedName name="Real_Rate_Actual" localSheetId="13">#REF!</definedName>
    <definedName name="Real_Rate_Actual" localSheetId="20">#REF!</definedName>
    <definedName name="Real_Rate_Actual" localSheetId="32">#REF!</definedName>
    <definedName name="Real_Rate_Actual" localSheetId="19">#REF!</definedName>
    <definedName name="Real_Rate_Actual" localSheetId="27">#REF!</definedName>
    <definedName name="Real_Rate_Actual" localSheetId="28">#REF!</definedName>
    <definedName name="Real_Rate_Actual" localSheetId="24">#REF!</definedName>
    <definedName name="Real_Rate_Actual" localSheetId="21">#REF!</definedName>
    <definedName name="Real_Rate_Actual" localSheetId="22">#REF!</definedName>
    <definedName name="Real_Rate_Actual" localSheetId="29">#REF!</definedName>
    <definedName name="Real_Rate_Actual" localSheetId="6">#REF!</definedName>
    <definedName name="Real_Rate_Actual" localSheetId="3">#REF!</definedName>
    <definedName name="Real_Rate_Actual" localSheetId="7">#REF!</definedName>
    <definedName name="Real_Rate_Actual" localSheetId="31">#REF!</definedName>
    <definedName name="Real_Rate_Actual" localSheetId="9">#REF!</definedName>
    <definedName name="Real_Rate_Actual" localSheetId="8">#REF!</definedName>
    <definedName name="Real_Rate_Actual" localSheetId="37">#REF!</definedName>
    <definedName name="Real_Rate_Actual" localSheetId="33">#REF!</definedName>
    <definedName name="Real_Rate_Actual" localSheetId="5">#REF!</definedName>
    <definedName name="Real_Rate_Actual" localSheetId="35">#REF!</definedName>
    <definedName name="Real_Rate_Actual" localSheetId="34">#REF!</definedName>
    <definedName name="Real_Rate_Actual">#REF!</definedName>
  </definedNames>
  <calcPr calcId="162913"/>
</workbook>
</file>

<file path=xl/calcChain.xml><?xml version="1.0" encoding="utf-8"?>
<calcChain xmlns="http://schemas.openxmlformats.org/spreadsheetml/2006/main">
  <c r="I37" i="238" l="1"/>
  <c r="I36" i="238"/>
  <c r="I35" i="238"/>
  <c r="I34" i="238"/>
  <c r="I30" i="238"/>
  <c r="I29" i="238"/>
  <c r="I28" i="238"/>
  <c r="I27" i="238"/>
  <c r="W10" i="239" l="1"/>
  <c r="AA180" i="255" l="1"/>
  <c r="AE180" i="255" s="1"/>
  <c r="AE179" i="255"/>
  <c r="AA179" i="255"/>
  <c r="AD179" i="255" s="1"/>
  <c r="AA178" i="255"/>
  <c r="AE178" i="255" s="1"/>
  <c r="AE177" i="255"/>
  <c r="AA177" i="255"/>
  <c r="AD177" i="255" s="1"/>
  <c r="AA176" i="255"/>
  <c r="AD176" i="255" s="1"/>
  <c r="AE175" i="255"/>
  <c r="AA175" i="255"/>
  <c r="AD175" i="255" s="1"/>
  <c r="AA174" i="255"/>
  <c r="AE174" i="255" s="1"/>
  <c r="AE173" i="255"/>
  <c r="AA173" i="255"/>
  <c r="AD173" i="255" s="1"/>
  <c r="AE171" i="255"/>
  <c r="AD171" i="255"/>
  <c r="AA171" i="255"/>
  <c r="AA170" i="255"/>
  <c r="AE170" i="255" s="1"/>
  <c r="AA169" i="255"/>
  <c r="AE169" i="255" s="1"/>
  <c r="AA168" i="255"/>
  <c r="AE168" i="255" s="1"/>
  <c r="AE167" i="255"/>
  <c r="AD167" i="255"/>
  <c r="AA167" i="255"/>
  <c r="AA166" i="255"/>
  <c r="AE166" i="255" s="1"/>
  <c r="AA165" i="255"/>
  <c r="AE165" i="255" s="1"/>
  <c r="AA164" i="255"/>
  <c r="AE164" i="255" s="1"/>
  <c r="AE162" i="255"/>
  <c r="AD162" i="255"/>
  <c r="AA162" i="255"/>
  <c r="AA161" i="255"/>
  <c r="AE161" i="255" s="1"/>
  <c r="AA160" i="255"/>
  <c r="AE160" i="255" s="1"/>
  <c r="AA159" i="255"/>
  <c r="AE159" i="255" s="1"/>
  <c r="AE158" i="255"/>
  <c r="AD158" i="255"/>
  <c r="AA158" i="255"/>
  <c r="AA157" i="255"/>
  <c r="AE157" i="255" s="1"/>
  <c r="AA156" i="255"/>
  <c r="AE156" i="255" s="1"/>
  <c r="AA155" i="255"/>
  <c r="AE155" i="255" s="1"/>
  <c r="AE153" i="255"/>
  <c r="AD153" i="255"/>
  <c r="AA153" i="255"/>
  <c r="AA152" i="255"/>
  <c r="AE152" i="255" s="1"/>
  <c r="AA151" i="255"/>
  <c r="AE151" i="255" s="1"/>
  <c r="AA150" i="255"/>
  <c r="AE150" i="255" s="1"/>
  <c r="AE149" i="255"/>
  <c r="AD149" i="255"/>
  <c r="AA149" i="255"/>
  <c r="AA148" i="255"/>
  <c r="AE148" i="255" s="1"/>
  <c r="AA147" i="255"/>
  <c r="AE147" i="255" s="1"/>
  <c r="AA146" i="255"/>
  <c r="AE146" i="255" s="1"/>
  <c r="AA144" i="255"/>
  <c r="AD144" i="255" s="1"/>
  <c r="AE143" i="255"/>
  <c r="AA143" i="255"/>
  <c r="AD143" i="255" s="1"/>
  <c r="AE142" i="255"/>
  <c r="AD142" i="255"/>
  <c r="AA142" i="255"/>
  <c r="AA141" i="255"/>
  <c r="AE141" i="255" s="1"/>
  <c r="AA140" i="255"/>
  <c r="AE140" i="255" s="1"/>
  <c r="AE139" i="255"/>
  <c r="AA139" i="255"/>
  <c r="AD139" i="255" s="1"/>
  <c r="AE138" i="255"/>
  <c r="AD138" i="255"/>
  <c r="AA138" i="255"/>
  <c r="AA137" i="255"/>
  <c r="AE137" i="255" s="1"/>
  <c r="AA135" i="255"/>
  <c r="AE135" i="255" s="1"/>
  <c r="AE134" i="255"/>
  <c r="AA134" i="255"/>
  <c r="AD134" i="255" s="1"/>
  <c r="AA133" i="255"/>
  <c r="AE133" i="255" s="1"/>
  <c r="AE132" i="255"/>
  <c r="AA132" i="255"/>
  <c r="AD132" i="255" s="1"/>
  <c r="AA131" i="255"/>
  <c r="AE131" i="255" s="1"/>
  <c r="AE130" i="255"/>
  <c r="AA130" i="255"/>
  <c r="AD130" i="255" s="1"/>
  <c r="AA129" i="255"/>
  <c r="AE129" i="255" s="1"/>
  <c r="AE128" i="255"/>
  <c r="AA128" i="255"/>
  <c r="AD128" i="255" s="1"/>
  <c r="AA126" i="255"/>
  <c r="AE126" i="255" s="1"/>
  <c r="AE125" i="255"/>
  <c r="AA125" i="255"/>
  <c r="AD125" i="255" s="1"/>
  <c r="AA124" i="255"/>
  <c r="AE124" i="255" s="1"/>
  <c r="AE123" i="255"/>
  <c r="AA123" i="255"/>
  <c r="AD123" i="255" s="1"/>
  <c r="AA122" i="255"/>
  <c r="AE122" i="255" s="1"/>
  <c r="AE121" i="255"/>
  <c r="AA121" i="255"/>
  <c r="AD121" i="255" s="1"/>
  <c r="AA120" i="255"/>
  <c r="AE120" i="255" s="1"/>
  <c r="AE119" i="255"/>
  <c r="AA119" i="255"/>
  <c r="AD119" i="255" s="1"/>
  <c r="AA117" i="255"/>
  <c r="AD117" i="255" s="1"/>
  <c r="AE116" i="255"/>
  <c r="AA116" i="255"/>
  <c r="AD116" i="255" s="1"/>
  <c r="AA115" i="255"/>
  <c r="AE115" i="255" s="1"/>
  <c r="AE114" i="255"/>
  <c r="AA114" i="255"/>
  <c r="AD114" i="255" s="1"/>
  <c r="AA113" i="255"/>
  <c r="AD113" i="255" s="1"/>
  <c r="AE112" i="255"/>
  <c r="AA112" i="255"/>
  <c r="AD112" i="255" s="1"/>
  <c r="AA111" i="255"/>
  <c r="AE111" i="255" s="1"/>
  <c r="AE110" i="255"/>
  <c r="AA110" i="255"/>
  <c r="AD110" i="255" s="1"/>
  <c r="AD108" i="255"/>
  <c r="AA108" i="255"/>
  <c r="AE108" i="255" s="1"/>
  <c r="AE107" i="255"/>
  <c r="AA107" i="255"/>
  <c r="AD107" i="255" s="1"/>
  <c r="AD106" i="255"/>
  <c r="AA106" i="255"/>
  <c r="AE106" i="255" s="1"/>
  <c r="AA105" i="255"/>
  <c r="AE105" i="255" s="1"/>
  <c r="AD104" i="255"/>
  <c r="AA104" i="255"/>
  <c r="AE104" i="255" s="1"/>
  <c r="AA103" i="255"/>
  <c r="AE103" i="255" s="1"/>
  <c r="AD102" i="255"/>
  <c r="AA102" i="255"/>
  <c r="AE102" i="255" s="1"/>
  <c r="AA101" i="255"/>
  <c r="AD101" i="255" s="1"/>
  <c r="AD99" i="255"/>
  <c r="AA99" i="255"/>
  <c r="AE99" i="255" s="1"/>
  <c r="AE98" i="255"/>
  <c r="AA98" i="255"/>
  <c r="AD98" i="255" s="1"/>
  <c r="AD97" i="255"/>
  <c r="AA97" i="255"/>
  <c r="AE97" i="255" s="1"/>
  <c r="AA96" i="255"/>
  <c r="AD96" i="255" s="1"/>
  <c r="AD95" i="255"/>
  <c r="AA95" i="255"/>
  <c r="AE95" i="255" s="1"/>
  <c r="AE94" i="255"/>
  <c r="AA94" i="255"/>
  <c r="AD94" i="255" s="1"/>
  <c r="AD93" i="255"/>
  <c r="AA93" i="255"/>
  <c r="AE93" i="255" s="1"/>
  <c r="AA92" i="255"/>
  <c r="AE92" i="255" s="1"/>
  <c r="AD90" i="255"/>
  <c r="AA90" i="255"/>
  <c r="AE90" i="255" s="1"/>
  <c r="AE89" i="255"/>
  <c r="AA89" i="255"/>
  <c r="AD89" i="255" s="1"/>
  <c r="AD88" i="255"/>
  <c r="AA88" i="255"/>
  <c r="AE88" i="255" s="1"/>
  <c r="AA87" i="255"/>
  <c r="AD87" i="255" s="1"/>
  <c r="AD86" i="255"/>
  <c r="AA86" i="255"/>
  <c r="AE86" i="255" s="1"/>
  <c r="AE85" i="255"/>
  <c r="AA85" i="255"/>
  <c r="AD85" i="255" s="1"/>
  <c r="AD84" i="255"/>
  <c r="AA84" i="255"/>
  <c r="AE84" i="255" s="1"/>
  <c r="AA83" i="255"/>
  <c r="AE83" i="255" s="1"/>
  <c r="AD81" i="255"/>
  <c r="AA81" i="255"/>
  <c r="AE81" i="255" s="1"/>
  <c r="AE80" i="255"/>
  <c r="AA80" i="255"/>
  <c r="AD80" i="255" s="1"/>
  <c r="AD79" i="255"/>
  <c r="AA79" i="255"/>
  <c r="AE79" i="255" s="1"/>
  <c r="AA78" i="255"/>
  <c r="AD78" i="255" s="1"/>
  <c r="AD77" i="255"/>
  <c r="AA77" i="255"/>
  <c r="AE77" i="255" s="1"/>
  <c r="AE76" i="255"/>
  <c r="AA76" i="255"/>
  <c r="AD76" i="255" s="1"/>
  <c r="AD75" i="255"/>
  <c r="AA75" i="255"/>
  <c r="AE75" i="255" s="1"/>
  <c r="AA74" i="255"/>
  <c r="AE74" i="255" s="1"/>
  <c r="AA72" i="255"/>
  <c r="AE72" i="255" s="1"/>
  <c r="AE71" i="255"/>
  <c r="AA71" i="255"/>
  <c r="AD71" i="255" s="1"/>
  <c r="AE70" i="255"/>
  <c r="AD70" i="255"/>
  <c r="AA70" i="255"/>
  <c r="AA69" i="255"/>
  <c r="AE69" i="255" s="1"/>
  <c r="AA68" i="255"/>
  <c r="AD68" i="255" s="1"/>
  <c r="AE67" i="255"/>
  <c r="AA67" i="255"/>
  <c r="AD67" i="255" s="1"/>
  <c r="AE66" i="255"/>
  <c r="AD66" i="255"/>
  <c r="AA66" i="255"/>
  <c r="AA65" i="255"/>
  <c r="AD65" i="255" s="1"/>
  <c r="AA63" i="255"/>
  <c r="AD63" i="255" s="1"/>
  <c r="AE62" i="255"/>
  <c r="AA62" i="255"/>
  <c r="AD62" i="255" s="1"/>
  <c r="AA61" i="255"/>
  <c r="AE61" i="255" s="1"/>
  <c r="AA60" i="255"/>
  <c r="AE60" i="255" s="1"/>
  <c r="AA59" i="255"/>
  <c r="AE59" i="255" s="1"/>
  <c r="AE58" i="255"/>
  <c r="AA58" i="255"/>
  <c r="AD58" i="255" s="1"/>
  <c r="AA57" i="255"/>
  <c r="AE57" i="255" s="1"/>
  <c r="AA56" i="255"/>
  <c r="AE56" i="255" s="1"/>
  <c r="AA54" i="255"/>
  <c r="AE54" i="255" s="1"/>
  <c r="AE53" i="255"/>
  <c r="AA53" i="255"/>
  <c r="AD53" i="255" s="1"/>
  <c r="AA52" i="255"/>
  <c r="AE52" i="255" s="1"/>
  <c r="AA51" i="255"/>
  <c r="AE51" i="255" s="1"/>
  <c r="AA50" i="255"/>
  <c r="AD50" i="255" s="1"/>
  <c r="AE49" i="255"/>
  <c r="AA49" i="255"/>
  <c r="AD49" i="255" s="1"/>
  <c r="AA48" i="255"/>
  <c r="AE48" i="255" s="1"/>
  <c r="AA47" i="255"/>
  <c r="AE47" i="255" s="1"/>
  <c r="AA45" i="255"/>
  <c r="AE45" i="255" s="1"/>
  <c r="AE44" i="255"/>
  <c r="AA44" i="255"/>
  <c r="AD44" i="255" s="1"/>
  <c r="AA43" i="255"/>
  <c r="AE43" i="255" s="1"/>
  <c r="AA42" i="255"/>
  <c r="AD42" i="255" s="1"/>
  <c r="AA41" i="255"/>
  <c r="AD41" i="255" s="1"/>
  <c r="AE40" i="255"/>
  <c r="AA40" i="255"/>
  <c r="AD40" i="255" s="1"/>
  <c r="AA39" i="255"/>
  <c r="AE39" i="255" s="1"/>
  <c r="AA38" i="255"/>
  <c r="AE38" i="255" s="1"/>
  <c r="AE36" i="255"/>
  <c r="AD36" i="255"/>
  <c r="AA36" i="255"/>
  <c r="AA35" i="255"/>
  <c r="AE35" i="255" s="1"/>
  <c r="AA34" i="255"/>
  <c r="AE34" i="255" s="1"/>
  <c r="AD33" i="255"/>
  <c r="AA33" i="255"/>
  <c r="AE33" i="255" s="1"/>
  <c r="AE32" i="255"/>
  <c r="AD32" i="255"/>
  <c r="AA32" i="255"/>
  <c r="AA31" i="255"/>
  <c r="AE31" i="255" s="1"/>
  <c r="AA30" i="255"/>
  <c r="AD30" i="255" s="1"/>
  <c r="AD29" i="255"/>
  <c r="AA29" i="255"/>
  <c r="AE29" i="255" s="1"/>
  <c r="P117" i="255"/>
  <c r="T117" i="255" s="1"/>
  <c r="P116" i="255"/>
  <c r="T116" i="255" s="1"/>
  <c r="P115" i="255"/>
  <c r="T115" i="255" s="1"/>
  <c r="P114" i="255"/>
  <c r="T114" i="255" s="1"/>
  <c r="P113" i="255"/>
  <c r="S113" i="255" s="1"/>
  <c r="P112" i="255"/>
  <c r="T112" i="255" s="1"/>
  <c r="P111" i="255"/>
  <c r="T111" i="255" s="1"/>
  <c r="P110" i="255"/>
  <c r="T110" i="255" s="1"/>
  <c r="P108" i="255"/>
  <c r="T108" i="255" s="1"/>
  <c r="P107" i="255"/>
  <c r="S107" i="255" s="1"/>
  <c r="P106" i="255"/>
  <c r="T106" i="255" s="1"/>
  <c r="P105" i="255"/>
  <c r="T105" i="255" s="1"/>
  <c r="P104" i="255"/>
  <c r="S104" i="255" s="1"/>
  <c r="P103" i="255"/>
  <c r="S103" i="255" s="1"/>
  <c r="P102" i="255"/>
  <c r="T102" i="255" s="1"/>
  <c r="P101" i="255"/>
  <c r="T101" i="255" s="1"/>
  <c r="P99" i="255"/>
  <c r="S99" i="255" s="1"/>
  <c r="P98" i="255"/>
  <c r="S98" i="255" s="1"/>
  <c r="P97" i="255"/>
  <c r="T97" i="255" s="1"/>
  <c r="P96" i="255"/>
  <c r="T96" i="255" s="1"/>
  <c r="P95" i="255"/>
  <c r="T95" i="255" s="1"/>
  <c r="T94" i="255"/>
  <c r="P94" i="255"/>
  <c r="S94" i="255" s="1"/>
  <c r="P93" i="255"/>
  <c r="T93" i="255" s="1"/>
  <c r="P92" i="255"/>
  <c r="T92" i="255" s="1"/>
  <c r="P90" i="255"/>
  <c r="T90" i="255" s="1"/>
  <c r="T89" i="255"/>
  <c r="P89" i="255"/>
  <c r="S89" i="255" s="1"/>
  <c r="P88" i="255"/>
  <c r="T88" i="255" s="1"/>
  <c r="P87" i="255"/>
  <c r="S87" i="255" s="1"/>
  <c r="P86" i="255"/>
  <c r="S86" i="255" s="1"/>
  <c r="P85" i="255"/>
  <c r="S85" i="255" s="1"/>
  <c r="P84" i="255"/>
  <c r="T84" i="255" s="1"/>
  <c r="P83" i="255"/>
  <c r="S83" i="255" s="1"/>
  <c r="P81" i="255"/>
  <c r="T81" i="255" s="1"/>
  <c r="P80" i="255"/>
  <c r="S80" i="255" s="1"/>
  <c r="P79" i="255"/>
  <c r="S79" i="255" s="1"/>
  <c r="P78" i="255"/>
  <c r="T78" i="255" s="1"/>
  <c r="P77" i="255"/>
  <c r="T77" i="255" s="1"/>
  <c r="P76" i="255"/>
  <c r="S76" i="255" s="1"/>
  <c r="P75" i="255"/>
  <c r="S75" i="255" s="1"/>
  <c r="P74" i="255"/>
  <c r="T74" i="255" s="1"/>
  <c r="P72" i="255"/>
  <c r="S72" i="255" s="1"/>
  <c r="P71" i="255"/>
  <c r="S71" i="255" s="1"/>
  <c r="P70" i="255"/>
  <c r="S70" i="255" s="1"/>
  <c r="P69" i="255"/>
  <c r="S69" i="255" s="1"/>
  <c r="P68" i="255"/>
  <c r="T68" i="255" s="1"/>
  <c r="P67" i="255"/>
  <c r="S67" i="255" s="1"/>
  <c r="P66" i="255"/>
  <c r="S66" i="255" s="1"/>
  <c r="P65" i="255"/>
  <c r="S65" i="255" s="1"/>
  <c r="P63" i="255"/>
  <c r="T63" i="255" s="1"/>
  <c r="P62" i="255"/>
  <c r="T62" i="255" s="1"/>
  <c r="P61" i="255"/>
  <c r="T61" i="255" s="1"/>
  <c r="P60" i="255"/>
  <c r="T60" i="255" s="1"/>
  <c r="P59" i="255"/>
  <c r="S59" i="255" s="1"/>
  <c r="P58" i="255"/>
  <c r="T58" i="255" s="1"/>
  <c r="P57" i="255"/>
  <c r="T57" i="255" s="1"/>
  <c r="P56" i="255"/>
  <c r="S56" i="255" s="1"/>
  <c r="P54" i="255"/>
  <c r="T54" i="255" s="1"/>
  <c r="P53" i="255"/>
  <c r="S53" i="255" s="1"/>
  <c r="P52" i="255"/>
  <c r="T52" i="255" s="1"/>
  <c r="P51" i="255"/>
  <c r="T51" i="255" s="1"/>
  <c r="P50" i="255"/>
  <c r="T50" i="255" s="1"/>
  <c r="P49" i="255"/>
  <c r="S49" i="255" s="1"/>
  <c r="P48" i="255"/>
  <c r="S48" i="255" s="1"/>
  <c r="P47" i="255"/>
  <c r="T47" i="255" s="1"/>
  <c r="S45" i="255"/>
  <c r="P45" i="255"/>
  <c r="T45" i="255" s="1"/>
  <c r="P44" i="255"/>
  <c r="T44" i="255" s="1"/>
  <c r="P43" i="255"/>
  <c r="T43" i="255" s="1"/>
  <c r="P42" i="255"/>
  <c r="S42" i="255" s="1"/>
  <c r="P41" i="255"/>
  <c r="T41" i="255" s="1"/>
  <c r="P40" i="255"/>
  <c r="T40" i="255" s="1"/>
  <c r="P39" i="255"/>
  <c r="S39" i="255" s="1"/>
  <c r="P38" i="255"/>
  <c r="T38" i="255" s="1"/>
  <c r="P36" i="255"/>
  <c r="S36" i="255" s="1"/>
  <c r="P35" i="255"/>
  <c r="S35" i="255" s="1"/>
  <c r="P34" i="255"/>
  <c r="T34" i="255" s="1"/>
  <c r="P33" i="255"/>
  <c r="T33" i="255" s="1"/>
  <c r="P32" i="255"/>
  <c r="S32" i="255" s="1"/>
  <c r="P31" i="255"/>
  <c r="P30" i="255"/>
  <c r="P29" i="255"/>
  <c r="S29" i="255" s="1"/>
  <c r="T32" i="255"/>
  <c r="T31" i="255"/>
  <c r="S31" i="255"/>
  <c r="T30" i="255"/>
  <c r="S30" i="255"/>
  <c r="E57" i="255"/>
  <c r="I57" i="255" s="1"/>
  <c r="E58" i="255"/>
  <c r="E59" i="255"/>
  <c r="I59" i="255" s="1"/>
  <c r="E60" i="255"/>
  <c r="I60" i="255" s="1"/>
  <c r="E63" i="255"/>
  <c r="I63" i="255" s="1"/>
  <c r="E56" i="255"/>
  <c r="H56" i="255" s="1"/>
  <c r="E90" i="255"/>
  <c r="I90" i="255" s="1"/>
  <c r="E89" i="255"/>
  <c r="H89" i="255" s="1"/>
  <c r="E88" i="255"/>
  <c r="I88" i="255" s="1"/>
  <c r="E87" i="255"/>
  <c r="I87" i="255" s="1"/>
  <c r="E86" i="255"/>
  <c r="I86" i="255" s="1"/>
  <c r="E85" i="255"/>
  <c r="H85" i="255" s="1"/>
  <c r="E84" i="255"/>
  <c r="H84" i="255" s="1"/>
  <c r="E83" i="255"/>
  <c r="I83" i="255" s="1"/>
  <c r="E81" i="255"/>
  <c r="I81" i="255" s="1"/>
  <c r="E80" i="255"/>
  <c r="H80" i="255" s="1"/>
  <c r="E79" i="255"/>
  <c r="I79" i="255" s="1"/>
  <c r="E78" i="255"/>
  <c r="I78" i="255" s="1"/>
  <c r="E77" i="255"/>
  <c r="H77" i="255" s="1"/>
  <c r="E76" i="255"/>
  <c r="H76" i="255" s="1"/>
  <c r="E75" i="255"/>
  <c r="I75" i="255" s="1"/>
  <c r="E74" i="255"/>
  <c r="I74" i="255" s="1"/>
  <c r="E72" i="255"/>
  <c r="H72" i="255" s="1"/>
  <c r="E71" i="255"/>
  <c r="I71" i="255" s="1"/>
  <c r="E70" i="255"/>
  <c r="H70" i="255" s="1"/>
  <c r="E69" i="255"/>
  <c r="I69" i="255" s="1"/>
  <c r="E68" i="255"/>
  <c r="H68" i="255" s="1"/>
  <c r="E67" i="255"/>
  <c r="I67" i="255" s="1"/>
  <c r="E66" i="255"/>
  <c r="H66" i="255" s="1"/>
  <c r="E65" i="255"/>
  <c r="H65" i="255" s="1"/>
  <c r="E62" i="255"/>
  <c r="H62" i="255" s="1"/>
  <c r="E61" i="255"/>
  <c r="I61" i="255" s="1"/>
  <c r="E54" i="255"/>
  <c r="I54" i="255" s="1"/>
  <c r="E53" i="255"/>
  <c r="H53" i="255" s="1"/>
  <c r="E52" i="255"/>
  <c r="I52" i="255" s="1"/>
  <c r="E51" i="255"/>
  <c r="I51" i="255" s="1"/>
  <c r="E50" i="255"/>
  <c r="I50" i="255" s="1"/>
  <c r="E49" i="255"/>
  <c r="H49" i="255" s="1"/>
  <c r="E48" i="255"/>
  <c r="I48" i="255" s="1"/>
  <c r="E47" i="255"/>
  <c r="I47" i="255" s="1"/>
  <c r="I42" i="255"/>
  <c r="I38" i="255"/>
  <c r="H38" i="255"/>
  <c r="E45" i="255"/>
  <c r="H45" i="255" s="1"/>
  <c r="E44" i="255"/>
  <c r="I44" i="255" s="1"/>
  <c r="E43" i="255"/>
  <c r="H43" i="255" s="1"/>
  <c r="E42" i="255"/>
  <c r="H42" i="255" s="1"/>
  <c r="E41" i="255"/>
  <c r="H41" i="255" s="1"/>
  <c r="E40" i="255"/>
  <c r="H40" i="255" s="1"/>
  <c r="E39" i="255"/>
  <c r="H39" i="255" s="1"/>
  <c r="E38" i="255"/>
  <c r="H30" i="255"/>
  <c r="I30" i="255"/>
  <c r="H31" i="255"/>
  <c r="I31" i="255"/>
  <c r="H32" i="255"/>
  <c r="I32" i="255"/>
  <c r="H33" i="255"/>
  <c r="I33" i="255"/>
  <c r="H34" i="255"/>
  <c r="I34" i="255"/>
  <c r="H35" i="255"/>
  <c r="I35" i="255"/>
  <c r="H36" i="255"/>
  <c r="I36" i="255"/>
  <c r="H29" i="255"/>
  <c r="I29" i="255"/>
  <c r="E30" i="255"/>
  <c r="E31" i="255"/>
  <c r="E32" i="255"/>
  <c r="E33" i="255"/>
  <c r="E34" i="255"/>
  <c r="E35" i="255"/>
  <c r="E36" i="255"/>
  <c r="E29" i="255"/>
  <c r="AD180" i="255" l="1"/>
  <c r="AE176" i="255"/>
  <c r="AD174" i="255"/>
  <c r="AD178" i="255"/>
  <c r="AD155" i="255"/>
  <c r="AD146" i="255"/>
  <c r="AD150" i="255"/>
  <c r="AD159" i="255"/>
  <c r="AD164" i="255"/>
  <c r="AD168" i="255"/>
  <c r="AD147" i="255"/>
  <c r="AD151" i="255"/>
  <c r="AD156" i="255"/>
  <c r="AD160" i="255"/>
  <c r="AD165" i="255"/>
  <c r="AD169" i="255"/>
  <c r="AD148" i="255"/>
  <c r="AD152" i="255"/>
  <c r="AD157" i="255"/>
  <c r="AD161" i="255"/>
  <c r="AD166" i="255"/>
  <c r="AD170" i="255"/>
  <c r="AD140" i="255"/>
  <c r="AE144" i="255"/>
  <c r="AD137" i="255"/>
  <c r="AD141" i="255"/>
  <c r="AD122" i="255"/>
  <c r="AD126" i="255"/>
  <c r="AD131" i="255"/>
  <c r="AD135" i="255"/>
  <c r="AD124" i="255"/>
  <c r="AD129" i="255"/>
  <c r="AD120" i="255"/>
  <c r="AD133" i="255"/>
  <c r="AE113" i="255"/>
  <c r="AE117" i="255"/>
  <c r="AD111" i="255"/>
  <c r="AD115" i="255"/>
  <c r="AD74" i="255"/>
  <c r="AD83" i="255"/>
  <c r="AD92" i="255"/>
  <c r="AD105" i="255"/>
  <c r="AE78" i="255"/>
  <c r="AE87" i="255"/>
  <c r="AE96" i="255"/>
  <c r="AE101" i="255"/>
  <c r="AD103" i="255"/>
  <c r="AD72" i="255"/>
  <c r="AE68" i="255"/>
  <c r="AD69" i="255"/>
  <c r="AE65" i="255"/>
  <c r="AD54" i="255"/>
  <c r="AD59" i="255"/>
  <c r="AE50" i="255"/>
  <c r="AE63" i="255"/>
  <c r="AD47" i="255"/>
  <c r="AD51" i="255"/>
  <c r="AD56" i="255"/>
  <c r="AD60" i="255"/>
  <c r="AD48" i="255"/>
  <c r="AD52" i="255"/>
  <c r="AD57" i="255"/>
  <c r="AD61" i="255"/>
  <c r="AD45" i="255"/>
  <c r="AD38" i="255"/>
  <c r="AE42" i="255"/>
  <c r="AE41" i="255"/>
  <c r="AD39" i="255"/>
  <c r="AD43" i="255"/>
  <c r="AD34" i="255"/>
  <c r="AE30" i="255"/>
  <c r="AD31" i="255"/>
  <c r="AD35" i="255"/>
  <c r="T103" i="255"/>
  <c r="T107" i="255"/>
  <c r="T98" i="255"/>
  <c r="S92" i="255"/>
  <c r="S96" i="255"/>
  <c r="T83" i="255"/>
  <c r="T85" i="255"/>
  <c r="T87" i="255"/>
  <c r="T75" i="255"/>
  <c r="T79" i="255"/>
  <c r="T76" i="255"/>
  <c r="T80" i="255"/>
  <c r="T67" i="255"/>
  <c r="T70" i="255"/>
  <c r="T69" i="255"/>
  <c r="T71" i="255"/>
  <c r="T66" i="255"/>
  <c r="T65" i="255"/>
  <c r="T59" i="255"/>
  <c r="T49" i="255"/>
  <c r="T53" i="255"/>
  <c r="S41" i="255"/>
  <c r="S33" i="255"/>
  <c r="T36" i="255"/>
  <c r="T29" i="255"/>
  <c r="T35" i="255"/>
  <c r="T113" i="255"/>
  <c r="S110" i="255"/>
  <c r="S114" i="255"/>
  <c r="S117" i="255"/>
  <c r="S115" i="255"/>
  <c r="S112" i="255"/>
  <c r="S116" i="255"/>
  <c r="S111" i="255"/>
  <c r="S108" i="255"/>
  <c r="T104" i="255"/>
  <c r="S101" i="255"/>
  <c r="S105" i="255"/>
  <c r="S102" i="255"/>
  <c r="S106" i="255"/>
  <c r="T99" i="255"/>
  <c r="S93" i="255"/>
  <c r="S97" i="255"/>
  <c r="S95" i="255"/>
  <c r="S90" i="255"/>
  <c r="T86" i="255"/>
  <c r="S84" i="255"/>
  <c r="S88" i="255"/>
  <c r="S77" i="255"/>
  <c r="S74" i="255"/>
  <c r="S78" i="255"/>
  <c r="S81" i="255"/>
  <c r="T72" i="255"/>
  <c r="S68" i="255"/>
  <c r="S57" i="255"/>
  <c r="S61" i="255"/>
  <c r="T56" i="255"/>
  <c r="S58" i="255"/>
  <c r="S62" i="255"/>
  <c r="S60" i="255"/>
  <c r="S63" i="255"/>
  <c r="S50" i="255"/>
  <c r="S47" i="255"/>
  <c r="S51" i="255"/>
  <c r="S54" i="255"/>
  <c r="S52" i="255"/>
  <c r="T48" i="255"/>
  <c r="S38" i="255"/>
  <c r="T42" i="255"/>
  <c r="S40" i="255"/>
  <c r="S44" i="255"/>
  <c r="S43" i="255"/>
  <c r="T39" i="255"/>
  <c r="S34" i="255"/>
  <c r="I85" i="255"/>
  <c r="I89" i="255"/>
  <c r="H79" i="255"/>
  <c r="I80" i="255"/>
  <c r="I76" i="255"/>
  <c r="H75" i="255"/>
  <c r="I72" i="255"/>
  <c r="I68" i="255"/>
  <c r="H58" i="255"/>
  <c r="I58" i="255"/>
  <c r="I62" i="255"/>
  <c r="I49" i="255"/>
  <c r="I53" i="255"/>
  <c r="H44" i="255"/>
  <c r="I43" i="255"/>
  <c r="I41" i="255"/>
  <c r="I40" i="255"/>
  <c r="I45" i="255"/>
  <c r="I39" i="255"/>
  <c r="H90" i="255"/>
  <c r="H83" i="255"/>
  <c r="H87" i="255"/>
  <c r="H86" i="255"/>
  <c r="H88" i="255"/>
  <c r="I84" i="255"/>
  <c r="I77" i="255"/>
  <c r="H74" i="255"/>
  <c r="H78" i="255"/>
  <c r="H81" i="255"/>
  <c r="I65" i="255"/>
  <c r="I66" i="255"/>
  <c r="H71" i="255"/>
  <c r="H69" i="255"/>
  <c r="I70" i="255"/>
  <c r="H67" i="255"/>
  <c r="H63" i="255"/>
  <c r="H60" i="255"/>
  <c r="I56" i="255"/>
  <c r="H57" i="255"/>
  <c r="H61" i="255"/>
  <c r="H59" i="255"/>
  <c r="H54" i="255"/>
  <c r="H51" i="255"/>
  <c r="H50" i="255"/>
  <c r="H48" i="255"/>
  <c r="H52" i="255"/>
  <c r="H47" i="255"/>
  <c r="L37" i="254"/>
  <c r="L36" i="254"/>
  <c r="L35" i="254"/>
  <c r="L34" i="254"/>
  <c r="L33" i="254"/>
  <c r="L28" i="254"/>
  <c r="L29" i="254"/>
  <c r="L30" i="254"/>
  <c r="L31" i="254"/>
  <c r="L27" i="254"/>
  <c r="G34" i="254"/>
  <c r="G35" i="254" s="1"/>
  <c r="G36" i="254" s="1"/>
  <c r="G37" i="254" s="1"/>
  <c r="G28" i="254"/>
  <c r="G29" i="254" s="1"/>
  <c r="G30" i="254" s="1"/>
  <c r="G31" i="254" s="1"/>
  <c r="C51" i="252"/>
  <c r="E51" i="252"/>
  <c r="E50" i="252"/>
  <c r="E49" i="252"/>
  <c r="E48" i="252"/>
  <c r="E47" i="252"/>
  <c r="E46" i="252"/>
  <c r="E45" i="252"/>
  <c r="E44" i="252"/>
  <c r="C71" i="252"/>
  <c r="C63" i="252"/>
  <c r="C62" i="252"/>
  <c r="C58" i="252"/>
  <c r="C57" i="252"/>
  <c r="C53" i="252"/>
  <c r="C45" i="252"/>
  <c r="C44" i="252"/>
  <c r="W29" i="239" l="1"/>
  <c r="W28" i="239"/>
  <c r="W27" i="239"/>
  <c r="W26" i="239"/>
  <c r="W25" i="239"/>
  <c r="W24" i="239"/>
  <c r="W23" i="239"/>
  <c r="W22" i="239"/>
  <c r="W21" i="239"/>
  <c r="W20" i="239"/>
  <c r="W12" i="239"/>
  <c r="W11" i="239"/>
  <c r="W9" i="239"/>
  <c r="W8" i="239"/>
  <c r="W7" i="239"/>
  <c r="W6" i="239"/>
  <c r="W5" i="239"/>
  <c r="W4" i="239"/>
  <c r="V4" i="239"/>
  <c r="V5" i="239" s="1"/>
  <c r="V6" i="239" s="1"/>
  <c r="V7" i="239" s="1"/>
  <c r="V8" i="239" s="1"/>
  <c r="V9" i="239" s="1"/>
  <c r="V10" i="239" s="1"/>
  <c r="V11" i="239" s="1"/>
  <c r="V12" i="239" s="1"/>
  <c r="U4" i="239"/>
  <c r="U5" i="239" s="1"/>
  <c r="U6" i="239" s="1"/>
  <c r="U7" i="239" s="1"/>
  <c r="U8" i="239" s="1"/>
  <c r="U9" i="239" s="1"/>
  <c r="U10" i="239" s="1"/>
  <c r="U11" i="239" s="1"/>
  <c r="U12" i="239" s="1"/>
  <c r="W3" i="239"/>
  <c r="N12" i="236"/>
  <c r="N11" i="236"/>
  <c r="N10" i="236"/>
  <c r="N9" i="236"/>
  <c r="N8" i="236"/>
  <c r="N7" i="236"/>
  <c r="N6" i="236"/>
  <c r="N5" i="236"/>
  <c r="L5" i="236"/>
  <c r="L6" i="236" s="1"/>
  <c r="L7" i="236" s="1"/>
  <c r="L8" i="236" s="1"/>
  <c r="L9" i="236" s="1"/>
  <c r="L10" i="236" s="1"/>
  <c r="L11" i="236" s="1"/>
  <c r="L12" i="236" s="1"/>
  <c r="N4" i="236"/>
  <c r="M4" i="236"/>
  <c r="M5" i="236" s="1"/>
  <c r="M6" i="236" s="1"/>
  <c r="M7" i="236" s="1"/>
  <c r="M8" i="236" s="1"/>
  <c r="M9" i="236" s="1"/>
  <c r="M10" i="236" s="1"/>
  <c r="M11" i="236" s="1"/>
  <c r="M12" i="236" s="1"/>
  <c r="L4" i="236"/>
  <c r="N3" i="236"/>
  <c r="N12" i="235"/>
  <c r="N11" i="235"/>
  <c r="N10" i="235"/>
  <c r="N9" i="235"/>
  <c r="N8" i="235"/>
  <c r="N7" i="235"/>
  <c r="N6" i="235"/>
  <c r="N5" i="235"/>
  <c r="L5" i="235"/>
  <c r="L6" i="235" s="1"/>
  <c r="L7" i="235" s="1"/>
  <c r="L8" i="235" s="1"/>
  <c r="L9" i="235" s="1"/>
  <c r="L10" i="235" s="1"/>
  <c r="L11" i="235" s="1"/>
  <c r="L12" i="235" s="1"/>
  <c r="N4" i="235"/>
  <c r="M4" i="235"/>
  <c r="M5" i="235" s="1"/>
  <c r="M6" i="235" s="1"/>
  <c r="M7" i="235" s="1"/>
  <c r="M8" i="235" s="1"/>
  <c r="M9" i="235" s="1"/>
  <c r="M10" i="235" s="1"/>
  <c r="M11" i="235" s="1"/>
  <c r="M12" i="235" s="1"/>
  <c r="L4" i="235"/>
  <c r="N3" i="235"/>
  <c r="I29" i="232"/>
  <c r="I30" i="232" s="1"/>
  <c r="I31" i="232" s="1"/>
  <c r="I32" i="232" s="1"/>
  <c r="I33" i="232" s="1"/>
  <c r="I34" i="232" s="1"/>
  <c r="I35" i="232" s="1"/>
  <c r="I36" i="232" s="1"/>
  <c r="I37" i="232" s="1"/>
  <c r="I38" i="232" s="1"/>
  <c r="I39" i="232" s="1"/>
  <c r="I40" i="232" s="1"/>
  <c r="I41" i="232" s="1"/>
  <c r="I42" i="232" s="1"/>
  <c r="I43" i="232" s="1"/>
  <c r="I44" i="232" s="1"/>
  <c r="I45" i="232" s="1"/>
  <c r="I46" i="232" s="1"/>
  <c r="G29" i="232"/>
  <c r="G30" i="232" s="1"/>
  <c r="G31" i="232" s="1"/>
  <c r="G32" i="232" s="1"/>
  <c r="G33" i="232" s="1"/>
  <c r="G34" i="232" s="1"/>
  <c r="G35" i="232" s="1"/>
  <c r="G36" i="232" s="1"/>
  <c r="G37" i="232" s="1"/>
  <c r="G38" i="232" s="1"/>
  <c r="G39" i="232" s="1"/>
  <c r="G40" i="232" s="1"/>
  <c r="G41" i="232" s="1"/>
  <c r="G42" i="232" s="1"/>
  <c r="G43" i="232" s="1"/>
  <c r="G44" i="232" s="1"/>
  <c r="G45" i="232" s="1"/>
  <c r="G46" i="232" s="1"/>
  <c r="E29" i="232"/>
  <c r="E30" i="232" s="1"/>
  <c r="E31" i="232" s="1"/>
  <c r="E32" i="232" s="1"/>
  <c r="E33" i="232" s="1"/>
  <c r="E34" i="232" s="1"/>
  <c r="E35" i="232" s="1"/>
  <c r="E36" i="232" s="1"/>
  <c r="E37" i="232" s="1"/>
  <c r="E38" i="232" s="1"/>
  <c r="E39" i="232" s="1"/>
  <c r="E40" i="232" s="1"/>
  <c r="E41" i="232" s="1"/>
  <c r="E42" i="232" s="1"/>
  <c r="E43" i="232" s="1"/>
  <c r="E44" i="232" s="1"/>
  <c r="E45" i="232" s="1"/>
  <c r="E46" i="232" s="1"/>
  <c r="C29" i="232"/>
  <c r="C30" i="232" s="1"/>
  <c r="C31" i="232" s="1"/>
  <c r="C32" i="232" s="1"/>
  <c r="C33" i="232" s="1"/>
  <c r="C34" i="232" s="1"/>
  <c r="C35" i="232" s="1"/>
  <c r="C36" i="232" s="1"/>
  <c r="C37" i="232" s="1"/>
  <c r="C38" i="232" s="1"/>
  <c r="C39" i="232" s="1"/>
  <c r="C40" i="232" s="1"/>
  <c r="C41" i="232" s="1"/>
  <c r="C42" i="232" s="1"/>
  <c r="C43" i="232" s="1"/>
  <c r="C44" i="232" s="1"/>
  <c r="C45" i="232" s="1"/>
  <c r="C46" i="232" s="1"/>
  <c r="K45" i="201" l="1"/>
  <c r="L45" i="201"/>
  <c r="M45" i="201"/>
  <c r="N45" i="201"/>
  <c r="O45" i="201"/>
  <c r="P45" i="201"/>
  <c r="Q45" i="201"/>
  <c r="R45" i="201"/>
  <c r="K46" i="201"/>
  <c r="L46" i="201"/>
  <c r="M46" i="201"/>
  <c r="N46" i="201"/>
  <c r="O46" i="201"/>
  <c r="P46" i="201"/>
  <c r="Q46" i="201"/>
  <c r="R46" i="201"/>
  <c r="K47" i="201"/>
  <c r="L47" i="201"/>
  <c r="M47" i="201"/>
  <c r="N47" i="201"/>
  <c r="O47" i="201"/>
  <c r="P47" i="201"/>
  <c r="Q47" i="201"/>
  <c r="R47" i="201"/>
  <c r="K48" i="201"/>
  <c r="L48" i="201"/>
  <c r="M48" i="201"/>
  <c r="N48" i="201"/>
  <c r="O48" i="201"/>
  <c r="P48" i="201"/>
  <c r="Q48" i="201"/>
  <c r="R48" i="201"/>
  <c r="K49" i="201"/>
  <c r="L49" i="201"/>
  <c r="M49" i="201"/>
  <c r="N49" i="201"/>
  <c r="O49" i="201"/>
  <c r="P49" i="201"/>
  <c r="Q49" i="201"/>
  <c r="R49" i="201"/>
  <c r="K50" i="201"/>
  <c r="L50" i="201"/>
  <c r="M50" i="201"/>
  <c r="N50" i="201"/>
  <c r="O50" i="201"/>
  <c r="P50" i="201"/>
  <c r="Q50" i="201"/>
  <c r="R50" i="201"/>
  <c r="K51" i="201"/>
  <c r="L51" i="201"/>
  <c r="M51" i="201"/>
  <c r="N51" i="201"/>
  <c r="O51" i="201"/>
  <c r="P51" i="201"/>
  <c r="Q51" i="201"/>
  <c r="R51" i="201"/>
  <c r="K52" i="201"/>
  <c r="L52" i="201"/>
  <c r="M52" i="201"/>
  <c r="N52" i="201"/>
  <c r="O52" i="201"/>
  <c r="P52" i="201"/>
  <c r="Q52" i="201"/>
  <c r="R52" i="201"/>
  <c r="E45" i="201"/>
  <c r="E46" i="201"/>
  <c r="E47" i="201"/>
  <c r="E48" i="201"/>
  <c r="E49" i="201"/>
  <c r="E50" i="201"/>
  <c r="E51" i="201"/>
  <c r="E52" i="201"/>
  <c r="D36" i="213" l="1"/>
  <c r="C36" i="213"/>
  <c r="B36" i="213"/>
  <c r="N10" i="213"/>
  <c r="M10" i="213"/>
  <c r="N9" i="213"/>
  <c r="M9" i="213"/>
  <c r="N8" i="213"/>
  <c r="M8" i="213"/>
  <c r="N7" i="213"/>
  <c r="M7" i="213"/>
  <c r="N6" i="213"/>
  <c r="M6" i="213"/>
  <c r="AQ56" i="212"/>
  <c r="AP56" i="212"/>
  <c r="I56" i="212"/>
  <c r="H56" i="212"/>
  <c r="G56" i="212"/>
  <c r="F56" i="212"/>
  <c r="D56" i="212"/>
  <c r="C56" i="212"/>
  <c r="B56" i="212"/>
  <c r="Q41" i="212"/>
  <c r="P41" i="212"/>
  <c r="O41" i="212"/>
  <c r="N41" i="212"/>
  <c r="M41" i="212"/>
  <c r="L41" i="212"/>
  <c r="Q17" i="212" s="1"/>
  <c r="K41" i="212"/>
  <c r="J41" i="212"/>
  <c r="I41" i="212"/>
  <c r="H41" i="212"/>
  <c r="P17" i="212" s="1"/>
  <c r="G41" i="212"/>
  <c r="O17" i="212" s="1"/>
  <c r="Q16" i="212"/>
  <c r="P16" i="212"/>
  <c r="O16" i="212"/>
  <c r="Q15" i="212"/>
  <c r="P15" i="212"/>
  <c r="O15" i="212"/>
  <c r="Q14" i="212"/>
  <c r="P14" i="212"/>
  <c r="O14" i="212"/>
  <c r="Q13" i="212"/>
  <c r="P13" i="212"/>
  <c r="O13" i="212"/>
  <c r="Q12" i="212"/>
  <c r="P12" i="212"/>
  <c r="O12" i="212"/>
  <c r="Q11" i="212"/>
  <c r="P11" i="212"/>
  <c r="O11" i="212"/>
  <c r="Q10" i="212"/>
  <c r="P10" i="212"/>
  <c r="O10" i="212"/>
  <c r="Q9" i="212"/>
  <c r="P9" i="212"/>
  <c r="O9" i="212"/>
  <c r="Q8" i="212"/>
  <c r="P8" i="212"/>
  <c r="O8" i="212"/>
  <c r="Q47" i="198" l="1"/>
  <c r="O47" i="198" s="1"/>
  <c r="R47" i="198"/>
  <c r="P47" i="198" s="1"/>
  <c r="S47" i="198"/>
  <c r="T47" i="198"/>
  <c r="U47" i="198"/>
  <c r="V47" i="198"/>
  <c r="W47" i="198"/>
  <c r="X47" i="198"/>
  <c r="Y47" i="198"/>
  <c r="Z47" i="198"/>
  <c r="Q48" i="198"/>
  <c r="R48" i="198"/>
  <c r="S48" i="198"/>
  <c r="T48" i="198"/>
  <c r="U48" i="198"/>
  <c r="V48" i="198"/>
  <c r="W48" i="198"/>
  <c r="X48" i="198"/>
  <c r="Y48" i="198"/>
  <c r="Z48" i="198"/>
  <c r="Q49" i="198"/>
  <c r="R49" i="198"/>
  <c r="S49" i="198"/>
  <c r="T49" i="198"/>
  <c r="U49" i="198"/>
  <c r="V49" i="198"/>
  <c r="W49" i="198"/>
  <c r="X49" i="198"/>
  <c r="Y49" i="198"/>
  <c r="Z49" i="198"/>
  <c r="Q50" i="198"/>
  <c r="R50" i="198"/>
  <c r="S50" i="198"/>
  <c r="T50" i="198"/>
  <c r="U50" i="198"/>
  <c r="V50" i="198"/>
  <c r="W50" i="198"/>
  <c r="X50" i="198"/>
  <c r="Y50" i="198"/>
  <c r="Z50" i="198"/>
  <c r="Q51" i="198"/>
  <c r="R51" i="198"/>
  <c r="S51" i="198"/>
  <c r="T51" i="198"/>
  <c r="U51" i="198"/>
  <c r="V51" i="198"/>
  <c r="W51" i="198"/>
  <c r="X51" i="198"/>
  <c r="Y51" i="198"/>
  <c r="Z51" i="198"/>
  <c r="Q52" i="198"/>
  <c r="R52" i="198"/>
  <c r="S52" i="198"/>
  <c r="T52" i="198"/>
  <c r="U52" i="198"/>
  <c r="V52" i="198"/>
  <c r="W52" i="198"/>
  <c r="X52" i="198"/>
  <c r="Y52" i="198"/>
  <c r="Z52" i="198"/>
  <c r="Q53" i="198"/>
  <c r="O53" i="198" s="1"/>
  <c r="R53" i="198"/>
  <c r="P53" i="198" s="1"/>
  <c r="S53" i="198"/>
  <c r="T53" i="198"/>
  <c r="U53" i="198"/>
  <c r="V53" i="198"/>
  <c r="W53" i="198"/>
  <c r="X53" i="198"/>
  <c r="Y53" i="198"/>
  <c r="Z53" i="198"/>
  <c r="Q54" i="198"/>
  <c r="R54" i="198"/>
  <c r="S54" i="198"/>
  <c r="T54" i="198"/>
  <c r="U54" i="198"/>
  <c r="V54" i="198"/>
  <c r="W54" i="198"/>
  <c r="X54" i="198"/>
  <c r="Y54" i="198"/>
  <c r="Z54" i="198"/>
  <c r="Q55" i="198"/>
  <c r="R55" i="198"/>
  <c r="S55" i="198"/>
  <c r="T55" i="198"/>
  <c r="U55" i="198"/>
  <c r="V55" i="198"/>
  <c r="W55" i="198"/>
  <c r="X55" i="198"/>
  <c r="Y55" i="198"/>
  <c r="Z55" i="198"/>
  <c r="Q56" i="198"/>
  <c r="R56" i="198"/>
  <c r="S56" i="198"/>
  <c r="T56" i="198"/>
  <c r="U56" i="198"/>
  <c r="V56" i="198"/>
  <c r="W56" i="198"/>
  <c r="X56" i="198"/>
  <c r="Y56" i="198"/>
  <c r="Z56" i="198"/>
  <c r="Q57" i="198"/>
  <c r="R57" i="198"/>
  <c r="S57" i="198"/>
  <c r="T57" i="198"/>
  <c r="U57" i="198"/>
  <c r="V57" i="198"/>
  <c r="W57" i="198"/>
  <c r="X57" i="198"/>
  <c r="Y57" i="198"/>
  <c r="Z57" i="198"/>
  <c r="Q58" i="198"/>
  <c r="R58" i="198"/>
  <c r="S58" i="198"/>
  <c r="T58" i="198"/>
  <c r="U58" i="198"/>
  <c r="V58" i="198"/>
  <c r="W58" i="198"/>
  <c r="X58" i="198"/>
  <c r="Y58" i="198"/>
  <c r="Z58" i="198"/>
  <c r="Q59" i="198"/>
  <c r="O59" i="198" s="1"/>
  <c r="R59" i="198"/>
  <c r="P59" i="198" s="1"/>
  <c r="S59" i="198"/>
  <c r="T59" i="198"/>
  <c r="U59" i="198"/>
  <c r="V59" i="198"/>
  <c r="W59" i="198"/>
  <c r="X59" i="198"/>
  <c r="Y59" i="198"/>
  <c r="Z59" i="198"/>
  <c r="Q60" i="198"/>
  <c r="R60" i="198"/>
  <c r="S60" i="198"/>
  <c r="T60" i="198"/>
  <c r="U60" i="198"/>
  <c r="V60" i="198"/>
  <c r="W60" i="198"/>
  <c r="X60" i="198"/>
  <c r="Y60" i="198"/>
  <c r="Z60" i="198"/>
  <c r="Q61" i="198"/>
  <c r="R61" i="198"/>
  <c r="S61" i="198"/>
  <c r="T61" i="198"/>
  <c r="U61" i="198"/>
  <c r="V61" i="198"/>
  <c r="W61" i="198"/>
  <c r="X61" i="198"/>
  <c r="Y61" i="198"/>
  <c r="Z61" i="198"/>
  <c r="C32" i="211"/>
  <c r="C33" i="211" s="1"/>
  <c r="C34" i="211" s="1"/>
  <c r="C35" i="211" s="1"/>
  <c r="C36" i="211" s="1"/>
  <c r="C37" i="211" s="1"/>
  <c r="C38" i="211" s="1"/>
  <c r="C39" i="211" s="1"/>
  <c r="C40" i="211" s="1"/>
  <c r="C31" i="211"/>
  <c r="P54" i="198" l="1"/>
  <c r="P48" i="198"/>
  <c r="O60" i="198"/>
  <c r="O54" i="198"/>
  <c r="O48" i="198"/>
  <c r="P60" i="198"/>
  <c r="P55" i="198"/>
  <c r="O61" i="198"/>
  <c r="O55" i="198"/>
  <c r="O49" i="198"/>
  <c r="P49" i="198"/>
  <c r="P50" i="198"/>
  <c r="O56" i="198"/>
  <c r="O50" i="198"/>
  <c r="P57" i="198"/>
  <c r="P51" i="198"/>
  <c r="P56" i="198"/>
  <c r="O57" i="198"/>
  <c r="O51" i="198"/>
  <c r="P61" i="198"/>
  <c r="P58" i="198"/>
  <c r="P52" i="198"/>
  <c r="O58" i="198"/>
  <c r="O52" i="198"/>
  <c r="C31" i="192" l="1"/>
  <c r="H32" i="192"/>
  <c r="J28" i="192"/>
  <c r="K35" i="192"/>
  <c r="AG35" i="171" l="1"/>
  <c r="AF35" i="171"/>
  <c r="AE35" i="171"/>
  <c r="AD35" i="171"/>
  <c r="AC35" i="171"/>
  <c r="AB35" i="171"/>
  <c r="AA35" i="171"/>
  <c r="Z35" i="171"/>
  <c r="Y35" i="171"/>
  <c r="X35" i="171"/>
  <c r="W35" i="171"/>
  <c r="V35" i="171"/>
  <c r="U35" i="171"/>
  <c r="T35" i="171"/>
  <c r="S35" i="171"/>
  <c r="R35" i="171"/>
  <c r="Q35" i="171"/>
  <c r="P35" i="171"/>
  <c r="O35" i="171"/>
  <c r="N35" i="171"/>
  <c r="M35" i="171"/>
  <c r="L35" i="171"/>
  <c r="K35" i="171"/>
  <c r="J35" i="171"/>
  <c r="I35" i="171"/>
  <c r="H35" i="171"/>
  <c r="G35" i="171"/>
  <c r="F35" i="171"/>
  <c r="E35" i="171"/>
  <c r="D35" i="171"/>
  <c r="C35" i="171"/>
  <c r="AF30" i="171"/>
  <c r="AE30" i="171"/>
  <c r="AD30" i="171"/>
  <c r="AC30" i="171"/>
  <c r="AB30" i="171"/>
  <c r="AA30" i="171"/>
  <c r="Z30" i="171"/>
  <c r="Y30" i="171"/>
  <c r="X30" i="171"/>
  <c r="W30" i="171"/>
  <c r="V30" i="171"/>
  <c r="U30" i="171"/>
  <c r="T30" i="171"/>
  <c r="S30" i="171"/>
  <c r="R30" i="171"/>
  <c r="Q30" i="171"/>
  <c r="P30" i="171"/>
  <c r="O30" i="171"/>
  <c r="N30" i="171"/>
  <c r="M30" i="171"/>
  <c r="L30" i="171"/>
  <c r="K30" i="171"/>
  <c r="J30" i="171"/>
  <c r="I30" i="171"/>
  <c r="H30" i="171"/>
  <c r="G30" i="171"/>
  <c r="F30" i="171"/>
  <c r="E30" i="171"/>
  <c r="D30" i="171"/>
  <c r="C30" i="171"/>
  <c r="AG25" i="171"/>
  <c r="AF25" i="171"/>
  <c r="AE25" i="171"/>
  <c r="AD25" i="171"/>
  <c r="AC25" i="171"/>
  <c r="AB25" i="171"/>
  <c r="AA25" i="171"/>
  <c r="Z25" i="171"/>
  <c r="Y25" i="171"/>
  <c r="X25" i="171"/>
  <c r="W25" i="171"/>
  <c r="V25" i="171"/>
  <c r="U25" i="171"/>
  <c r="T25" i="171"/>
  <c r="S25" i="171"/>
  <c r="R25" i="171"/>
  <c r="Q25" i="171"/>
  <c r="P25" i="171"/>
  <c r="O25" i="171"/>
  <c r="N25" i="171"/>
  <c r="M25" i="171"/>
  <c r="L25" i="171"/>
  <c r="K25" i="171"/>
  <c r="J25" i="171"/>
  <c r="I25" i="171"/>
  <c r="H25" i="171"/>
  <c r="G25" i="171"/>
  <c r="F25" i="171"/>
  <c r="E25" i="171"/>
  <c r="D25" i="171"/>
  <c r="R62" i="201"/>
  <c r="Q62" i="201"/>
  <c r="P62" i="201"/>
  <c r="O62" i="201"/>
  <c r="N62" i="201"/>
  <c r="M62" i="201"/>
  <c r="L62" i="201"/>
  <c r="K62" i="201"/>
  <c r="H62" i="201"/>
  <c r="E62" i="201"/>
  <c r="R61" i="201"/>
  <c r="Q61" i="201"/>
  <c r="P61" i="201"/>
  <c r="O61" i="201"/>
  <c r="N61" i="201"/>
  <c r="M61" i="201"/>
  <c r="L61" i="201"/>
  <c r="K61" i="201"/>
  <c r="H61" i="201"/>
  <c r="E61" i="201"/>
  <c r="R60" i="201"/>
  <c r="Q60" i="201"/>
  <c r="P60" i="201"/>
  <c r="O60" i="201"/>
  <c r="N60" i="201"/>
  <c r="M60" i="201"/>
  <c r="L60" i="201"/>
  <c r="K60" i="201"/>
  <c r="E60" i="201"/>
  <c r="R59" i="201"/>
  <c r="Q59" i="201"/>
  <c r="P59" i="201"/>
  <c r="O59" i="201"/>
  <c r="N59" i="201"/>
  <c r="M59" i="201"/>
  <c r="L59" i="201"/>
  <c r="K59" i="201"/>
  <c r="E59" i="201"/>
  <c r="R58" i="201"/>
  <c r="Q58" i="201"/>
  <c r="P58" i="201"/>
  <c r="O58" i="201"/>
  <c r="N58" i="201"/>
  <c r="M58" i="201"/>
  <c r="L58" i="201"/>
  <c r="K58" i="201"/>
  <c r="E58" i="201"/>
  <c r="R57" i="201"/>
  <c r="Q57" i="201"/>
  <c r="P57" i="201"/>
  <c r="O57" i="201"/>
  <c r="N57" i="201"/>
  <c r="M57" i="201"/>
  <c r="L57" i="201"/>
  <c r="K57" i="201"/>
  <c r="H57" i="201"/>
  <c r="E57" i="201"/>
  <c r="R56" i="201"/>
  <c r="Q56" i="201"/>
  <c r="P56" i="201"/>
  <c r="O56" i="201"/>
  <c r="N56" i="201"/>
  <c r="M56" i="201"/>
  <c r="L56" i="201"/>
  <c r="K56" i="201"/>
  <c r="H56" i="201"/>
  <c r="E56" i="201"/>
  <c r="R55" i="201"/>
  <c r="Q55" i="201"/>
  <c r="P55" i="201"/>
  <c r="O55" i="201"/>
  <c r="N55" i="201"/>
  <c r="M55" i="201"/>
  <c r="L55" i="201"/>
  <c r="K55" i="201"/>
  <c r="H55" i="201"/>
  <c r="E55" i="201"/>
  <c r="R54" i="201"/>
  <c r="Q54" i="201"/>
  <c r="P54" i="201"/>
  <c r="O54" i="201"/>
  <c r="N54" i="201"/>
  <c r="M54" i="201"/>
  <c r="L54" i="201"/>
  <c r="K54" i="201"/>
  <c r="H54" i="201"/>
  <c r="E54" i="201"/>
  <c r="R53" i="201"/>
  <c r="Q53" i="201"/>
  <c r="P53" i="201"/>
  <c r="O53" i="201"/>
  <c r="N53" i="201"/>
  <c r="M53" i="201"/>
  <c r="L53" i="201"/>
  <c r="K53" i="201"/>
  <c r="H53" i="201"/>
  <c r="E53" i="201"/>
  <c r="H52" i="201"/>
  <c r="R44" i="201"/>
  <c r="Q44" i="201"/>
  <c r="P44" i="201"/>
  <c r="O44" i="201"/>
  <c r="N44" i="201"/>
  <c r="M44" i="201"/>
  <c r="L44" i="201"/>
  <c r="K44" i="201"/>
  <c r="E44" i="201"/>
  <c r="R43" i="201"/>
  <c r="Q43" i="201"/>
  <c r="P43" i="201"/>
  <c r="O43" i="201"/>
  <c r="N43" i="201"/>
  <c r="M43" i="201"/>
  <c r="L43" i="201"/>
  <c r="K43" i="201"/>
  <c r="E43" i="201"/>
  <c r="R42" i="201"/>
  <c r="Q42" i="201"/>
  <c r="P42" i="201"/>
  <c r="O42" i="201"/>
  <c r="N42" i="201"/>
  <c r="M42" i="201"/>
  <c r="L42" i="201"/>
  <c r="K42" i="201"/>
  <c r="E42" i="201"/>
  <c r="R41" i="201"/>
  <c r="Q41" i="201"/>
  <c r="P41" i="201"/>
  <c r="O41" i="201"/>
  <c r="N41" i="201"/>
  <c r="M41" i="201"/>
  <c r="L41" i="201"/>
  <c r="K41" i="201"/>
  <c r="E41" i="201"/>
  <c r="R40" i="201"/>
  <c r="Q40" i="201"/>
  <c r="P40" i="201"/>
  <c r="O40" i="201"/>
  <c r="N40" i="201"/>
  <c r="M40" i="201"/>
  <c r="L40" i="201"/>
  <c r="K40" i="201"/>
  <c r="E40" i="201"/>
  <c r="R39" i="201"/>
  <c r="Q39" i="201"/>
  <c r="P39" i="201"/>
  <c r="O39" i="201"/>
  <c r="N39" i="201"/>
  <c r="M39" i="201"/>
  <c r="L39" i="201"/>
  <c r="K39" i="201"/>
  <c r="E39" i="201"/>
  <c r="R38" i="201"/>
  <c r="Q38" i="201"/>
  <c r="P38" i="201"/>
  <c r="O38" i="201"/>
  <c r="N38" i="201"/>
  <c r="M38" i="201"/>
  <c r="L38" i="201"/>
  <c r="K38" i="201"/>
  <c r="E38" i="201"/>
  <c r="R37" i="201"/>
  <c r="Q37" i="201"/>
  <c r="P37" i="201"/>
  <c r="O37" i="201"/>
  <c r="N37" i="201"/>
  <c r="M37" i="201"/>
  <c r="L37" i="201"/>
  <c r="K37" i="201"/>
  <c r="E37" i="201"/>
  <c r="R36" i="201"/>
  <c r="Q36" i="201"/>
  <c r="P36" i="201"/>
  <c r="O36" i="201"/>
  <c r="N36" i="201"/>
  <c r="M36" i="201"/>
  <c r="L36" i="201"/>
  <c r="K36" i="201"/>
  <c r="E36" i="201"/>
  <c r="R35" i="201"/>
  <c r="Q35" i="201"/>
  <c r="P35" i="201"/>
  <c r="O35" i="201"/>
  <c r="N35" i="201"/>
  <c r="M35" i="201"/>
  <c r="L35" i="201"/>
  <c r="K35" i="201"/>
  <c r="E35" i="201"/>
  <c r="R34" i="201"/>
  <c r="Q34" i="201"/>
  <c r="P34" i="201"/>
  <c r="O34" i="201"/>
  <c r="N34" i="201"/>
  <c r="M34" i="201"/>
  <c r="L34" i="201"/>
  <c r="K34" i="201"/>
  <c r="E34" i="201"/>
  <c r="R33" i="201"/>
  <c r="Q33" i="201"/>
  <c r="P33" i="201"/>
  <c r="O33" i="201"/>
  <c r="N33" i="201"/>
  <c r="M33" i="201"/>
  <c r="L33" i="201"/>
  <c r="K33" i="201"/>
  <c r="E33" i="201"/>
  <c r="R32" i="201"/>
  <c r="Q32" i="201"/>
  <c r="P32" i="201"/>
  <c r="O32" i="201"/>
  <c r="N32" i="201"/>
  <c r="M32" i="201"/>
  <c r="L32" i="201"/>
  <c r="K32" i="201"/>
  <c r="H32" i="201"/>
  <c r="E32" i="201"/>
  <c r="R31" i="201"/>
  <c r="Q31" i="201"/>
  <c r="P31" i="201"/>
  <c r="O31" i="201"/>
  <c r="N31" i="201"/>
  <c r="M31" i="201"/>
  <c r="L31" i="201"/>
  <c r="K31" i="201"/>
  <c r="H31" i="201"/>
  <c r="E31" i="201"/>
  <c r="R30" i="201"/>
  <c r="Q30" i="201"/>
  <c r="P30" i="201"/>
  <c r="O30" i="201"/>
  <c r="N30" i="201"/>
  <c r="M30" i="201"/>
  <c r="L30" i="201"/>
  <c r="K30" i="201"/>
  <c r="H30" i="201"/>
  <c r="E30" i="201"/>
  <c r="R29" i="201"/>
  <c r="Q29" i="201"/>
  <c r="P29" i="201"/>
  <c r="O29" i="201"/>
  <c r="N29" i="201"/>
  <c r="M29" i="201"/>
  <c r="L29" i="201"/>
  <c r="K29" i="201"/>
  <c r="E29" i="201"/>
  <c r="R28" i="201"/>
  <c r="Q28" i="201"/>
  <c r="P28" i="201"/>
  <c r="O28" i="201"/>
  <c r="N28" i="201"/>
  <c r="M28" i="201"/>
  <c r="L28" i="201"/>
  <c r="K28" i="201"/>
  <c r="E28" i="201"/>
  <c r="R27" i="201"/>
  <c r="Q27" i="201"/>
  <c r="P27" i="201"/>
  <c r="O27" i="201"/>
  <c r="N27" i="201"/>
  <c r="M27" i="201"/>
  <c r="L27" i="201"/>
  <c r="K27" i="201"/>
  <c r="H27" i="201"/>
  <c r="E27" i="201"/>
  <c r="R26" i="201"/>
  <c r="Q26" i="201"/>
  <c r="P26" i="201"/>
  <c r="O26" i="201"/>
  <c r="N26" i="201"/>
  <c r="M26" i="201"/>
  <c r="L26" i="201"/>
  <c r="K26" i="201"/>
  <c r="E26" i="201"/>
  <c r="N59" i="205"/>
  <c r="M59" i="205"/>
  <c r="N58" i="205"/>
  <c r="M58" i="205"/>
  <c r="N57" i="205"/>
  <c r="M57" i="205"/>
  <c r="N56" i="205"/>
  <c r="M56" i="205"/>
  <c r="N55" i="205"/>
  <c r="M55" i="205"/>
  <c r="N54" i="205"/>
  <c r="M54" i="205"/>
  <c r="K39" i="205"/>
  <c r="J39" i="205"/>
  <c r="I39" i="205"/>
  <c r="H39" i="205"/>
  <c r="G39" i="205"/>
  <c r="F39" i="205"/>
  <c r="E39" i="205"/>
  <c r="D39" i="205"/>
  <c r="C39" i="205"/>
  <c r="B39" i="205"/>
  <c r="K38" i="205"/>
  <c r="J38" i="205"/>
  <c r="I38" i="205"/>
  <c r="H38" i="205"/>
  <c r="G38" i="205"/>
  <c r="F38" i="205"/>
  <c r="E38" i="205"/>
  <c r="D38" i="205"/>
  <c r="C38" i="205"/>
  <c r="B38" i="205"/>
  <c r="K37" i="205"/>
  <c r="J37" i="205"/>
  <c r="I37" i="205"/>
  <c r="H37" i="205"/>
  <c r="G37" i="205"/>
  <c r="F37" i="205"/>
  <c r="E37" i="205"/>
  <c r="D37" i="205"/>
  <c r="C37" i="205"/>
  <c r="B37" i="205"/>
  <c r="K36" i="205"/>
  <c r="J36" i="205"/>
  <c r="I36" i="205"/>
  <c r="H36" i="205"/>
  <c r="G36" i="205"/>
  <c r="F36" i="205"/>
  <c r="E36" i="205"/>
  <c r="D36" i="205"/>
  <c r="C36" i="205"/>
  <c r="B36" i="205"/>
  <c r="K35" i="205"/>
  <c r="J35" i="205"/>
  <c r="I35" i="205"/>
  <c r="H35" i="205"/>
  <c r="G35" i="205"/>
  <c r="F35" i="205"/>
  <c r="E35" i="205"/>
  <c r="D35" i="205"/>
  <c r="C35" i="205"/>
  <c r="B35" i="205"/>
  <c r="K30" i="205"/>
  <c r="J30" i="205"/>
  <c r="K29" i="205"/>
  <c r="J29" i="205"/>
  <c r="K28" i="205"/>
  <c r="J28" i="205"/>
  <c r="K27" i="205"/>
  <c r="J27" i="205"/>
  <c r="K26" i="205"/>
  <c r="J26" i="205"/>
  <c r="W40" i="209"/>
  <c r="V40" i="209"/>
  <c r="U40" i="209"/>
  <c r="T40" i="209"/>
  <c r="W39" i="209"/>
  <c r="V39" i="209"/>
  <c r="U39" i="209"/>
  <c r="T39" i="209"/>
  <c r="W38" i="209"/>
  <c r="V38" i="209"/>
  <c r="U38" i="209"/>
  <c r="T38" i="209"/>
  <c r="W37" i="209"/>
  <c r="V37" i="209"/>
  <c r="U37" i="209"/>
  <c r="T37" i="209"/>
  <c r="W36" i="209"/>
  <c r="V36" i="209"/>
  <c r="U36" i="209"/>
  <c r="T36" i="209"/>
  <c r="W35" i="209"/>
  <c r="V35" i="209"/>
  <c r="U35" i="209"/>
  <c r="T35" i="209"/>
  <c r="W34" i="209"/>
  <c r="V34" i="209"/>
  <c r="U34" i="209"/>
  <c r="T34" i="209"/>
  <c r="W33" i="209"/>
  <c r="V33" i="209"/>
  <c r="U33" i="209"/>
  <c r="T33" i="209"/>
  <c r="W32" i="209"/>
  <c r="V32" i="209"/>
  <c r="U32" i="209"/>
  <c r="T32" i="209"/>
  <c r="W31" i="209"/>
  <c r="V31" i="209"/>
  <c r="U31" i="209"/>
  <c r="T31" i="209"/>
  <c r="W30" i="209"/>
  <c r="V30" i="209"/>
  <c r="U30" i="209"/>
  <c r="T30" i="209"/>
  <c r="W29" i="209"/>
  <c r="V29" i="209"/>
  <c r="U29" i="209"/>
  <c r="T29" i="209"/>
  <c r="L39" i="151"/>
  <c r="K39" i="151"/>
  <c r="I39" i="151"/>
  <c r="L38" i="151"/>
  <c r="K38" i="151"/>
  <c r="I38" i="151"/>
  <c r="L37" i="151"/>
  <c r="K37" i="151"/>
  <c r="I37" i="151"/>
  <c r="L36" i="151"/>
  <c r="K36" i="151"/>
  <c r="I36" i="151"/>
  <c r="L35" i="151"/>
  <c r="K35" i="151"/>
  <c r="I35" i="151"/>
  <c r="L34" i="151"/>
  <c r="K34" i="151"/>
  <c r="I34" i="151"/>
  <c r="L33" i="151"/>
  <c r="K33" i="151"/>
  <c r="I33" i="151"/>
  <c r="L32" i="151"/>
  <c r="K32" i="151"/>
  <c r="I32" i="151"/>
  <c r="L31" i="151"/>
  <c r="K31" i="151"/>
  <c r="I31" i="151"/>
  <c r="L30" i="151"/>
  <c r="K30" i="151"/>
  <c r="I30" i="151"/>
  <c r="L29" i="151"/>
  <c r="K29" i="151"/>
  <c r="I29" i="151"/>
  <c r="L28" i="151"/>
  <c r="K28" i="151"/>
  <c r="J37" i="150"/>
  <c r="J36" i="150"/>
  <c r="J35" i="150"/>
  <c r="J34" i="150"/>
  <c r="J33" i="150"/>
  <c r="J32" i="150"/>
  <c r="J31" i="150"/>
  <c r="J30" i="150"/>
  <c r="J29" i="150"/>
  <c r="K36" i="149"/>
  <c r="J36" i="149"/>
  <c r="K35" i="149"/>
  <c r="J35" i="149"/>
  <c r="K34" i="149"/>
  <c r="J34" i="149"/>
  <c r="K33" i="149"/>
  <c r="J33" i="149"/>
  <c r="K32" i="149"/>
  <c r="J32" i="149"/>
  <c r="K31" i="149"/>
  <c r="J31" i="149"/>
  <c r="K30" i="149"/>
  <c r="J30" i="149"/>
  <c r="K29" i="149"/>
  <c r="J29" i="149"/>
  <c r="K28" i="149"/>
  <c r="J28" i="149"/>
  <c r="F62" i="148"/>
  <c r="E62" i="148"/>
  <c r="H88" i="207"/>
  <c r="H87" i="207"/>
  <c r="H86" i="207"/>
  <c r="H85" i="207"/>
  <c r="H84" i="207"/>
  <c r="H83" i="207"/>
  <c r="H81" i="207"/>
  <c r="H80" i="207"/>
  <c r="H79" i="207"/>
  <c r="H78" i="207"/>
  <c r="H77" i="207"/>
  <c r="H76" i="207"/>
  <c r="H74" i="207"/>
  <c r="H73" i="207"/>
  <c r="H72" i="207"/>
  <c r="H71" i="207"/>
  <c r="H70" i="207"/>
  <c r="H69" i="207"/>
  <c r="H67" i="207"/>
  <c r="H66" i="207"/>
  <c r="H65" i="207"/>
  <c r="H64" i="207"/>
  <c r="H63" i="207"/>
  <c r="H62" i="207"/>
  <c r="H60" i="207"/>
  <c r="H59" i="207"/>
  <c r="H58" i="207"/>
  <c r="H57" i="207"/>
  <c r="H56" i="207"/>
  <c r="H55" i="207"/>
  <c r="H53" i="207"/>
  <c r="H52" i="207"/>
  <c r="H51" i="207"/>
  <c r="H50" i="207"/>
  <c r="H49" i="207"/>
  <c r="H48" i="207"/>
  <c r="H46" i="207"/>
  <c r="H45" i="207"/>
  <c r="H44" i="207"/>
  <c r="H43" i="207"/>
  <c r="H42" i="207"/>
  <c r="H41" i="207"/>
  <c r="H39" i="207"/>
  <c r="H38" i="207"/>
  <c r="H37" i="207"/>
  <c r="H36" i="207"/>
  <c r="H35" i="207"/>
  <c r="H34" i="207"/>
  <c r="H32" i="207"/>
  <c r="H31" i="207"/>
  <c r="H30" i="207"/>
  <c r="H29" i="207"/>
  <c r="H28" i="207"/>
  <c r="H27" i="207"/>
  <c r="W35" i="125"/>
  <c r="V35" i="125"/>
  <c r="U35" i="125"/>
  <c r="T35" i="125"/>
  <c r="S35" i="125"/>
  <c r="R35" i="125"/>
  <c r="Q35" i="125"/>
  <c r="P35" i="125"/>
  <c r="O35" i="125"/>
  <c r="N35" i="125"/>
  <c r="M35" i="125"/>
  <c r="L35" i="125"/>
  <c r="K35" i="125"/>
  <c r="J35" i="125"/>
  <c r="I35" i="125"/>
  <c r="H35" i="125"/>
  <c r="G35" i="125"/>
  <c r="F35" i="125"/>
  <c r="E35" i="125"/>
  <c r="D35" i="125"/>
  <c r="C35" i="125"/>
  <c r="B35" i="125"/>
  <c r="W34" i="125"/>
  <c r="V34" i="125"/>
  <c r="U34" i="125"/>
  <c r="T34" i="125"/>
  <c r="S34" i="125"/>
  <c r="R34" i="125"/>
  <c r="Q34" i="125"/>
  <c r="P34" i="125"/>
  <c r="O34" i="125"/>
  <c r="N34" i="125"/>
  <c r="M34" i="125"/>
  <c r="L34" i="125"/>
  <c r="K34" i="125"/>
  <c r="J34" i="125"/>
  <c r="I34" i="125"/>
  <c r="H34" i="125"/>
  <c r="G34" i="125"/>
  <c r="F34" i="125"/>
  <c r="E34" i="125"/>
  <c r="D34" i="125"/>
  <c r="C34" i="125"/>
  <c r="B34" i="125"/>
  <c r="W33" i="125"/>
  <c r="V33" i="125"/>
  <c r="U33" i="125"/>
  <c r="T33" i="125"/>
  <c r="S33" i="125"/>
  <c r="R33" i="125"/>
  <c r="Q33" i="125"/>
  <c r="P33" i="125"/>
  <c r="O33" i="125"/>
  <c r="N33" i="125"/>
  <c r="M33" i="125"/>
  <c r="L33" i="125"/>
  <c r="K33" i="125"/>
  <c r="J33" i="125"/>
  <c r="I33" i="125"/>
  <c r="H33" i="125"/>
  <c r="G33" i="125"/>
  <c r="F33" i="125"/>
  <c r="E33" i="125"/>
  <c r="D33" i="125"/>
  <c r="C33" i="125"/>
  <c r="B33" i="125"/>
  <c r="W32" i="125"/>
  <c r="V32" i="125"/>
  <c r="U32" i="125"/>
  <c r="T32" i="125"/>
  <c r="S32" i="125"/>
  <c r="R32" i="125"/>
  <c r="Q32" i="125"/>
  <c r="P32" i="125"/>
  <c r="O32" i="125"/>
  <c r="N32" i="125"/>
  <c r="M32" i="125"/>
  <c r="L32" i="125"/>
  <c r="K32" i="125"/>
  <c r="J32" i="125"/>
  <c r="I32" i="125"/>
  <c r="H32" i="125"/>
  <c r="G32" i="125"/>
  <c r="F32" i="125"/>
  <c r="E32" i="125"/>
  <c r="D32" i="125"/>
  <c r="C32" i="125"/>
  <c r="B32" i="125"/>
</calcChain>
</file>

<file path=xl/comments1.xml><?xml version="1.0" encoding="utf-8"?>
<comments xmlns="http://schemas.openxmlformats.org/spreadsheetml/2006/main">
  <authors>
    <author>mabolinger</author>
  </authors>
  <commentList>
    <comment ref="A29" authorId="0" shapeId="0">
      <text>
        <r>
          <rPr>
            <sz val="9"/>
            <color indexed="81"/>
            <rFont val="Tahoma"/>
            <family val="2"/>
          </rPr>
          <t>GHI &lt; 4.43 kWh/m2/day</t>
        </r>
      </text>
    </comment>
    <comment ref="C29" authorId="0" shapeId="0">
      <text>
        <r>
          <rPr>
            <sz val="9"/>
            <color indexed="81"/>
            <rFont val="Tahoma"/>
            <family val="2"/>
          </rPr>
          <t>ILR &lt; 1.24</t>
        </r>
      </text>
    </comment>
    <comment ref="C30" authorId="0" shapeId="0">
      <text>
        <r>
          <rPr>
            <sz val="9"/>
            <color indexed="81"/>
            <rFont val="Tahoma"/>
            <family val="2"/>
          </rPr>
          <t>1.24 - 1.30</t>
        </r>
      </text>
    </comment>
    <comment ref="C31" authorId="0" shapeId="0">
      <text>
        <r>
          <rPr>
            <sz val="9"/>
            <color indexed="81"/>
            <rFont val="Tahoma"/>
            <family val="2"/>
          </rPr>
          <t>1.30 - 1.37</t>
        </r>
      </text>
    </comment>
    <comment ref="C32" authorId="0" shapeId="0">
      <text>
        <r>
          <rPr>
            <sz val="9"/>
            <color indexed="81"/>
            <rFont val="Tahoma"/>
            <family val="2"/>
          </rPr>
          <t>ILR ≥ 1.37</t>
        </r>
      </text>
    </comment>
    <comment ref="A37" authorId="0" shapeId="0">
      <text>
        <r>
          <rPr>
            <sz val="9"/>
            <color indexed="81"/>
            <rFont val="Tahoma"/>
            <family val="2"/>
          </rPr>
          <t>4.43 - 4.92 kWh/m2/day</t>
        </r>
      </text>
    </comment>
    <comment ref="A45" authorId="0" shapeId="0">
      <text>
        <r>
          <rPr>
            <sz val="9"/>
            <color indexed="81"/>
            <rFont val="Tahoma"/>
            <family val="2"/>
          </rPr>
          <t>4.92 - 5.62 kWh/m2/day</t>
        </r>
      </text>
    </comment>
    <comment ref="A53" authorId="0" shapeId="0">
      <text>
        <r>
          <rPr>
            <sz val="9"/>
            <color indexed="81"/>
            <rFont val="Tahoma"/>
            <family val="2"/>
          </rPr>
          <t>GHI ≥ 5.62 kWh/m2/day</t>
        </r>
      </text>
    </comment>
  </commentList>
</comments>
</file>

<file path=xl/sharedStrings.xml><?xml version="1.0" encoding="utf-8"?>
<sst xmlns="http://schemas.openxmlformats.org/spreadsheetml/2006/main" count="8989" uniqueCount="1648">
  <si>
    <t>Average</t>
  </si>
  <si>
    <t>PJM</t>
  </si>
  <si>
    <t>ERCOT</t>
  </si>
  <si>
    <t>SPP</t>
  </si>
  <si>
    <t>MISO</t>
  </si>
  <si>
    <t>NYISO</t>
  </si>
  <si>
    <t>ISO-NE</t>
  </si>
  <si>
    <t>Percentile</t>
  </si>
  <si>
    <t>CAISO</t>
  </si>
  <si>
    <t>Wind</t>
  </si>
  <si>
    <t>PPA Price</t>
  </si>
  <si>
    <t>(2019 $/MWh)</t>
  </si>
  <si>
    <t>2019-Q2</t>
  </si>
  <si>
    <t>2019-Q4</t>
  </si>
  <si>
    <t>2019-Q3</t>
  </si>
  <si>
    <t>2019-Q1</t>
  </si>
  <si>
    <t>Region</t>
  </si>
  <si>
    <t>TOTAL</t>
  </si>
  <si>
    <t>HI</t>
  </si>
  <si>
    <t>IL</t>
  </si>
  <si>
    <t>NM</t>
  </si>
  <si>
    <t>PA</t>
  </si>
  <si>
    <t>TX</t>
  </si>
  <si>
    <t>State</t>
  </si>
  <si>
    <t>na</t>
  </si>
  <si>
    <t>Storage:generator ratio</t>
  </si>
  <si>
    <t>Reference</t>
  </si>
  <si>
    <t>Generation Type</t>
  </si>
  <si>
    <t>Solar</t>
  </si>
  <si>
    <t>Gas</t>
  </si>
  <si>
    <t>Coal</t>
  </si>
  <si>
    <t>Total</t>
  </si>
  <si>
    <t>West</t>
  </si>
  <si>
    <t>Natural Gas</t>
  </si>
  <si>
    <t>MA</t>
  </si>
  <si>
    <t>NJ</t>
  </si>
  <si>
    <t>CT</t>
  </si>
  <si>
    <t>National</t>
  </si>
  <si>
    <t>Source: Berkeley Lab</t>
  </si>
  <si>
    <t>2020-Q1</t>
  </si>
  <si>
    <t>FL</t>
  </si>
  <si>
    <t>CA</t>
  </si>
  <si>
    <t>OR</t>
  </si>
  <si>
    <t>NY</t>
  </si>
  <si>
    <t>MN</t>
  </si>
  <si>
    <t>MO</t>
  </si>
  <si>
    <t>VA</t>
  </si>
  <si>
    <t>AL</t>
  </si>
  <si>
    <t>GA</t>
  </si>
  <si>
    <t>WA</t>
  </si>
  <si>
    <t>VT</t>
  </si>
  <si>
    <t>AZ</t>
  </si>
  <si>
    <t>Other</t>
  </si>
  <si>
    <t>Sources: ABB, AWEA WindIQ, Wood Mackenzie, Berkeley Lab</t>
  </si>
  <si>
    <t>previous</t>
  </si>
  <si>
    <t>four quarters</t>
  </si>
  <si>
    <t>2018-Q4</t>
  </si>
  <si>
    <t>2018-Q3</t>
  </si>
  <si>
    <t>Capacity</t>
  </si>
  <si>
    <t>Cumulative</t>
  </si>
  <si>
    <t>OK</t>
  </si>
  <si>
    <t>California</t>
  </si>
  <si>
    <t>New Mexico</t>
  </si>
  <si>
    <t>CO</t>
  </si>
  <si>
    <t>Vermont</t>
  </si>
  <si>
    <t>IN</t>
  </si>
  <si>
    <t>NE</t>
  </si>
  <si>
    <t>Massachusetts</t>
  </si>
  <si>
    <t>Hawaii</t>
  </si>
  <si>
    <t>Rest of U.S.</t>
  </si>
  <si>
    <t>NC</t>
  </si>
  <si>
    <t>NV</t>
  </si>
  <si>
    <t>AR</t>
  </si>
  <si>
    <t>MS</t>
  </si>
  <si>
    <t>GW</t>
  </si>
  <si>
    <t>COD</t>
  </si>
  <si>
    <t>Project</t>
  </si>
  <si>
    <t>Sample</t>
  </si>
  <si>
    <t>Factor</t>
  </si>
  <si>
    <t>Code</t>
  </si>
  <si>
    <t>Projects</t>
  </si>
  <si>
    <t>%</t>
  </si>
  <si>
    <t>Year</t>
  </si>
  <si>
    <t xml:space="preserve"> </t>
  </si>
  <si>
    <t>Median</t>
  </si>
  <si>
    <t>Years</t>
  </si>
  <si>
    <t>Post-COD</t>
  </si>
  <si>
    <t>Standalone</t>
  </si>
  <si>
    <t>Hybrid</t>
  </si>
  <si>
    <t>Prior</t>
  </si>
  <si>
    <t>New</t>
  </si>
  <si>
    <t>2014 -</t>
  </si>
  <si>
    <t>Storage</t>
  </si>
  <si>
    <t>2015 -</t>
  </si>
  <si>
    <t>Nuclear</t>
  </si>
  <si>
    <t>Generation capacity in 37 selected interconnection queues from 2014 to 2019, by resource type</t>
  </si>
  <si>
    <t>Source: Berkeley Lab review of interconnection queues</t>
  </si>
  <si>
    <t>Capacity (MW)</t>
  </si>
  <si>
    <t>end of 2019</t>
  </si>
  <si>
    <t>West (non-ISO)</t>
  </si>
  <si>
    <t>Southeast (non-ISO)</t>
  </si>
  <si>
    <t># projects</t>
  </si>
  <si>
    <t>Wind+Storage</t>
  </si>
  <si>
    <t>PV</t>
  </si>
  <si>
    <t>MW</t>
  </si>
  <si>
    <t>Bin</t>
  </si>
  <si>
    <t>Date</t>
  </si>
  <si>
    <t>PPA Execution Date</t>
  </si>
  <si>
    <t>Generation-weighted average levelized wind PPA prices by PPA execution date and region</t>
  </si>
  <si>
    <t>PPA</t>
  </si>
  <si>
    <t>Nationwide</t>
  </si>
  <si>
    <t>Execution</t>
  </si>
  <si>
    <t>Average PPA</t>
  </si>
  <si>
    <t>2019 $/MWh</t>
  </si>
  <si>
    <t>10th Percentile</t>
  </si>
  <si>
    <t>50th Percentile (Median)</t>
  </si>
  <si>
    <t>90th Percentile</t>
  </si>
  <si>
    <t>Diff</t>
  </si>
  <si>
    <t>AEO 2020 Gas Price Projection (converted from $/MMBtu to 2019 $/MWh using the heat rates implied by the modeling output)</t>
  </si>
  <si>
    <t>Min</t>
  </si>
  <si>
    <t>Reference Case</t>
  </si>
  <si>
    <t>Max</t>
  </si>
  <si>
    <t>Levelized Gas</t>
  </si>
  <si>
    <t>Price Projection</t>
  </si>
  <si>
    <t>Projects:</t>
  </si>
  <si>
    <t xml:space="preserve">n/a </t>
  </si>
  <si>
    <t>Table of Contents</t>
  </si>
  <si>
    <t>#</t>
  </si>
  <si>
    <t>Sheet Name</t>
  </si>
  <si>
    <t>Regional Definitions</t>
  </si>
  <si>
    <t>Capacity Additions by Gen Type</t>
  </si>
  <si>
    <t>All Capacity in Queues</t>
  </si>
  <si>
    <t>Gen+Storage Hybrids in Queues</t>
  </si>
  <si>
    <t>Inter-Annual Variability</t>
  </si>
  <si>
    <t>Battery</t>
  </si>
  <si>
    <t>Other Storage</t>
  </si>
  <si>
    <t>Standalone Storage</t>
  </si>
  <si>
    <t xml:space="preserve">Hybrid </t>
  </si>
  <si>
    <t>MW, end of 2019</t>
  </si>
  <si>
    <t>Nat. Gas</t>
  </si>
  <si>
    <t>Total capacity in 37 queues at end of 2019</t>
  </si>
  <si>
    <t>Notes: (1) Hybrid plants involving multiple generator types (e.g., wind+PV+storage, or just wind+PV) show up in all generator categories, presuming the capacity is known</t>
  </si>
  <si>
    <t>Wind Capacity in Hybrids (MW)</t>
  </si>
  <si>
    <t>Solar Capacity in Hybrids (MW)</t>
  </si>
  <si>
    <t>Wind+
Storage</t>
  </si>
  <si>
    <t>Wind+
Solar</t>
  </si>
  <si>
    <t>Wind+
Solar+
Storage</t>
  </si>
  <si>
    <t>Solar+
Storage</t>
  </si>
  <si>
    <t>Solar+
Wind</t>
  </si>
  <si>
    <t>Solar+
Wind+
Storage</t>
  </si>
  <si>
    <t>Solar+
Wind+
Storage+
Nat. Gas</t>
  </si>
  <si>
    <t>Wind and solar hybrid / co-located capacity in queues at end of 2019, by configuration</t>
  </si>
  <si>
    <t xml:space="preserve">calendar </t>
  </si>
  <si>
    <t>year 2019</t>
  </si>
  <si>
    <t>Combined</t>
  </si>
  <si>
    <t>Introduction</t>
  </si>
  <si>
    <t>Total capacity in queues at end of 2019, by region</t>
  </si>
  <si>
    <t>Solar+Storage</t>
  </si>
  <si>
    <t xml:space="preserve">NYISO </t>
  </si>
  <si>
    <t>Name</t>
  </si>
  <si>
    <t xml:space="preserve">Lawrence Berkeley National Laboratory </t>
  </si>
  <si>
    <t xml:space="preserve">Disclaimer </t>
  </si>
  <si>
    <t>This document was prepared as an account of work sponsored by the United States Government. While this document is believed to contain correct information, neither the United States Government nor any agency thereof, nor The Regents of the University of California, nor any of their employees, makes any warranty, express or implied, or assumes any legal responsibility for the accuracy, completeness, or usefulness of any information, apparatus, product, or process disclosed, or represents that its use would not infringe privately owned rights. Reference herein to any specific commercial product, process, or service by its trade name, trademark, manufacturer, or otherwise, does not necessarily constitute or imply its endorsement, recommendation, or favoring by the United States Government or any agency thereof, or The Regents of the University of California. The views and opinions of authors expressed herein do not necessarily state or reflect those of the United States Government or any agency thereof, or The Regents of the University of California.</t>
  </si>
  <si>
    <t xml:space="preserve">Ernest Orlando Lawrence Berkeley National Laboratory is an equal opportunity employer. </t>
  </si>
  <si>
    <t xml:space="preserve">Copyright Notice </t>
  </si>
  <si>
    <t>Acknowledgments</t>
  </si>
  <si>
    <t>This manuscript has been authored by an author at Lawrence Berkeley National Laboratory under Contract No. DE-AC02-05CH11231 with the U.S. Department of Energy. The U.S. Government retains, and the publisher, by accepting the article for publication, acknowledges, that the U.S. Government retains a non-exclusive, paid-up, irrevocable, worldwide license to publish or reproduce the published form of this manuscript, or allow others to do so, for U.S. Government purposes.</t>
  </si>
  <si>
    <t>Purpose, Scope, and Data</t>
  </si>
  <si>
    <t>Outline of Data File</t>
  </si>
  <si>
    <t>Source: EIA, FERC, Berkeley Lab</t>
  </si>
  <si>
    <t>Percentage of Proposed Generators Hybridizing in Each Region</t>
  </si>
  <si>
    <t>Storage:Generation Capacity Ratio</t>
  </si>
  <si>
    <t>Project-Level</t>
  </si>
  <si>
    <t>LCOE</t>
  </si>
  <si>
    <t>Central</t>
  </si>
  <si>
    <t>Source: Berkeley Lab, FERC</t>
  </si>
  <si>
    <t>Sources: Berkeley Lab, FERC, Energy Information Administration</t>
  </si>
  <si>
    <t>Plant</t>
  </si>
  <si>
    <t>CF by GHI, Mount, ILR</t>
  </si>
  <si>
    <t>GHI</t>
  </si>
  <si>
    <t>Tracking</t>
  </si>
  <si>
    <t>ILR</t>
  </si>
  <si>
    <t>Fixed-Tilt</t>
  </si>
  <si>
    <t>Mount</t>
  </si>
  <si>
    <t>1st Quartile GHI</t>
  </si>
  <si>
    <t>2nd Quartile GHI</t>
  </si>
  <si>
    <t>3rd Quartile GHI</t>
  </si>
  <si>
    <t>4th Quartile GHI</t>
  </si>
  <si>
    <t>Quartile</t>
  </si>
  <si>
    <t>DC:AC (ILR)</t>
  </si>
  <si>
    <t>Type</t>
  </si>
  <si>
    <t xml:space="preserve">
Fixed-Tilt</t>
  </si>
  <si>
    <t xml:space="preserve">
Tracking</t>
  </si>
  <si>
    <t>Individual Projects</t>
  </si>
  <si>
    <t>Total:</t>
  </si>
  <si>
    <t># MW</t>
  </si>
  <si>
    <t>Southeast
(non-ISO)</t>
  </si>
  <si>
    <t>West
(non-ISO)</t>
  </si>
  <si>
    <t>Labels</t>
  </si>
  <si>
    <t>Vintage</t>
  </si>
  <si>
    <t>Add</t>
  </si>
  <si>
    <t>Subtract</t>
  </si>
  <si>
    <t>Cap-Wgtd</t>
  </si>
  <si>
    <t>Simple</t>
  </si>
  <si>
    <t>MW-AC</t>
  </si>
  <si>
    <t>20th</t>
  </si>
  <si>
    <t>80th</t>
  </si>
  <si>
    <t>CF by Region</t>
  </si>
  <si>
    <t>CF by Project Vintage</t>
  </si>
  <si>
    <t>CF by Project Age</t>
  </si>
  <si>
    <t>Northeast</t>
  </si>
  <si>
    <t>Southeast</t>
  </si>
  <si>
    <t>Note: Hawaii = Hawaii; West = CAISO, West (non-ISO); Central = MISO, SPP, ERCOT; Northeast = PJM, NYISO, ISO-NE; Southeast = Southeast (non-ISO)</t>
  </si>
  <si>
    <t>2020(P)</t>
  </si>
  <si>
    <t>PV PPA prices and natural gas fuel cost projections by calendar year over time</t>
  </si>
  <si>
    <t>Aggregate PV PPA prices among 56 PPAs executed 2018-2020 (2019 $/MWh)</t>
  </si>
  <si>
    <t>Note: PPA sample excludes projects located in Hawaii</t>
  </si>
  <si>
    <t>Sponsor</t>
  </si>
  <si>
    <t>Offtaker</t>
  </si>
  <si>
    <t>Duration</t>
  </si>
  <si>
    <t>MWh</t>
  </si>
  <si>
    <t>Actual or
Expected COD
(PV/Wind/Battery)</t>
  </si>
  <si>
    <t>Capacity
(MW-AC)</t>
  </si>
  <si>
    <t>Battery:PV
Capacity
Ratio</t>
  </si>
  <si>
    <t>Levelized
PPA Price
(2019 $/MWh)</t>
  </si>
  <si>
    <t>Redstone Arsenal</t>
  </si>
  <si>
    <t>SunPower</t>
  </si>
  <si>
    <t>Searcy</t>
  </si>
  <si>
    <t>NextEra / Entergy</t>
  </si>
  <si>
    <t>Entergy</t>
  </si>
  <si>
    <t>Pinal Central</t>
  </si>
  <si>
    <t>NextEra</t>
  </si>
  <si>
    <t>SRP</t>
  </si>
  <si>
    <t>Wilmot</t>
  </si>
  <si>
    <t>TEP</t>
  </si>
  <si>
    <t>Redhawk(?)</t>
  </si>
  <si>
    <t>First Solar</t>
  </si>
  <si>
    <t>APS</t>
  </si>
  <si>
    <t>Sonoran Energy Center</t>
  </si>
  <si>
    <t>Salt River Project</t>
  </si>
  <si>
    <t>Storey</t>
  </si>
  <si>
    <t>Cotton Center</t>
  </si>
  <si>
    <t>Nov-11/Dec-21</t>
  </si>
  <si>
    <t>Paloma</t>
  </si>
  <si>
    <t>Sep-11/Dec-21</t>
  </si>
  <si>
    <t>Hyder</t>
  </si>
  <si>
    <t>Oct-11/Dec-21</t>
  </si>
  <si>
    <t>Hyder II</t>
  </si>
  <si>
    <t>Jan-13/Dec-21</t>
  </si>
  <si>
    <t>Foothills</t>
  </si>
  <si>
    <t>Mar-13/Dec-21</t>
  </si>
  <si>
    <t>Gila Bend</t>
  </si>
  <si>
    <t>Oct-14/Dec-21</t>
  </si>
  <si>
    <t>Desert Star</t>
  </si>
  <si>
    <t>Jun-15/Dec-21</t>
  </si>
  <si>
    <t>Atlas</t>
  </si>
  <si>
    <t>174 Power Global</t>
  </si>
  <si>
    <t>Desert Harvest II</t>
  </si>
  <si>
    <t>EDF-RE / Masdar</t>
  </si>
  <si>
    <t>SCPPA</t>
  </si>
  <si>
    <t>LMP plus $15.25</t>
  </si>
  <si>
    <t>RE Slate 2</t>
  </si>
  <si>
    <t>ReCurrent</t>
  </si>
  <si>
    <t>MBCP and SVCE</t>
  </si>
  <si>
    <t>BigBeau</t>
  </si>
  <si>
    <t>Arlington</t>
  </si>
  <si>
    <t>Kaiser Permanente</t>
  </si>
  <si>
    <t>Dec-20/Dec-21/Dec-21</t>
  </si>
  <si>
    <t>Sonrisa</t>
  </si>
  <si>
    <t>EDPR</t>
  </si>
  <si>
    <t>SJCE &amp; EBCE</t>
  </si>
  <si>
    <t>Raceway</t>
  </si>
  <si>
    <t>sPower</t>
  </si>
  <si>
    <t>EBCE</t>
  </si>
  <si>
    <t>Eland</t>
  </si>
  <si>
    <t>8minute Solar</t>
  </si>
  <si>
    <t>LADWP/Glendale</t>
  </si>
  <si>
    <t>Camino</t>
  </si>
  <si>
    <t>Avangrid</t>
  </si>
  <si>
    <t>Riverside</t>
  </si>
  <si>
    <t>High Desert</t>
  </si>
  <si>
    <t>Middle River Power</t>
  </si>
  <si>
    <t>Clean Power Alliance</t>
  </si>
  <si>
    <t>Garland</t>
  </si>
  <si>
    <t>Southern Power</t>
  </si>
  <si>
    <t>SoCalEd</t>
  </si>
  <si>
    <t>Nov-16/Aug-21</t>
  </si>
  <si>
    <t>Tranquility</t>
  </si>
  <si>
    <t>Sep-16/Aug-21</t>
  </si>
  <si>
    <t>Sanborn</t>
  </si>
  <si>
    <t>TerraGen</t>
  </si>
  <si>
    <t>Blythe 2</t>
  </si>
  <si>
    <t>Oct-16/Aug-21</t>
  </si>
  <si>
    <t>Blythe 3</t>
  </si>
  <si>
    <t>May-20/Aug-21</t>
  </si>
  <si>
    <t>McCoy</t>
  </si>
  <si>
    <t>Jun-16/Aug-21</t>
  </si>
  <si>
    <t>Blythe 110</t>
  </si>
  <si>
    <t>PG&amp;E</t>
  </si>
  <si>
    <t>Apr-16/Aug-21</t>
  </si>
  <si>
    <t>Aratina</t>
  </si>
  <si>
    <t>Rabbitbrush</t>
  </si>
  <si>
    <t>Crow Creek</t>
  </si>
  <si>
    <t>Rawhide Prairie</t>
  </si>
  <si>
    <t>DEPCOM Power</t>
  </si>
  <si>
    <t>PRPA</t>
  </si>
  <si>
    <t>Pike</t>
  </si>
  <si>
    <t>Colorado Springs</t>
  </si>
  <si>
    <t>Thunder Wolf</t>
  </si>
  <si>
    <t>Xcel / PSCo</t>
  </si>
  <si>
    <t>Nepture</t>
  </si>
  <si>
    <t>Babcock</t>
  </si>
  <si>
    <t>NextEra / FPL</t>
  </si>
  <si>
    <t>FPL</t>
  </si>
  <si>
    <t>Dec-16/Mar-18</t>
  </si>
  <si>
    <t>Citrus</t>
  </si>
  <si>
    <t>Manatee</t>
  </si>
  <si>
    <t>Dec-16/Nov-21</t>
  </si>
  <si>
    <t>FL Solar 6</t>
  </si>
  <si>
    <t>Origis</t>
  </si>
  <si>
    <t>Gainesville Regional Utilities</t>
  </si>
  <si>
    <t>Imeson (SunPort)</t>
  </si>
  <si>
    <t>Jacksonville Electric Authority</t>
  </si>
  <si>
    <t>Lake Placid</t>
  </si>
  <si>
    <t>Duke Energy Florida</t>
  </si>
  <si>
    <t>Dec-19/Dec-21</t>
  </si>
  <si>
    <t>Broken Spoke (Hickory Park)</t>
  </si>
  <si>
    <t>RWE Renewables</t>
  </si>
  <si>
    <t>Georgia Power</t>
  </si>
  <si>
    <t>Cool Springs</t>
  </si>
  <si>
    <t>Kapaia</t>
  </si>
  <si>
    <t>Tesla</t>
  </si>
  <si>
    <t>KIUC</t>
  </si>
  <si>
    <t>Lawai</t>
  </si>
  <si>
    <t>AES</t>
  </si>
  <si>
    <t>Kekaha</t>
  </si>
  <si>
    <t>Waikoloa Solar</t>
  </si>
  <si>
    <t>Hawaiian Electric</t>
  </si>
  <si>
    <t>Kuihelani Solar</t>
  </si>
  <si>
    <t>West Oahu</t>
  </si>
  <si>
    <t>Ho'Ohana Solar 1</t>
  </si>
  <si>
    <t>Mililani I Solar</t>
  </si>
  <si>
    <t>Clearway</t>
  </si>
  <si>
    <t>Waiawa Solar</t>
  </si>
  <si>
    <t>Hale Kuawehi</t>
  </si>
  <si>
    <t>Innergex</t>
  </si>
  <si>
    <t>Paeahu</t>
  </si>
  <si>
    <t>Puako</t>
  </si>
  <si>
    <t>Engie EPS</t>
  </si>
  <si>
    <t>Waikoloa</t>
  </si>
  <si>
    <t>EDF-RE</t>
  </si>
  <si>
    <t>Kahana</t>
  </si>
  <si>
    <t>Pulehu</t>
  </si>
  <si>
    <t>Longroad</t>
  </si>
  <si>
    <t>Kupehau</t>
  </si>
  <si>
    <t>Hanwha</t>
  </si>
  <si>
    <t>Kupono</t>
  </si>
  <si>
    <t>Bright Canyon Energy</t>
  </si>
  <si>
    <t>Barbers Point</t>
  </si>
  <si>
    <t>Mahi</t>
  </si>
  <si>
    <t>Mountain View</t>
  </si>
  <si>
    <t>Waiawa Phase 2</t>
  </si>
  <si>
    <t>Greensboro Solar</t>
  </si>
  <si>
    <t>NIPSCO</t>
  </si>
  <si>
    <t>Green City Renewable Energy Center</t>
  </si>
  <si>
    <t>Ameren Missouri</t>
  </si>
  <si>
    <t>Richwoods Renewable Energy Center</t>
  </si>
  <si>
    <t>Utica Renewable Energy Center</t>
  </si>
  <si>
    <t>Ramsey/Athens</t>
  </si>
  <si>
    <t>Engie/NextEra</t>
  </si>
  <si>
    <t>Connexus</t>
  </si>
  <si>
    <t>MS Solar 5 (Golden Triangle)</t>
  </si>
  <si>
    <t>TVA</t>
  </si>
  <si>
    <t>Norfolk</t>
  </si>
  <si>
    <t>N Solar</t>
  </si>
  <si>
    <t>NPPD</t>
  </si>
  <si>
    <t>Angel Fire</t>
  </si>
  <si>
    <t>Torch Clean Energy</t>
  </si>
  <si>
    <t>Kit Carson Electric Co-op</t>
  </si>
  <si>
    <t>Taos Mesa</t>
  </si>
  <si>
    <t>Buena Vista</t>
  </si>
  <si>
    <t>El Paso Electric</t>
  </si>
  <si>
    <t>Arroyo</t>
  </si>
  <si>
    <t>Clenera</t>
  </si>
  <si>
    <t>PNM</t>
  </si>
  <si>
    <t>Jicarilla 1</t>
  </si>
  <si>
    <t>Hecate</t>
  </si>
  <si>
    <t>Battle Mountain</t>
  </si>
  <si>
    <t>Cypress Creek</t>
  </si>
  <si>
    <t>NV Energy</t>
  </si>
  <si>
    <t>Dodge Flat</t>
  </si>
  <si>
    <t>Fish Springs Ranch</t>
  </si>
  <si>
    <t>Townsite</t>
  </si>
  <si>
    <t>Capital Dynamics</t>
  </si>
  <si>
    <t>Munis/Co-op</t>
  </si>
  <si>
    <t>Arrow Canyon (Moapa)</t>
  </si>
  <si>
    <t>Southern Bighorn</t>
  </si>
  <si>
    <t>Gemini</t>
  </si>
  <si>
    <t>Quinbrook/Arevia</t>
  </si>
  <si>
    <t>Dry Lake</t>
  </si>
  <si>
    <t>Boulder Solar 3</t>
  </si>
  <si>
    <t>Chuckwalla</t>
  </si>
  <si>
    <t>Yellow Pine Energy Center</t>
  </si>
  <si>
    <t>Storey County</t>
  </si>
  <si>
    <t>Switch/Capital Dynamics</t>
  </si>
  <si>
    <t>Garnet Energy Center</t>
  </si>
  <si>
    <t>NYSERDA</t>
  </si>
  <si>
    <t>South Ripley</t>
  </si>
  <si>
    <t>ConnectGen</t>
  </si>
  <si>
    <t>Excelsior</t>
  </si>
  <si>
    <t>Skeleton Creek</t>
  </si>
  <si>
    <t>WFEC</t>
  </si>
  <si>
    <t>Dec-23/Dec-20/Dec-23</t>
  </si>
  <si>
    <t>Wheatridge</t>
  </si>
  <si>
    <t>PGE</t>
  </si>
  <si>
    <t>Dec-21/Dec-20/Dec-21</t>
  </si>
  <si>
    <t>Luminant</t>
  </si>
  <si>
    <t>Jun-18/Dec-18</t>
  </si>
  <si>
    <t>Lily</t>
  </si>
  <si>
    <t>Enel</t>
  </si>
  <si>
    <t>Permian Energy Center</t>
  </si>
  <si>
    <t>Orsted</t>
  </si>
  <si>
    <t>Scott Solar</t>
  </si>
  <si>
    <t>Dominion</t>
  </si>
  <si>
    <t>Dec-16/Dec-20</t>
  </si>
  <si>
    <t>Correctional Solar</t>
  </si>
  <si>
    <t>Dec-17/Dec-20</t>
  </si>
  <si>
    <t>Battery
Storage</t>
  </si>
  <si>
    <t>≤32.3</t>
  </si>
  <si>
    <t>≤31.1</t>
  </si>
  <si>
    <t>Levelized
Storage Premium
(2019 $/MWh-PV)</t>
  </si>
  <si>
    <t>PPA
Execution
Date</t>
  </si>
  <si>
    <r>
      <t>PV
Capacity
(MW</t>
    </r>
    <r>
      <rPr>
        <b/>
        <vertAlign val="subscript"/>
        <sz val="10"/>
        <rFont val="Arial"/>
        <family val="2"/>
      </rPr>
      <t>AC</t>
    </r>
    <r>
      <rPr>
        <b/>
        <sz val="10"/>
        <rFont val="Arial"/>
        <family val="2"/>
      </rPr>
      <t>)</t>
    </r>
  </si>
  <si>
    <r>
      <t>Battery
Capacity
(MW</t>
    </r>
    <r>
      <rPr>
        <b/>
        <vertAlign val="subscript"/>
        <sz val="10"/>
        <rFont val="Arial"/>
        <family val="2"/>
      </rPr>
      <t>AC</t>
    </r>
    <r>
      <rPr>
        <b/>
        <sz val="10"/>
        <rFont val="Arial"/>
        <family val="2"/>
      </rPr>
      <t>)</t>
    </r>
  </si>
  <si>
    <t>Non-HI</t>
  </si>
  <si>
    <t>Levelized
Storage Adder
(2019 $/MWh-PV)</t>
  </si>
  <si>
    <t>Adder /
PPA Price</t>
  </si>
  <si>
    <t>2020-Q2</t>
  </si>
  <si>
    <t>nominal $/MWh</t>
  </si>
  <si>
    <t>LevelTen Energy solar PPA price indices</t>
  </si>
  <si>
    <t>GDP Deflator</t>
  </si>
  <si>
    <t>Level10 PPA Price Index (10th percentile of first-year offer price)</t>
  </si>
  <si>
    <t>Source: LevelTen Energy</t>
  </si>
  <si>
    <t>PPA Price by Project</t>
  </si>
  <si>
    <t>Annual Average PPA Price</t>
  </si>
  <si>
    <t>PV+Battery Hybrid Project Specs</t>
  </si>
  <si>
    <t>Utility-Scale Solar</t>
  </si>
  <si>
    <t>Distributed Solar</t>
  </si>
  <si>
    <t>Other RE</t>
  </si>
  <si>
    <t>Other non-RE</t>
  </si>
  <si>
    <t>Utility-Scale Solar % of Total</t>
  </si>
  <si>
    <t>Distributed Solar % of Total</t>
  </si>
  <si>
    <t>Total Solar % of Total</t>
  </si>
  <si>
    <t>Nameplate Capacity Additions (GW-AC)</t>
  </si>
  <si>
    <t>All Solar</t>
  </si>
  <si>
    <t>Nevada</t>
  </si>
  <si>
    <t>Arizona</t>
  </si>
  <si>
    <t>Utah</t>
  </si>
  <si>
    <t>North Carolina</t>
  </si>
  <si>
    <t>New Jersey</t>
  </si>
  <si>
    <t>TOTAL U.S.</t>
  </si>
  <si>
    <t>Solar generation as a %
of in-state generation</t>
  </si>
  <si>
    <t>Solar generation as a %
of in-state load</t>
  </si>
  <si>
    <t>Utility-Scale
Solar Only</t>
  </si>
  <si>
    <t>Source: EIA</t>
  </si>
  <si>
    <t>Utility-Scale Solar Data Update:</t>
  </si>
  <si>
    <t>2020 Edition</t>
  </si>
  <si>
    <t xml:space="preserve">For additional details and related products, see: utilityscalesolar.lbl.gov   
</t>
  </si>
  <si>
    <t xml:space="preserve">This work was funded by the Solar Energy Technologies Office, Office of Energy Efficiency and Renewable Energy of the U.S. Department of Energy under Contract No. DE-AC02-05CH11231. The authors are solely responsible for any omissions or errors contained herein. </t>
  </si>
  <si>
    <r>
      <t xml:space="preserve">1 </t>
    </r>
    <r>
      <rPr>
        <sz val="12"/>
        <color rgb="FF404040"/>
        <rFont val="Arial"/>
        <family val="2"/>
      </rPr>
      <t>Corresponding authors</t>
    </r>
  </si>
  <si>
    <r>
      <t>Mark Bolinger</t>
    </r>
    <r>
      <rPr>
        <vertAlign val="superscript"/>
        <sz val="13.5"/>
        <color rgb="FF404040"/>
        <rFont val="Arial"/>
        <family val="2"/>
      </rPr>
      <t>1</t>
    </r>
    <r>
      <rPr>
        <sz val="18"/>
        <color rgb="FF404040"/>
        <rFont val="Arial"/>
        <family val="2"/>
      </rPr>
      <t>, Joachim Seel</t>
    </r>
    <r>
      <rPr>
        <vertAlign val="superscript"/>
        <sz val="18"/>
        <color rgb="FF404040"/>
        <rFont val="Arial"/>
        <family val="2"/>
      </rPr>
      <t>1</t>
    </r>
    <r>
      <rPr>
        <sz val="18"/>
        <color rgb="FF404040"/>
        <rFont val="Arial"/>
        <family val="2"/>
      </rPr>
      <t>, Dana Robson, Cody Warner</t>
    </r>
  </si>
  <si>
    <t>Photo source: sPower</t>
  </si>
  <si>
    <t>Regional boundaries overlaid on a map of average annual global horizontal irradiance (GHI)</t>
  </si>
  <si>
    <t>Sources: National Renewable Energy Laboratory (NREL)</t>
  </si>
  <si>
    <t>Note:  To be included in this table, projects must have been publicly announced by the sponsor and/or offtaker as having signed a PPA or as otherwise moving forward, PV capacity must be at least 5 MW, and battery duration must be at least 1.0 hour.</t>
  </si>
  <si>
    <t>Levelized PV and wind PPA prices and levelized gas price projections</t>
  </si>
  <si>
    <t>Source: NSRDB, Berkeley Lab</t>
  </si>
  <si>
    <t>Inter-annual variability in the sample's solar resource, by region and nationally</t>
  </si>
  <si>
    <t>2014-19</t>
  </si>
  <si>
    <t xml:space="preserve">ERCOT  </t>
  </si>
  <si>
    <t xml:space="preserve">Southeast
(non-ISO) </t>
  </si>
  <si>
    <t xml:space="preserve">CAISO    </t>
  </si>
  <si>
    <t xml:space="preserve">West 
(non-ISO) </t>
  </si>
  <si>
    <t>Solar GW in Queues by Region</t>
  </si>
  <si>
    <t>SEGS I</t>
  </si>
  <si>
    <t>SEGS II</t>
  </si>
  <si>
    <t>SEGS III</t>
  </si>
  <si>
    <t>SEGS IV</t>
  </si>
  <si>
    <t>SEGS V</t>
  </si>
  <si>
    <t>SEGS VI</t>
  </si>
  <si>
    <t>SEGS VII</t>
  </si>
  <si>
    <t>SEGS VIII</t>
  </si>
  <si>
    <t>SEGS IX</t>
  </si>
  <si>
    <t>Nevada Solar One</t>
  </si>
  <si>
    <t>Genesis</t>
  </si>
  <si>
    <t>Solana</t>
  </si>
  <si>
    <t>Mojave</t>
  </si>
  <si>
    <t>Crescent Dunes</t>
  </si>
  <si>
    <t>-</t>
  </si>
  <si>
    <t>Ivanpah</t>
  </si>
  <si>
    <t>CF for CSP Plants</t>
  </si>
  <si>
    <t>SEGS I&amp;II</t>
  </si>
  <si>
    <t>SEGS III-IX</t>
  </si>
  <si>
    <t>CA/NV/AZ</t>
  </si>
  <si>
    <t>PV in</t>
  </si>
  <si>
    <t xml:space="preserve"> CSP tower, no storage</t>
  </si>
  <si>
    <t xml:space="preserve"> CSP tower, 10 hours storage</t>
  </si>
  <si>
    <t xml:space="preserve"> CSP trough, no storage</t>
  </si>
  <si>
    <t xml:space="preserve"> CSP trough, 6 hours storage</t>
  </si>
  <si>
    <t>PV plants in AZ, CA, and NV (for comparison)</t>
  </si>
  <si>
    <t>CSP plants in AZ, CA, and NV</t>
  </si>
  <si>
    <t>PPA Price for CSP Plants</t>
  </si>
  <si>
    <t>Estimated levelized cost of energy by commercial operation date, region, and project</t>
  </si>
  <si>
    <t>MW-AC:</t>
  </si>
  <si>
    <t>TBD</t>
  </si>
  <si>
    <t>(MW-AC)</t>
  </si>
  <si>
    <t>(#)</t>
  </si>
  <si>
    <t>by COD</t>
  </si>
  <si>
    <t>Cap-Wgtd Avg</t>
  </si>
  <si>
    <t>No ITC</t>
  </si>
  <si>
    <t>30% ITC</t>
  </si>
  <si>
    <t>Average levelized cost of energy versus average levelized PPA price, by commercial operation date</t>
  </si>
  <si>
    <t>LCOE of Utility-Scale PV</t>
  </si>
  <si>
    <t>Solar generation capacity in 37 selected interconnection queues from 2014 to 2019, by region</t>
  </si>
  <si>
    <t>Note: West = CAISO, West (non-ISO); Central = MISO, SPP, ERCOT; Northeast = PJM, NYISO, ISO-NE; Southeast = Southeast (non-ISO)</t>
  </si>
  <si>
    <t>Note: Averages shown only if there are two or more PPAs in a given region-year.</t>
  </si>
  <si>
    <t>Annual capacity additions of different generator types</t>
  </si>
  <si>
    <t xml:space="preserve">     ISO_NE</t>
  </si>
  <si>
    <t>Azalea</t>
  </si>
  <si>
    <t>Solar Frontier Americas</t>
  </si>
  <si>
    <t>Rexford 1</t>
  </si>
  <si>
    <t>Chalan</t>
  </si>
  <si>
    <t>Castle Gap (Upton 2)</t>
  </si>
  <si>
    <t>ExxonMobil</t>
  </si>
  <si>
    <t>LevelTen Solar PPA Prices</t>
  </si>
  <si>
    <t xml:space="preserve">for each generator type; (2) Emphasis was placed on identification of solar+storage and wind+storage in queues: other hybrid / co-located projects may be undercounted. </t>
  </si>
  <si>
    <t>•  Installed costs</t>
  </si>
  <si>
    <t>•  Performance (capacity factors)</t>
  </si>
  <si>
    <t>•  Power purchase agreement (PPA) prices and LCOE</t>
  </si>
  <si>
    <t>•  Wholesale market value</t>
  </si>
  <si>
    <t>•  Concentrating solar thermal power (CSP) plants</t>
  </si>
  <si>
    <t>•  Capacity in interconnection queues</t>
  </si>
  <si>
    <r>
      <t>Summarize publicly available data on key trends in the U.S. utility-scale solar power sector.  Focus on ground-mounted projects &gt;5 MW</t>
    </r>
    <r>
      <rPr>
        <vertAlign val="subscript"/>
        <sz val="8.25"/>
        <color rgb="FF000000"/>
        <rFont val="Arial"/>
        <family val="2"/>
      </rPr>
      <t>AC</t>
    </r>
    <r>
      <rPr>
        <sz val="11"/>
        <color rgb="FF000000"/>
        <rFont val="Arial"/>
        <family val="2"/>
      </rPr>
      <t xml:space="preserve"> in size (projects below this capacity threshold, as well as rooftop projects, are covered under LBNL's </t>
    </r>
    <r>
      <rPr>
        <i/>
        <sz val="11"/>
        <color rgb="FF000000"/>
        <rFont val="Arial"/>
        <family val="2"/>
      </rPr>
      <t>Tracking the Sun</t>
    </r>
    <r>
      <rPr>
        <sz val="11"/>
        <color rgb="FF000000"/>
        <rFont val="Arial"/>
        <family val="2"/>
      </rPr>
      <t xml:space="preserve"> series). Focus on historical data, with some emphasis on the most recent year. Data sources include EIA, FERC, SEC, trade press, developers/owners.</t>
    </r>
  </si>
  <si>
    <t>Contact the corresponding authors: Mark Bolinger (mabolinger@lbl.gov) and Joachim Seel (jseel@lbl.gov)</t>
  </si>
  <si>
    <t>Installation Year</t>
  </si>
  <si>
    <t xml:space="preserve">Sources: Total U.S. PV capacity additions are based on Wood Mackenzie and SEIA (2010 - 2019), IREC's data collection, LBNL's Tracking the Sun Database and LBNL's Utility-Scale Solar Database. </t>
  </si>
  <si>
    <t xml:space="preserve">Note: Wood Mackenzie and SEIA's definition of utility-scale PV capacity differs from LBNL both in size threshholds and treatment of project phase completion. </t>
  </si>
  <si>
    <t>Tracking c-Si</t>
  </si>
  <si>
    <t>Fixed-Tilt c-Si</t>
  </si>
  <si>
    <t>Tracking Thin-Film</t>
  </si>
  <si>
    <t>Fixed-Tilt Thin-Film</t>
  </si>
  <si>
    <t>Total Tracking</t>
  </si>
  <si>
    <t>Total Fixed-Tilt</t>
  </si>
  <si>
    <t>Annual Project Count</t>
  </si>
  <si>
    <t>Cumulative Project Count</t>
  </si>
  <si>
    <t xml:space="preserve">Note: </t>
  </si>
  <si>
    <r>
      <t>2019 Annual Capacity Additions (MW</t>
    </r>
    <r>
      <rPr>
        <vertAlign val="subscript"/>
        <sz val="10"/>
        <color theme="1"/>
        <rFont val="Arial"/>
        <family val="2"/>
      </rPr>
      <t>AC</t>
    </r>
    <r>
      <rPr>
        <sz val="10"/>
        <color theme="1"/>
        <rFont val="Arial"/>
        <family val="2"/>
      </rPr>
      <t>)</t>
    </r>
  </si>
  <si>
    <r>
      <t>State-level Statistics (MW</t>
    </r>
    <r>
      <rPr>
        <vertAlign val="subscript"/>
        <sz val="10"/>
        <color theme="1"/>
        <rFont val="Arial"/>
        <family val="2"/>
      </rPr>
      <t>AC</t>
    </r>
    <r>
      <rPr>
        <sz val="10"/>
        <color theme="1"/>
        <rFont val="Arial"/>
        <family val="2"/>
      </rPr>
      <t>)</t>
    </r>
  </si>
  <si>
    <t>Solar COD</t>
  </si>
  <si>
    <t>Cumulative Capacity</t>
  </si>
  <si>
    <t>2019 Annual Capacity</t>
  </si>
  <si>
    <t>2019 Annual New Project Count</t>
  </si>
  <si>
    <t>UT</t>
  </si>
  <si>
    <t>SC</t>
  </si>
  <si>
    <r>
      <t>Cumulative Capacity Additions (MW</t>
    </r>
    <r>
      <rPr>
        <vertAlign val="subscript"/>
        <sz val="10"/>
        <color theme="1"/>
        <rFont val="Arial"/>
        <family val="2"/>
      </rPr>
      <t>AC</t>
    </r>
    <r>
      <rPr>
        <sz val="10"/>
        <color theme="1"/>
        <rFont val="Arial"/>
        <family val="2"/>
      </rPr>
      <t>)</t>
    </r>
  </si>
  <si>
    <t>ID</t>
  </si>
  <si>
    <t>MD</t>
  </si>
  <si>
    <t>TN</t>
  </si>
  <si>
    <t>WY</t>
  </si>
  <si>
    <t>MI</t>
  </si>
  <si>
    <t>OH</t>
  </si>
  <si>
    <t>DE</t>
  </si>
  <si>
    <t>KY</t>
  </si>
  <si>
    <t>RI</t>
  </si>
  <si>
    <t>KS</t>
  </si>
  <si>
    <t>Graph Support</t>
  </si>
  <si>
    <t>x-Axis</t>
  </si>
  <si>
    <t>Fixed Tilt 20th Perc Error</t>
  </si>
  <si>
    <t>Fixed Tilt 80th Perc Error</t>
  </si>
  <si>
    <t>Tracking 20th Perc Error</t>
  </si>
  <si>
    <t>Tracking 80th Perc Error</t>
  </si>
  <si>
    <t>All Count</t>
  </si>
  <si>
    <t>All Median</t>
  </si>
  <si>
    <t>All 20th Percentile</t>
  </si>
  <si>
    <t>All 80th Percentile</t>
  </si>
  <si>
    <t>Fixed Tilt Median</t>
  </si>
  <si>
    <t>Fixed Tilt 20th Percentile</t>
  </si>
  <si>
    <t>Fixed Tilt 80th Percentile</t>
  </si>
  <si>
    <t>Tracking Median</t>
  </si>
  <si>
    <t>Tracking 20th Percentile</t>
  </si>
  <si>
    <t>Tracking 80th Percentile</t>
  </si>
  <si>
    <t>Inverter Loading Ratio</t>
  </si>
  <si>
    <t>$/WAC</t>
  </si>
  <si>
    <t>$/WDC</t>
  </si>
  <si>
    <r>
      <t>Installed Price 2019$/ W</t>
    </r>
    <r>
      <rPr>
        <b/>
        <vertAlign val="subscript"/>
        <sz val="10"/>
        <color theme="1"/>
        <rFont val="Arial"/>
        <family val="2"/>
      </rPr>
      <t>AC</t>
    </r>
  </si>
  <si>
    <r>
      <t>All Capacity (MW</t>
    </r>
    <r>
      <rPr>
        <vertAlign val="subscript"/>
        <sz val="10"/>
        <color theme="1"/>
        <rFont val="Arial"/>
        <family val="2"/>
      </rPr>
      <t>AC</t>
    </r>
    <r>
      <rPr>
        <sz val="10"/>
        <color theme="1"/>
        <rFont val="Arial"/>
        <family val="2"/>
      </rPr>
      <t>)</t>
    </r>
  </si>
  <si>
    <r>
      <t>Installed Price 2019$/ W</t>
    </r>
    <r>
      <rPr>
        <b/>
        <vertAlign val="subscript"/>
        <sz val="10"/>
        <color theme="1"/>
        <rFont val="Arial"/>
        <family val="2"/>
      </rPr>
      <t>DC</t>
    </r>
  </si>
  <si>
    <r>
      <t>All Capacity (MW</t>
    </r>
    <r>
      <rPr>
        <vertAlign val="subscript"/>
        <sz val="10"/>
        <color theme="1"/>
        <rFont val="Arial"/>
        <family val="2"/>
      </rPr>
      <t>DC</t>
    </r>
    <r>
      <rPr>
        <sz val="10"/>
        <color theme="1"/>
        <rFont val="Arial"/>
        <family val="2"/>
      </rPr>
      <t>)</t>
    </r>
  </si>
  <si>
    <t>Sources: Berkeley Lab</t>
  </si>
  <si>
    <t>Solar Price AC</t>
  </si>
  <si>
    <t>Sources: Berkeley Lab, Energy Information Administration</t>
  </si>
  <si>
    <t>Sources: Berkeley Lab (some data points suppressed to protect confidentiality), Energy Information Administration</t>
  </si>
  <si>
    <t>20-50 MW</t>
  </si>
  <si>
    <t>50-100 MW</t>
  </si>
  <si>
    <t>100-200 MW</t>
  </si>
  <si>
    <t>100-300 MW</t>
  </si>
  <si>
    <t xml:space="preserve">Residential PV </t>
  </si>
  <si>
    <t>Commercial PV</t>
  </si>
  <si>
    <t>Utility PV</t>
  </si>
  <si>
    <t>Utility CSP</t>
  </si>
  <si>
    <r>
      <t>Annual 
Capacity MW</t>
    </r>
    <r>
      <rPr>
        <vertAlign val="subscript"/>
        <sz val="10"/>
        <color theme="1"/>
        <rFont val="Arial"/>
        <family val="2"/>
      </rPr>
      <t>DC</t>
    </r>
  </si>
  <si>
    <r>
      <t>Cumulative 
Capacity MW</t>
    </r>
    <r>
      <rPr>
        <vertAlign val="subscript"/>
        <sz val="10"/>
        <color theme="1"/>
        <rFont val="Arial"/>
        <family val="2"/>
      </rPr>
      <t>DC</t>
    </r>
  </si>
  <si>
    <r>
      <t>Annual 
Capacity MW</t>
    </r>
    <r>
      <rPr>
        <vertAlign val="subscript"/>
        <sz val="10"/>
        <color theme="1"/>
        <rFont val="Arial"/>
        <family val="2"/>
      </rPr>
      <t>AC</t>
    </r>
  </si>
  <si>
    <r>
      <t>Cumulative 
Capacity MW</t>
    </r>
    <r>
      <rPr>
        <vertAlign val="subscript"/>
        <sz val="10"/>
        <color theme="1"/>
        <rFont val="Arial"/>
        <family val="2"/>
      </rPr>
      <t>AC</t>
    </r>
  </si>
  <si>
    <r>
      <t>Annual 
Capacity GW</t>
    </r>
    <r>
      <rPr>
        <vertAlign val="subscript"/>
        <sz val="10"/>
        <color theme="1"/>
        <rFont val="Arial"/>
        <family val="2"/>
      </rPr>
      <t>AC</t>
    </r>
  </si>
  <si>
    <r>
      <t>Cumulative 
Capacity GW</t>
    </r>
    <r>
      <rPr>
        <vertAlign val="subscript"/>
        <sz val="10"/>
        <color theme="1"/>
        <rFont val="Arial"/>
        <family val="2"/>
      </rPr>
      <t>AC</t>
    </r>
  </si>
  <si>
    <t>Sources: Berkeley Lab: Capacity Information, NREL: Long-Term Annual Average Solar Resource</t>
  </si>
  <si>
    <t>Sources: Berkeley Lab: Project Information, NREL: Long-Term Annual Average Solar Resource</t>
  </si>
  <si>
    <r>
      <t>All Capacity MW</t>
    </r>
    <r>
      <rPr>
        <vertAlign val="subscript"/>
        <sz val="10"/>
        <color theme="1"/>
        <rFont val="Arial"/>
        <family val="2"/>
      </rPr>
      <t>AC</t>
    </r>
  </si>
  <si>
    <r>
      <t>Notes: The Inverter Loading Ratio describes the ratio of project capacity measured in MW</t>
    </r>
    <r>
      <rPr>
        <i/>
        <vertAlign val="subscript"/>
        <sz val="10"/>
        <color theme="1"/>
        <rFont val="Arial"/>
        <family val="2"/>
      </rPr>
      <t>DC</t>
    </r>
    <r>
      <rPr>
        <i/>
        <sz val="10"/>
        <color theme="1"/>
        <rFont val="Arial"/>
        <family val="2"/>
      </rPr>
      <t xml:space="preserve"> at the inverter to the nominal inverter capacity measured in MW</t>
    </r>
    <r>
      <rPr>
        <i/>
        <vertAlign val="subscript"/>
        <sz val="10"/>
        <color theme="1"/>
        <rFont val="Arial"/>
        <family val="2"/>
      </rPr>
      <t>AC</t>
    </r>
  </si>
  <si>
    <t>Project Size Bin</t>
  </si>
  <si>
    <t>Project Count in 2019</t>
  </si>
  <si>
    <r>
      <t>Project Capacity MW</t>
    </r>
    <r>
      <rPr>
        <vertAlign val="subscript"/>
        <sz val="10"/>
        <color theme="1"/>
        <rFont val="Arial"/>
        <family val="2"/>
      </rPr>
      <t>AC</t>
    </r>
  </si>
  <si>
    <t>20th Percentile</t>
  </si>
  <si>
    <t>80th Percentile</t>
  </si>
  <si>
    <t>20th Error</t>
  </si>
  <si>
    <t>80th Error</t>
  </si>
  <si>
    <r>
      <t>Project Capacity MW</t>
    </r>
    <r>
      <rPr>
        <vertAlign val="subscript"/>
        <sz val="10"/>
        <color theme="1"/>
        <rFont val="Arial"/>
        <family val="2"/>
      </rPr>
      <t>DC</t>
    </r>
  </si>
  <si>
    <r>
      <t>$/W</t>
    </r>
    <r>
      <rPr>
        <b/>
        <vertAlign val="subscript"/>
        <sz val="10"/>
        <color theme="1"/>
        <rFont val="Arial"/>
        <family val="2"/>
      </rPr>
      <t>AC</t>
    </r>
    <r>
      <rPr>
        <b/>
        <sz val="10"/>
        <color theme="1"/>
        <rFont val="Arial"/>
        <family val="2"/>
      </rPr>
      <t xml:space="preserve"> Cost Sample Project Count</t>
    </r>
  </si>
  <si>
    <r>
      <t>$/W</t>
    </r>
    <r>
      <rPr>
        <b/>
        <vertAlign val="subscript"/>
        <sz val="10"/>
        <color theme="1"/>
        <rFont val="Arial"/>
        <family val="2"/>
      </rPr>
      <t>DC</t>
    </r>
    <r>
      <rPr>
        <b/>
        <sz val="10"/>
        <color theme="1"/>
        <rFont val="Arial"/>
        <family val="2"/>
      </rPr>
      <t xml:space="preserve"> Cost Sample Project Count</t>
    </r>
  </si>
  <si>
    <t>Sources: Berkeley Lab, CAISO, ERCOT</t>
  </si>
  <si>
    <t>Notes: Solar Value describes generation-weighted value of distributed and utility-scale solar generation. For more details on methodology see forthcoming Berkeley Lab publication "Solar2Grid"</t>
  </si>
  <si>
    <t>AZPS</t>
  </si>
  <si>
    <t>CPLE</t>
  </si>
  <si>
    <t>DUK</t>
  </si>
  <si>
    <t>NEVP</t>
  </si>
  <si>
    <t>PACE</t>
  </si>
  <si>
    <t>PSCO</t>
  </si>
  <si>
    <t>SOCO</t>
  </si>
  <si>
    <t>Notes: For Solar Energy and Capacity Value see Tab "Energy and Capacity Value"</t>
  </si>
  <si>
    <t>Notes: Solar value factor describes the market value of solar in proportion to that of a generalized flat-block, i.e., 24x7 average price across all pricing nodes in region. 
For more details on methodology see forthcoming Berkeley Lab publication "Solar2Grid"</t>
  </si>
  <si>
    <t>Sources: Berkeley Lab, ABB, ISOs</t>
  </si>
  <si>
    <t>ISO average market value of solar in 2019 relative to a generalized flat block of power</t>
  </si>
  <si>
    <t>Wholsale value (2019$/MWh)</t>
  </si>
  <si>
    <t>Flat block at all nodes</t>
  </si>
  <si>
    <t>Flat block 
at solar nodes</t>
  </si>
  <si>
    <t>Flat block at solar nodes (with curtailment)</t>
  </si>
  <si>
    <t>Solar profile at solar nodes</t>
  </si>
  <si>
    <t>energy value</t>
  </si>
  <si>
    <t>capacity value</t>
  </si>
  <si>
    <t>total value</t>
  </si>
  <si>
    <t>Regional average market value of solar in 2019 relative to a generalized flat block of power ($/MWh)</t>
  </si>
  <si>
    <t>Regional average market value in 2019 relative to a generalized flat block (percentage changes)</t>
  </si>
  <si>
    <t>Flat block</t>
  </si>
  <si>
    <t>Location</t>
  </si>
  <si>
    <t>Curtailment</t>
  </si>
  <si>
    <t>Profile</t>
  </si>
  <si>
    <t>Total change</t>
  </si>
  <si>
    <t>Solar value</t>
  </si>
  <si>
    <t>Note: Excludes projects in Hawaii. Smallest bubble sizes reflect smallest-volume PPAs (&lt;5 MW), whereas largest reflect largest-volume PPAs (&gt;500 MW)</t>
  </si>
  <si>
    <t>PV Capacity by Sector</t>
  </si>
  <si>
    <t>PV Capacity by Technology</t>
  </si>
  <si>
    <t>PV Capacity by Region</t>
  </si>
  <si>
    <t>PV Irradiance</t>
  </si>
  <si>
    <t>PV ILR</t>
  </si>
  <si>
    <t>CapEx by Size</t>
  </si>
  <si>
    <t>CapEx Trend by Region</t>
  </si>
  <si>
    <t>PV Curtailment</t>
  </si>
  <si>
    <t>Energy and Capacity Value</t>
  </si>
  <si>
    <t>2020e</t>
  </si>
  <si>
    <t>2021e</t>
  </si>
  <si>
    <t>2022e</t>
  </si>
  <si>
    <t>2023e</t>
  </si>
  <si>
    <t>2024e</t>
  </si>
  <si>
    <t>2025e</t>
  </si>
  <si>
    <r>
      <t>Installed Price 2019 $/W</t>
    </r>
    <r>
      <rPr>
        <b/>
        <vertAlign val="subscript"/>
        <sz val="10"/>
        <color theme="1"/>
        <rFont val="Arial"/>
        <family val="2"/>
      </rPr>
      <t>AC</t>
    </r>
  </si>
  <si>
    <r>
      <t>Installed Price 2019 $/W</t>
    </r>
    <r>
      <rPr>
        <b/>
        <vertAlign val="subscript"/>
        <sz val="10"/>
        <color theme="1"/>
        <rFont val="Arial"/>
        <family val="2"/>
      </rPr>
      <t>DC</t>
    </r>
  </si>
  <si>
    <t>Solar's energy and capacity value by region and year</t>
  </si>
  <si>
    <t>Solar's energy and capacity value versus PPA prices by region and year</t>
  </si>
  <si>
    <t>PV curtailment by quarter or month and region</t>
  </si>
  <si>
    <t>Metadata for online and announced PV hybrid projects</t>
  </si>
  <si>
    <t>Levelized price of PV+battery PPAs in the LBNL sample</t>
  </si>
  <si>
    <t>Levelized storage adder as a function of battery:PV capacity</t>
  </si>
  <si>
    <t>Storage premium as a function of battery:PV capacity</t>
  </si>
  <si>
    <t>Storage premium as a function of PPA execution date and battery:PV capacity</t>
  </si>
  <si>
    <t>Levelized PPA prices for CSP and PV plants in AZ, CA, and NV (by PPA capacity and execution date)</t>
  </si>
  <si>
    <t>Levelized PPA prices by region, contract size, and PPA execution date: full sample</t>
  </si>
  <si>
    <t>Levelized PPA prices by region, contract size, and PPA execution date: recent sample</t>
  </si>
  <si>
    <t>Levelized PPA prices by consolidated region, contract size, and PPA execution date: full sample</t>
  </si>
  <si>
    <t>Levelized PPA prices by consolidated region, contract size, and PPA execution date: recent sample</t>
  </si>
  <si>
    <t>Capacity factor of CSP projects (solar portion only) over time</t>
  </si>
  <si>
    <t>Changes in fleet-wide performance as projects age</t>
  </si>
  <si>
    <t>Cumulative and 2019 capacity factor by project vintage: 2010-2018 projects</t>
  </si>
  <si>
    <t>Cumulative capacity factor by region and fixed-tilt vs. tracking</t>
  </si>
  <si>
    <t>Cumulative capacity factor by resource strength, fixed-tilt vs. tracking, and inverter loading ratio</t>
  </si>
  <si>
    <t>Installed price by mounting type and installation year</t>
  </si>
  <si>
    <t>Installed price by region and installation year</t>
  </si>
  <si>
    <t>Installed price by project size in 2019</t>
  </si>
  <si>
    <t>Installed price by year (in both DC and AC terms)</t>
  </si>
  <si>
    <t>Inverter loading ratio by mounting type and installation year</t>
  </si>
  <si>
    <t>Global horizontal irradiance by mounting type and installation year</t>
  </si>
  <si>
    <t>Annual and cumulative utility-scale PV capacity by region</t>
  </si>
  <si>
    <t>Annual and cumulative utility-scale PV capacity by module and mounting type</t>
  </si>
  <si>
    <t>Historical and projected PV and CSP capacity by sector in the United States</t>
  </si>
  <si>
    <t>U.S. solar penetration rankings in 2019: the top 10 states</t>
  </si>
  <si>
    <r>
      <t>Long-Term Average Global Horizontal Irradiance (kWh/m</t>
    </r>
    <r>
      <rPr>
        <b/>
        <vertAlign val="superscript"/>
        <sz val="8"/>
        <color theme="1"/>
        <rFont val="Arial"/>
        <family val="2"/>
      </rPr>
      <t>2</t>
    </r>
    <r>
      <rPr>
        <b/>
        <sz val="10"/>
        <color theme="1"/>
        <rFont val="Arial"/>
        <family val="2"/>
      </rPr>
      <t>/day)</t>
    </r>
  </si>
  <si>
    <t>Flat block
at all nodes</t>
  </si>
  <si>
    <t>Flat block
at solar nodes
(with curtailment)</t>
  </si>
  <si>
    <t>Solar profile
at solar nodes</t>
  </si>
  <si>
    <t>Cause of value differences between solar and flat block in 2019</t>
  </si>
  <si>
    <t>Notes: The curtailment ratio describes reported utility-scale generation curtailment relative to all utility-scale and distributed solar generation (pre-curtailment)</t>
  </si>
  <si>
    <t>Penetration</t>
  </si>
  <si>
    <t>2012-19
CAISO</t>
  </si>
  <si>
    <t>2012-19
ERCOT</t>
  </si>
  <si>
    <t>2012-19
MISO</t>
  </si>
  <si>
    <t>2012-19
PJM</t>
  </si>
  <si>
    <t>For more details on methodology see forthcoming Berkeley Lab publication "Solar2Grid"</t>
  </si>
  <si>
    <t>Notes: Solar value factor describes the market value of solar in proportion to that of a generalized flat-block, i.e., 24x7 average price across all pricing nodes in region.</t>
  </si>
  <si>
    <t>Market</t>
  </si>
  <si>
    <t>Value</t>
  </si>
  <si>
    <t>Energy</t>
  </si>
  <si>
    <t>Price</t>
  </si>
  <si>
    <t>2012-19
West (non-ISO)</t>
  </si>
  <si>
    <t>2012-19
Southeast (non-ISO)</t>
  </si>
  <si>
    <t>Jan-Dec
2015</t>
  </si>
  <si>
    <t>Jan-Dec
2016</t>
  </si>
  <si>
    <t>Jan-Dec
2017</t>
  </si>
  <si>
    <t>Jan-Dec
2018</t>
  </si>
  <si>
    <t>Jan-Dec
2019</t>
  </si>
  <si>
    <t>Q1</t>
  </si>
  <si>
    <t>Q2</t>
  </si>
  <si>
    <t>Q3</t>
  </si>
  <si>
    <t>Q4</t>
  </si>
  <si>
    <t>ISOs Only</t>
  </si>
  <si>
    <t>ISOs and non-ISO BAs Combined</t>
  </si>
  <si>
    <t>Non-ISO BAs Only</t>
  </si>
  <si>
    <t>10th %</t>
  </si>
  <si>
    <t>90th %</t>
  </si>
  <si>
    <t>Solar value factor versus solar market penetration by region and year</t>
  </si>
  <si>
    <t>Solar Value vs. PPA Prices</t>
  </si>
  <si>
    <t>PV+Battery Hybrid PPA Price</t>
  </si>
  <si>
    <t>LCOE vs. PPA Price</t>
  </si>
  <si>
    <t>PV &amp; Wind PPAs vs. Gas</t>
  </si>
  <si>
    <t>Recent PV PPAs vs. Gas Forecast</t>
  </si>
  <si>
    <t>Value Factor vs. Penetration</t>
  </si>
  <si>
    <t>State Solar Market Penetration</t>
  </si>
  <si>
    <t>CapEx Time Trend</t>
  </si>
  <si>
    <t>CapEx Time Trend by Technology</t>
  </si>
  <si>
    <t>All Hybrid Capacity in Queues</t>
  </si>
  <si>
    <t>Solar Tech Sub</t>
  </si>
  <si>
    <t>Solar Capacity AC</t>
  </si>
  <si>
    <t>Core Size</t>
  </si>
  <si>
    <t>PV Median Cost</t>
  </si>
  <si>
    <t>Bubble Size</t>
  </si>
  <si>
    <t>Tower</t>
  </si>
  <si>
    <t>Trough</t>
  </si>
  <si>
    <t>Installed price of individual CSP projects</t>
  </si>
  <si>
    <t>Generator+storage hybrid/co-located projects and standalone storage in interconnection queues: wind+storage, solar+storage, standalone storage</t>
  </si>
  <si>
    <t>Hybrid/co-located capacity within 37 selected interconnection queues at end of 2019</t>
  </si>
  <si>
    <t>Value Difference vs. Flat Block</t>
  </si>
  <si>
    <t>October 2020</t>
  </si>
  <si>
    <t>•  Deployment and technology trends</t>
  </si>
  <si>
    <r>
      <t>Median Project Cost (2019 $/W</t>
    </r>
    <r>
      <rPr>
        <b/>
        <vertAlign val="subscript"/>
        <sz val="10"/>
        <color theme="1"/>
        <rFont val="Arial"/>
        <family val="2"/>
      </rPr>
      <t>AC</t>
    </r>
    <r>
      <rPr>
        <b/>
        <sz val="10"/>
        <color theme="1"/>
        <rFont val="Arial"/>
        <family val="2"/>
      </rPr>
      <t>)</t>
    </r>
  </si>
  <si>
    <r>
      <t>Median Project Cost (2019 $/W</t>
    </r>
    <r>
      <rPr>
        <b/>
        <vertAlign val="subscript"/>
        <sz val="10"/>
        <color theme="1"/>
        <rFont val="Arial"/>
        <family val="2"/>
      </rPr>
      <t>DC</t>
    </r>
    <r>
      <rPr>
        <b/>
        <sz val="10"/>
        <color theme="1"/>
        <rFont val="Arial"/>
        <family val="2"/>
      </rPr>
      <t>)</t>
    </r>
  </si>
  <si>
    <t>CapEx of CSP</t>
  </si>
  <si>
    <r>
      <t>Installed Price in $2019/W</t>
    </r>
    <r>
      <rPr>
        <vertAlign val="subscript"/>
        <sz val="10"/>
        <color theme="1"/>
        <rFont val="Arial"/>
        <family val="2"/>
      </rPr>
      <t>AC</t>
    </r>
  </si>
  <si>
    <t>5-20 MW</t>
  </si>
  <si>
    <r>
      <t>Installed Price in $2019/W</t>
    </r>
    <r>
      <rPr>
        <vertAlign val="subscript"/>
        <sz val="10"/>
        <color theme="1"/>
        <rFont val="Arial"/>
        <family val="2"/>
      </rPr>
      <t>DC</t>
    </r>
  </si>
  <si>
    <t>EIA_ID</t>
  </si>
  <si>
    <t>Project_Name</t>
  </si>
  <si>
    <t>Solar_COD</t>
  </si>
  <si>
    <t>Solar_COD_Year</t>
  </si>
  <si>
    <t>Latitude</t>
  </si>
  <si>
    <t>Longitude</t>
  </si>
  <si>
    <t>Avg_GHI</t>
  </si>
  <si>
    <t>Solar_Tech_Main</t>
  </si>
  <si>
    <t>Solar_Tech_Sub</t>
  </si>
  <si>
    <t>MW_DC</t>
  </si>
  <si>
    <t>MW_AC</t>
  </si>
  <si>
    <t>Tracking_Type</t>
  </si>
  <si>
    <t>Tilt</t>
  </si>
  <si>
    <t>Azimuth</t>
  </si>
  <si>
    <t>Hybrid?</t>
  </si>
  <si>
    <t>Storage_Tech</t>
  </si>
  <si>
    <t>Storage_COD_Year</t>
  </si>
  <si>
    <t>Storage_MW</t>
  </si>
  <si>
    <t>Storage_MWh</t>
  </si>
  <si>
    <t>2008_Capacity_Factor</t>
  </si>
  <si>
    <t>2009_Capacity_Factor</t>
  </si>
  <si>
    <t>2010_Capacity_Factor</t>
  </si>
  <si>
    <t>2011_Capacity_Factor</t>
  </si>
  <si>
    <t>2012_Capacity_Factor</t>
  </si>
  <si>
    <t>2013_Capacity_Factor</t>
  </si>
  <si>
    <t>2014_Capacity_Factor</t>
  </si>
  <si>
    <t>2015_Capacity_Factor</t>
  </si>
  <si>
    <t>2016_Capacity_Factor</t>
  </si>
  <si>
    <t>2017_Capacity_Factor</t>
  </si>
  <si>
    <t>2018_Capacity_Factor</t>
  </si>
  <si>
    <t>2019_Capacity_Factor</t>
  </si>
  <si>
    <t>Energy_Value_2019$/MWh</t>
  </si>
  <si>
    <t>Capacity_Value_2019$/MWh</t>
  </si>
  <si>
    <t>Levelized_PPA_2019$/MWh</t>
  </si>
  <si>
    <t>LCOE_noITC_2019$/MWh</t>
  </si>
  <si>
    <t>Solar Energy Generating Systems (SEGS) III</t>
  </si>
  <si>
    <t>CSP</t>
  </si>
  <si>
    <t>Single Axis</t>
  </si>
  <si>
    <t>PV+Fossil</t>
  </si>
  <si>
    <t>Solar Energy Generating Systems (SEGS) IV</t>
  </si>
  <si>
    <t>Solar Energy Generating Systems (SEGS) V</t>
  </si>
  <si>
    <t>Solar Energy Generating Systems (SEGS) VI</t>
  </si>
  <si>
    <t>Solar Energy Generating Systems (SEGS) VII</t>
  </si>
  <si>
    <t>Solar Energy Generating Systems (SEGS) VIII</t>
  </si>
  <si>
    <t>Solar Energy Generating Systems (SEGS) IX</t>
  </si>
  <si>
    <t>FPL Martin Next Generation Solar Energy Center</t>
  </si>
  <si>
    <t>Solana Generating Station (Abengoa, Arlington Valley Solar Energy Project)</t>
  </si>
  <si>
    <t>CSP+Storage</t>
  </si>
  <si>
    <t>Molten Salt</t>
  </si>
  <si>
    <t>Genesis Solar Energy Project</t>
  </si>
  <si>
    <t>Mojave Solar (Abengoa)</t>
  </si>
  <si>
    <t>57073, 57074, 57075</t>
  </si>
  <si>
    <t>Ivanpah Solar Energy Generating System 1-3</t>
  </si>
  <si>
    <t>Dual Axis</t>
  </si>
  <si>
    <t>Crescent Dunes Solar Energy</t>
  </si>
  <si>
    <t>Alamosa Photovoltaic Solar Plant (SunE Alamosa)</t>
  </si>
  <si>
    <t>Combo (c-Si, CPV)</t>
  </si>
  <si>
    <t>Combo</t>
  </si>
  <si>
    <t>Fixed, Single, Dual</t>
  </si>
  <si>
    <t>Nellis Air Force Base</t>
  </si>
  <si>
    <t>c-Si</t>
  </si>
  <si>
    <t>Copper Mountain Solar 1 (CM10) - Phase 1 (El Dorado Energy Solar Project)</t>
  </si>
  <si>
    <t>Thin-Film</t>
  </si>
  <si>
    <t>Fixed Tilt</t>
  </si>
  <si>
    <t>NRG Solar Blythe I (not to be confused with 2016 NextEra plants)</t>
  </si>
  <si>
    <t>FPL DeSoto Next Generation Solar Energy Center</t>
  </si>
  <si>
    <t>Greater Sandhill Solar Plant 1</t>
  </si>
  <si>
    <t>FPL Space Coast Next Generation Solar Energy Center</t>
  </si>
  <si>
    <t>PSEG Jacksonville Solar</t>
  </si>
  <si>
    <t>Exelon City Solar (West Pullman Industrial Redevelopment Area)</t>
  </si>
  <si>
    <t>Davidson County Solar Farm</t>
  </si>
  <si>
    <t>Paradise Solar Energy Center</t>
  </si>
  <si>
    <t>Cimarron I Solar Project</t>
  </si>
  <si>
    <t>Copper Mountain Solar 1 (CM48) - Phase 2 Expansion</t>
  </si>
  <si>
    <t>PSEG Wyandot Solar Facility</t>
  </si>
  <si>
    <t>Blue Wing Solar Project</t>
  </si>
  <si>
    <t>Prescott Solar Plant (SunE AZ1 - Prescott)</t>
  </si>
  <si>
    <t>Bagdad Solar Project</t>
  </si>
  <si>
    <t>Hyder Solar Plant I</t>
  </si>
  <si>
    <t>APS - AZ Sun - Paloma Solar Plant</t>
  </si>
  <si>
    <t>Copper Crossing</t>
  </si>
  <si>
    <t>Avenal Park Solar Project (Avenal)</t>
  </si>
  <si>
    <t>57777, 57779, 57781</t>
  </si>
  <si>
    <t>RE Dillard 1-3</t>
  </si>
  <si>
    <t>Five Points Solar Station</t>
  </si>
  <si>
    <t>Westside Solar Station</t>
  </si>
  <si>
    <t>SMUD - Bruceville (at Grundman) (NOT RE Bruceville)</t>
  </si>
  <si>
    <t>Sand Drag Solar Project (Avenal)</t>
  </si>
  <si>
    <t>Stroud Solar Station</t>
  </si>
  <si>
    <t>Sun City Project (Avenal)</t>
  </si>
  <si>
    <t>Colorado Springs Air Force Academy</t>
  </si>
  <si>
    <t>San Luis Valley Solar Ranch</t>
  </si>
  <si>
    <t>Dover SUN Park (White Oak Solar)</t>
  </si>
  <si>
    <t>Stanton Solar Farm (RP Orlando) Phase 1</t>
  </si>
  <si>
    <t>Hamilton Solar-Crosswicks (subunits 1,2)</t>
  </si>
  <si>
    <t>Flemington Solar</t>
  </si>
  <si>
    <t>Oak Solar Farm</t>
  </si>
  <si>
    <t>McGraw-Hill Solar Farm</t>
  </si>
  <si>
    <t>Pilesgrove Solar Project</t>
  </si>
  <si>
    <t>Hatch Solar Center</t>
  </si>
  <si>
    <t>CPV</t>
  </si>
  <si>
    <t>Los Lunas Solar (Los Morros) Phase 1+2</t>
  </si>
  <si>
    <t>Hondale Solar Farm (PNM - Deming Solar Energy Center) Phase 1+2</t>
  </si>
  <si>
    <t>SPS - Hopi</t>
  </si>
  <si>
    <t>SPS - Dollarhide</t>
  </si>
  <si>
    <t>SPS - Jal</t>
  </si>
  <si>
    <t>SPS - Lea</t>
  </si>
  <si>
    <t>SPS - Monument</t>
  </si>
  <si>
    <t>NRG Solar - Roadrunner</t>
  </si>
  <si>
    <t>Long Island Solar Farm</t>
  </si>
  <si>
    <t>BNB Napoleon Solar Phase 1</t>
  </si>
  <si>
    <t>Webberville Project - Austin Energy PV Project</t>
  </si>
  <si>
    <t>AstroSol Tech Park AZ</t>
  </si>
  <si>
    <t>Black Mountain Solar Project</t>
  </si>
  <si>
    <t>SunE AZ2 - Saddle Mountain</t>
  </si>
  <si>
    <t>PSEG Queen Creek Solar Farm</t>
  </si>
  <si>
    <t>Chino Valley Solar</t>
  </si>
  <si>
    <t>FRV Picture Rocks (FRV Tucson Solar)</t>
  </si>
  <si>
    <t>NRG Solar - Avra Valley</t>
  </si>
  <si>
    <t>Mesquite Solar 1</t>
  </si>
  <si>
    <t>57722, 57743</t>
  </si>
  <si>
    <t>SPI Palm Springs Solar (North Palm Springs 1A, 4A)</t>
  </si>
  <si>
    <t>Giffen Solar Station</t>
  </si>
  <si>
    <t>LADWP Adelanto Solar Project</t>
  </si>
  <si>
    <t>Naval Air Weapons Station China Lake</t>
  </si>
  <si>
    <t>57783, 57784, 57785</t>
  </si>
  <si>
    <t>RE Bruceville 1-3 (NOT SMUD-Bruceville at Grundman)</t>
  </si>
  <si>
    <t>57778, 57780, 57782</t>
  </si>
  <si>
    <t>RE Kammerer 1-3</t>
  </si>
  <si>
    <t>Alpaugh North (2nd Phase)</t>
  </si>
  <si>
    <t>Cantua Solar Station</t>
  </si>
  <si>
    <t>Huron Solar Station</t>
  </si>
  <si>
    <t>Imperial Valley Solar Company (IVSC) 1</t>
  </si>
  <si>
    <t>McHenry Solar Farm (K Road Modesto Solar or RET Modesto)</t>
  </si>
  <si>
    <t>McKenzie Road Solar Farm 1-6</t>
  </si>
  <si>
    <t>Alpaugh 50 (1st Phase)</t>
  </si>
  <si>
    <t>Cogentrix - Alamosa (Alamosa Solar Generating Project)</t>
  </si>
  <si>
    <t>PSEG Milford Solar Farm</t>
  </si>
  <si>
    <t>Port Allen Solar Farm</t>
  </si>
  <si>
    <t>PV+Storage</t>
  </si>
  <si>
    <t>Lead Acid</t>
  </si>
  <si>
    <t>Grand Ridge Solar Plant</t>
  </si>
  <si>
    <t>Wind+PV</t>
  </si>
  <si>
    <t>Lithium-Ion</t>
  </si>
  <si>
    <t>Herbert Farm Solar (SMECO)</t>
  </si>
  <si>
    <t>Mount St. Mary's University Solar Farm</t>
  </si>
  <si>
    <t>Maryland Solar Farm</t>
  </si>
  <si>
    <t>Washington White Post Solar I</t>
  </si>
  <si>
    <t>Apple Data Center- PV1</t>
  </si>
  <si>
    <t>Reeves Station Road East</t>
  </si>
  <si>
    <t>Lawrenceville School Solar Farm (KDC Solar TLS)</t>
  </si>
  <si>
    <t>Tinton Falls Solar Farm</t>
  </si>
  <si>
    <t>El Chaparral (SunE EPE 1)</t>
  </si>
  <si>
    <t>Las Cruces Centennial Solar Farm (SunE EPE 2)</t>
  </si>
  <si>
    <t>Apex Solar</t>
  </si>
  <si>
    <t>Stillwater Solar PV I- Geothermal, CSP</t>
  </si>
  <si>
    <t>PV+Geothermal+CSP</t>
  </si>
  <si>
    <t>Silver State North Solar Project</t>
  </si>
  <si>
    <t>Copper Mountain Solar 2 - Phase 1</t>
  </si>
  <si>
    <t>PA Solar Park</t>
  </si>
  <si>
    <t>Volkswagen Solar</t>
  </si>
  <si>
    <t>SunE CPS1 - Centennial Solar Farms</t>
  </si>
  <si>
    <t>SunE CPS2 - Centennial Solar Farms</t>
  </si>
  <si>
    <t>SunE CPS3 - Somerset Solar Farm</t>
  </si>
  <si>
    <t>Valencia Solar</t>
  </si>
  <si>
    <t>PSEG Badger I</t>
  </si>
  <si>
    <t>Gillespie 1</t>
  </si>
  <si>
    <t>APS - AZ Sun - Foothills Solar Plant Phase I+II</t>
  </si>
  <si>
    <t>Arlington Valley Solar Project II</t>
  </si>
  <si>
    <t>LADWP Pine Tree Solar Project</t>
  </si>
  <si>
    <t>Highlander II (SEPV 9)</t>
  </si>
  <si>
    <t>West Gates Solar Station</t>
  </si>
  <si>
    <t>Highlander I (SEPV 8)</t>
  </si>
  <si>
    <t>Sol Orchard Imperial 1 (Grupo T-Solar El Centro Project)</t>
  </si>
  <si>
    <t>White River Solar Phase 1</t>
  </si>
  <si>
    <t>Guernsey Solar Station</t>
  </si>
  <si>
    <t>Gates Solar Station</t>
  </si>
  <si>
    <t>RE Kansas South</t>
  </si>
  <si>
    <t>TA-High Desert (Antelope Project)</t>
  </si>
  <si>
    <t>Corcoran 1</t>
  </si>
  <si>
    <t>Atwell Island</t>
  </si>
  <si>
    <t>Borrego Solar Project (NRG)</t>
  </si>
  <si>
    <t>Alpine Solar Project</t>
  </si>
  <si>
    <t>Catalina Solar Project 1 (Phase 1+2)</t>
  </si>
  <si>
    <t>(Tenaska) Imperial Solar Energy Center South (CSolar IV South)</t>
  </si>
  <si>
    <t>Campo Verde</t>
  </si>
  <si>
    <t>California Valley Solar Ranch  (CVSR, High Plains Ranch II)</t>
  </si>
  <si>
    <t>Azalea Solar Power Facility</t>
  </si>
  <si>
    <t>Camilla Solar Plant (SDD Solar Project 1)</t>
  </si>
  <si>
    <t>Indy Solar III</t>
  </si>
  <si>
    <t>IND Airport Solar Farm (INDY I)</t>
  </si>
  <si>
    <t>Indy Solar I</t>
  </si>
  <si>
    <t>Indy Solar II</t>
  </si>
  <si>
    <t>Apple Data Center- PV2</t>
  </si>
  <si>
    <t>Mercer County Community College Solar</t>
  </si>
  <si>
    <t>Berry Plastics Solar Plant</t>
  </si>
  <si>
    <t>Tularosa Solar Energy Center (Otero County Solar Energy Center)</t>
  </si>
  <si>
    <t>Manzano Solar Energy Center</t>
  </si>
  <si>
    <t>Spectrum Nevada Solar Project</t>
  </si>
  <si>
    <t>Bryan Solar, LLC</t>
  </si>
  <si>
    <t>OCI Alamo 1 Solar</t>
  </si>
  <si>
    <t>Lithium-ion</t>
  </si>
  <si>
    <t>Rio Rico</t>
  </si>
  <si>
    <t>Davis-Monthan Air Force Base Phase I+II</t>
  </si>
  <si>
    <t>Springerville Generating Station Solar System Phase 1-3 (Ph3: White Mountain Solar )</t>
  </si>
  <si>
    <t>Combo (c-Si, Thin-Film, CPV)</t>
  </si>
  <si>
    <t>Fixed, Single</t>
  </si>
  <si>
    <t>Fort Huachuca Solar PV Project</t>
  </si>
  <si>
    <t>Avalon Solar (Pima Mine Road Solar Generating Facility)</t>
  </si>
  <si>
    <t>APS Gila Bend Solar Power Plant</t>
  </si>
  <si>
    <t>Agua Caliente Solar Project</t>
  </si>
  <si>
    <t>NRG Community Solar 1</t>
  </si>
  <si>
    <t>Desert Green Solar Farm</t>
  </si>
  <si>
    <t>Summer North Solar 6.5 (American Solar Greenworks)</t>
  </si>
  <si>
    <t>Orion Solar Phase II</t>
  </si>
  <si>
    <t>Heber Solar PV Project (Imperial Solar 1)</t>
  </si>
  <si>
    <t>RE Columbia 3</t>
  </si>
  <si>
    <t>Lone Valley Solar Park I (Agincourt)</t>
  </si>
  <si>
    <t>Orion Solar Phase I</t>
  </si>
  <si>
    <t>RE Columbia 2</t>
  </si>
  <si>
    <t>RE Victor Phelan Solar One</t>
  </si>
  <si>
    <t>Westlands Solar Farms PV1</t>
  </si>
  <si>
    <t>Cascade Solar</t>
  </si>
  <si>
    <t>RE Adams East</t>
  </si>
  <si>
    <t>RE Kent South</t>
  </si>
  <si>
    <t>Adobe Solar (FRV Cygnus Solar Project)</t>
  </si>
  <si>
    <t>RE Old River One</t>
  </si>
  <si>
    <t>Antelope West Solar Farm</t>
  </si>
  <si>
    <t>CID Solar</t>
  </si>
  <si>
    <t>Western Antelope Blue Sky Ranch A (WABSRA)</t>
  </si>
  <si>
    <t>Recurrent Rosamond Solar 1</t>
  </si>
  <si>
    <t>Recurrent Rosamond Solar 2</t>
  </si>
  <si>
    <t>Lone Valley Solar Park II (Marathon)</t>
  </si>
  <si>
    <t>RE Kansas Solar</t>
  </si>
  <si>
    <t>White River Solar Phase 2</t>
  </si>
  <si>
    <t>RE Columbia 1 (Camelot Solar)</t>
  </si>
  <si>
    <t>Regulus Solar Project</t>
  </si>
  <si>
    <t>Solar Gen 2 - First Solar (Sonora, Arkansas, and Alhambra)</t>
  </si>
  <si>
    <t>Centinela Solar Energy (phase I+II)</t>
  </si>
  <si>
    <t>Mount Signal Solar Farm I (formerly known as Imperial Valley Solar I LLC)</t>
  </si>
  <si>
    <t>Antelope Valley Solar Ranch 1 (First Solar)/ AV Solar Ranch One</t>
  </si>
  <si>
    <t>Desert Sunlight 250</t>
  </si>
  <si>
    <t>Desert Sunlight 300</t>
  </si>
  <si>
    <t>Topaz Solar Farm Phase 1-3</t>
  </si>
  <si>
    <t>Simon Solar Farm</t>
  </si>
  <si>
    <t>KRS II Koloa Solar (Grove Farm/ Kauai Solar Farm)</t>
  </si>
  <si>
    <t>Maywood Superfund Project (HQC Maywood)</t>
  </si>
  <si>
    <t>Indianapolis Motor Speedway (IMS) Solar Farm</t>
  </si>
  <si>
    <t>Dartmouth Solar</t>
  </si>
  <si>
    <t>58275, 58276, 58279</t>
  </si>
  <si>
    <t>Warren Solar Farm (Mass Midstate 1-3, Ecos Energy LLC)</t>
  </si>
  <si>
    <t>Halifax (HXO) Airport Solar One</t>
  </si>
  <si>
    <t>Dogwood Solar Power (Scotland Neck SE1 Solar)</t>
  </si>
  <si>
    <t>Colonial Eagle Solar (Pasquotank), (Capital Partners, Phase I)</t>
  </si>
  <si>
    <t>KDC CentraState Medical (KDC Solar Middlesex 3)</t>
  </si>
  <si>
    <t>G&amp;S Wantage Solar</t>
  </si>
  <si>
    <t>West Pemberton Solar Facility</t>
  </si>
  <si>
    <t>KDC Solar Branchburg  (ImClone)</t>
  </si>
  <si>
    <t>Rock Solid Solar Project (Howell Solar)</t>
  </si>
  <si>
    <t>Frenchtown III Solar</t>
  </si>
  <si>
    <t>Sandoval Solar Energy Center</t>
  </si>
  <si>
    <t>Cibola Solar Energy Center</t>
  </si>
  <si>
    <t>Meadow Lake Solar Energy Center</t>
  </si>
  <si>
    <t>Macho Springs Solar Facility</t>
  </si>
  <si>
    <t>Searchlight Solar PV Generating Facility</t>
  </si>
  <si>
    <t>Mountain View Solar</t>
  </si>
  <si>
    <t>Selmer Farm</t>
  </si>
  <si>
    <t>Mulberry Farm</t>
  </si>
  <si>
    <t>PSEG El Paso Solar Energy Center (Newman)</t>
  </si>
  <si>
    <t>OCI Alamo 4 Solar</t>
  </si>
  <si>
    <t>SR Camden</t>
  </si>
  <si>
    <t>(City of) Phoenix (Desert Star) (Landfill SR85)</t>
  </si>
  <si>
    <t>Luke Air Force Base Solar</t>
  </si>
  <si>
    <t>Sandstone Solar Power Plant</t>
  </si>
  <si>
    <t>Red Horse 2</t>
  </si>
  <si>
    <t>NextEra Adelanto Solar Phase 2</t>
  </si>
  <si>
    <t>Tequesquite Landfill Solar PV Project (RPU Project, SSC 31)</t>
  </si>
  <si>
    <t>SEPV Palmdale East Solar</t>
  </si>
  <si>
    <t>58418, 58419</t>
  </si>
  <si>
    <t>Victor Dry Farm Ranch A+B</t>
  </si>
  <si>
    <t>Goose Lake Solar (formerly Cottonwood 1)</t>
  </si>
  <si>
    <t>(City of) Corcoran Solar (formerly Cottonwood 2)</t>
  </si>
  <si>
    <t>UC Davis South Campus (UC Davis Large Solar Plant, SSC 32)</t>
  </si>
  <si>
    <t>Woodmere Solar Farm (Redwood: Woodmere)</t>
  </si>
  <si>
    <t>Morelos Del Sol</t>
  </si>
  <si>
    <t>Redcrest Solar Farm (Redwood: Redcrest)</t>
  </si>
  <si>
    <t>Catalina Solar Project 2 (Phase 3)</t>
  </si>
  <si>
    <t>Alamo Solar Project</t>
  </si>
  <si>
    <t>PSEG Pittsburg Solar Energy Center (Columbia Star / Columbia Solar Energy )</t>
  </si>
  <si>
    <t>Corcoran 2 (SPS Corcoran West Solar)</t>
  </si>
  <si>
    <t>Diamond Valley Lake Solar (AP North Lake I)</t>
  </si>
  <si>
    <t>Sierra Solar Greenworks</t>
  </si>
  <si>
    <t>NextEra Adelanto Solar Phase 1</t>
  </si>
  <si>
    <t>Shafter Solar</t>
  </si>
  <si>
    <t>Leo/Vega Solar</t>
  </si>
  <si>
    <t>Pumpjack Solar (1)</t>
  </si>
  <si>
    <t>Wildwood Solar Project (1)</t>
  </si>
  <si>
    <t>Seville Solar 1</t>
  </si>
  <si>
    <t>Maricopa West Solar</t>
  </si>
  <si>
    <t>Coronal Lost Hills</t>
  </si>
  <si>
    <t>Kettleman Solar (Kings Co) / Centaurus</t>
  </si>
  <si>
    <t>Adera Solar</t>
  </si>
  <si>
    <t>Imperial Valley Solar Company (IVSC) 2 (Imperial County Niland)</t>
  </si>
  <si>
    <t>CED Atwell Island West</t>
  </si>
  <si>
    <t>SKIC 1 (South Kern Industrial Center) Solar (Algonquin or Bakersfield 1)</t>
  </si>
  <si>
    <t>Hayworth Solar (Redwood: Hayworth)</t>
  </si>
  <si>
    <t>Seville Solar 2</t>
  </si>
  <si>
    <t>Lost Hills Solar / Blackwell</t>
  </si>
  <si>
    <t>North Star Solar</t>
  </si>
  <si>
    <t>Quinto Solar PV Project (SSC13, Quinto Farms + Stockton Terminal)</t>
  </si>
  <si>
    <t>Solar Star 2/ formerly Antelope Valley Solar Projects</t>
  </si>
  <si>
    <t>Solar Star 1/ formerly Antelope Valley Solar Projects</t>
  </si>
  <si>
    <t>Hooper Solar (SunPower San Luis Valley Solar or Solar Star III)</t>
  </si>
  <si>
    <t>Lakeland Bluebird Facility (Sutton or Bella Vista)</t>
  </si>
  <si>
    <t>Dalton phase 3 (Dalton 2 in EIA) (Looper Bridge Solar Facility in Ventyx)</t>
  </si>
  <si>
    <t>Decatur County Solar Project</t>
  </si>
  <si>
    <t>Richland Solar Center</t>
  </si>
  <si>
    <t>Hazlehurst Solar I</t>
  </si>
  <si>
    <t>Fort Benning Solar</t>
  </si>
  <si>
    <t>Decatur Parkway Solar Project</t>
  </si>
  <si>
    <t>KRS I Anahola Solar</t>
  </si>
  <si>
    <t>Pastime Farm</t>
  </si>
  <si>
    <t>McDonald Solar Farm</t>
  </si>
  <si>
    <t>59424, 59823</t>
  </si>
  <si>
    <t>IND Airport Solar Farm Phase 2 (INDY II + III)</t>
  </si>
  <si>
    <t>PSEG Waldorf Solar Center (Rockfish Solar)</t>
  </si>
  <si>
    <t>Tracy Solar</t>
  </si>
  <si>
    <t>Whitakers Solar (Capital Partners, Phase II, Project B)</t>
  </si>
  <si>
    <t>Camp Lejeune Solar (Navy, Marines)</t>
  </si>
  <si>
    <t>Creswell (Alligood) Solar</t>
  </si>
  <si>
    <t>Beaufort Solar</t>
  </si>
  <si>
    <t>Apple Data Center- PV3</t>
  </si>
  <si>
    <t>Morgans Corner Solar</t>
  </si>
  <si>
    <t>Montgomery Solar</t>
  </si>
  <si>
    <t>Watson Seed Farm PV1 (Fresh Air Energy II)</t>
  </si>
  <si>
    <t>Shawboro (PV1 / Fresh Air Energy X )</t>
  </si>
  <si>
    <t>Holstein Solar</t>
  </si>
  <si>
    <t>Kelford Solar (Capital Partners, Phase II, Project A)</t>
  </si>
  <si>
    <t>Fayetteville Solar (formerly E I DuPont de Nemours )</t>
  </si>
  <si>
    <t>Eden Solar (formerly Derby, Innovative Solar 34)</t>
  </si>
  <si>
    <t>Warsaw Solar Facility (formerly Gantt Farm I)</t>
  </si>
  <si>
    <t>Conetoe (II) Solar</t>
  </si>
  <si>
    <t>Bordentown Solar</t>
  </si>
  <si>
    <t>PSEG Parkland Landfill Solar</t>
  </si>
  <si>
    <t>PSEG Kinsley Landfill Solar</t>
  </si>
  <si>
    <t>PSEG L&amp;D Landfill Solar</t>
  </si>
  <si>
    <t>59185, 59318, 59628</t>
  </si>
  <si>
    <t>Jacobstown Solar Farm 1-3 (2: North Run, 3: Hanover)</t>
  </si>
  <si>
    <t>Santa Fe Solar Energy Center</t>
  </si>
  <si>
    <t>South Valley Solar Energy Center</t>
  </si>
  <si>
    <t>Rio Communities Solar Energy Center</t>
  </si>
  <si>
    <t>Santolina Solar Energy Center</t>
  </si>
  <si>
    <t>Solar Star Nellis Air Force Base (Solar Star NAFB)</t>
  </si>
  <si>
    <t>Apple Data Center (Reno NV), (Fort Churchill)</t>
  </si>
  <si>
    <t>Copper Mountain Solar 2 - Phase 2</t>
  </si>
  <si>
    <t>Copper Mountain Solar 3</t>
  </si>
  <si>
    <t>OCI Alamo 3 Solar (Walzem Solar, Texas 3)</t>
  </si>
  <si>
    <t>Barilla Solar Project Phase 1-3</t>
  </si>
  <si>
    <t>OCI Alamo 5 (Downie Ranch Solar, Texas 5)</t>
  </si>
  <si>
    <t>Pavant Solar 1</t>
  </si>
  <si>
    <t>Utah Red Hills Renewable Energy Park (Pelican Solar?)</t>
  </si>
  <si>
    <t>River Bend Solar (AL)</t>
  </si>
  <si>
    <t>59819, 63554</t>
  </si>
  <si>
    <t>Mohave Electric At Fort Mohave AZ (Mohave Electric Cooperative at Joy Lane)</t>
  </si>
  <si>
    <t>Avalon Solar Phase II</t>
  </si>
  <si>
    <t>Sulphur Springs</t>
  </si>
  <si>
    <t>Red Horse 3</t>
  </si>
  <si>
    <t>Apple Bonnybrooke Solar</t>
  </si>
  <si>
    <t>Mesquite Solar 2</t>
  </si>
  <si>
    <t>Mesquite Solar 3</t>
  </si>
  <si>
    <t>Antelope DSR 2</t>
  </si>
  <si>
    <t>Pearblossom Solar Project (Solar Star California, XLIV)</t>
  </si>
  <si>
    <t>Western Antelope Dry Ranch Solar (WADR, Lancaster Choice Energy)</t>
  </si>
  <si>
    <t>Rancho SECO Solar Project</t>
  </si>
  <si>
    <t>Tropico Solar (Coronal Tulare 2)</t>
  </si>
  <si>
    <t>CED Ducor 3 (SR Solis Crown)</t>
  </si>
  <si>
    <t>Rio Bravo Solar Project 2</t>
  </si>
  <si>
    <t>Rio Bravo Solar Project 1</t>
  </si>
  <si>
    <t>Central Antelope Dry Ranch C (CADR C)</t>
  </si>
  <si>
    <t>SEPV Mojave West</t>
  </si>
  <si>
    <t>Summer Solar of Lancaster (Summer Solar SCPPA)</t>
  </si>
  <si>
    <t>Antelope Big Sky Ranch Solar Facility (ABSR)</t>
  </si>
  <si>
    <t>North Lancaster Ranch</t>
  </si>
  <si>
    <t>Western Antelope Blue Sky Ranch B (WABSRB)</t>
  </si>
  <si>
    <t>Calipatria Solar Farm</t>
  </si>
  <si>
    <t>RE Garland A</t>
  </si>
  <si>
    <t>NRG Solar Oasis</t>
  </si>
  <si>
    <t>Longboat Solar</t>
  </si>
  <si>
    <t>Nicolis Solar PV Plant (Coronal Tulare 1)</t>
  </si>
  <si>
    <t>CED Ducor 1 (SR Solis Vestal Almond)</t>
  </si>
  <si>
    <t>CED Ducor 2 (SR Solis Vestal Herder)</t>
  </si>
  <si>
    <t>CED Ducor 4 (SR Solis Vestal Fireman)</t>
  </si>
  <si>
    <t>Frontier I Solar</t>
  </si>
  <si>
    <t>Kingbird A Solar</t>
  </si>
  <si>
    <t>Kingbird B Solar</t>
  </si>
  <si>
    <t>Corcoran Solar 3</t>
  </si>
  <si>
    <t>Elevation Solar C</t>
  </si>
  <si>
    <t>Beacon Solar 4 ( Hecate Energy Beacon 4 Photovoltaic Project)</t>
  </si>
  <si>
    <t>Antelope DSR 1</t>
  </si>
  <si>
    <t>TID Solar Generating Station (Golden Fields Solar I , Rosamond West Solar Project II)</t>
  </si>
  <si>
    <t>Stanford Solar Generating Station (Solar Star California  XLI  ,Rosamond West Solar Project I)</t>
  </si>
  <si>
    <t>Beacon Solar 3 ( Hecate Energy Beacon 3 Photovoltaic Project)</t>
  </si>
  <si>
    <t>Five Points Solar Park</t>
  </si>
  <si>
    <t>RE Barren Ridge 1 / RE Cinco Solar Project (Apollo Solar Project?)</t>
  </si>
  <si>
    <t>RE Astoria 2</t>
  </si>
  <si>
    <t>Solverde 1 Solar Facility</t>
  </si>
  <si>
    <t>RE Astoria 1</t>
  </si>
  <si>
    <t>RE Mustang Solar</t>
  </si>
  <si>
    <t>Henrietta Solar Project</t>
  </si>
  <si>
    <t>Springbok Solar Farm 1</t>
  </si>
  <si>
    <t>Blythe Solar 1 (110)</t>
  </si>
  <si>
    <t>Blythe Solar II (125)</t>
  </si>
  <si>
    <t>(Tenaska) Imperial Solar Energy Center West (Csolar IV West)</t>
  </si>
  <si>
    <t>Springbok Solar Farm 2 (Fremont Solar)</t>
  </si>
  <si>
    <t>RE Garland</t>
  </si>
  <si>
    <t>RE Tranquility Solar</t>
  </si>
  <si>
    <t>McCoy Solar Energy Project (1-8) Phase I</t>
  </si>
  <si>
    <t>Stateline Solar (1-7) (Desert Stateline)</t>
  </si>
  <si>
    <t>SR Mavericks</t>
  </si>
  <si>
    <t>Clear Spring Ranch PV Project</t>
  </si>
  <si>
    <t>Victory Solar</t>
  </si>
  <si>
    <t>SR Jenkins Fort Lupton (United Power)</t>
  </si>
  <si>
    <t>PSEG San Isabel Solar</t>
  </si>
  <si>
    <t>PSEG Rawhide Flats Solar Energy Center (Bison Solar, Larimer Solar)</t>
  </si>
  <si>
    <t>Comanche Solar</t>
  </si>
  <si>
    <t>Perry Solar Facility</t>
  </si>
  <si>
    <t>FPL Babcock Ranch Solar Energy Center</t>
  </si>
  <si>
    <t>FPL Citrus Solar Energy Center</t>
  </si>
  <si>
    <t>FPL Manatee Solar Energy Center</t>
  </si>
  <si>
    <t>Rincon Solar I</t>
  </si>
  <si>
    <t>Solar Glynn</t>
  </si>
  <si>
    <t>Old Midville Solar Project</t>
  </si>
  <si>
    <t>Butler Solar Farm</t>
  </si>
  <si>
    <t>Fort Stewart Solar Facility</t>
  </si>
  <si>
    <t>Fort Gordon Solar Facility</t>
  </si>
  <si>
    <t>King's Bay Solar Facility (Naval Submarine Base (SUBASE))</t>
  </si>
  <si>
    <t>Pawpaw Solar Plant</t>
  </si>
  <si>
    <t>Live Oak Solar</t>
  </si>
  <si>
    <t>Hazlehurst Solar II</t>
  </si>
  <si>
    <t>White Oak Solar</t>
  </si>
  <si>
    <t>White Pine Solar</t>
  </si>
  <si>
    <t>Butler Solar Project 103</t>
  </si>
  <si>
    <t>Taylor County Solar (Sandhills Solar Facility)</t>
  </si>
  <si>
    <t>58655, 58656</t>
  </si>
  <si>
    <t>Waihonu North+South Solar (Honbushin Solar Blessings Park)</t>
  </si>
  <si>
    <t>Idaho Solar 1 (Boise Solar Farm)</t>
  </si>
  <si>
    <t>Grand View Solar Two</t>
  </si>
  <si>
    <t>Olive Solar Power Project</t>
  </si>
  <si>
    <t>Sullivan Solar</t>
  </si>
  <si>
    <t>Kokomo Solar Park (Kokomo Solar 1)</t>
  </si>
  <si>
    <t>E W Brown Solar Facility</t>
  </si>
  <si>
    <t>Barrett PV (BWC Barrett Street, BWC French River+BWC Stillwater River)</t>
  </si>
  <si>
    <t>NRG Spencer Community Solar Project (Solterra Monastery, Sja Solar, St Joseph Abbey Community Solar)</t>
  </si>
  <si>
    <t>Church Hill Solar Farm</t>
  </si>
  <si>
    <t>Wye Mills Solar (Wye Mills VNEM)</t>
  </si>
  <si>
    <t>Longview Solar (Hebron Solar, LS Worcester Solar)</t>
  </si>
  <si>
    <t>Fort Detrick Solar</t>
  </si>
  <si>
    <t>North Star Solar Project</t>
  </si>
  <si>
    <t>Snow Camp Solar</t>
  </si>
  <si>
    <t>Williamston Speight Solar</t>
  </si>
  <si>
    <t>Mocksville Solar Facility</t>
  </si>
  <si>
    <t>PSEG Meadows Solar Energy Center (Meadows PV1)</t>
  </si>
  <si>
    <t>Innovative Solar 43</t>
  </si>
  <si>
    <t>Elm City Solar Facility (formerly Nan Solar Center)</t>
  </si>
  <si>
    <t>Summit Farms Solar (Phase 1)</t>
  </si>
  <si>
    <t>Rutherford Farm</t>
  </si>
  <si>
    <t>Hope Mills Solar (Innovative Solar 46)</t>
  </si>
  <si>
    <t>Cedar Branch Solar Project (Buena Vista)</t>
  </si>
  <si>
    <t>Pfizer Peapack Solar</t>
  </si>
  <si>
    <t>Howell Solar</t>
  </si>
  <si>
    <t>Raritan Solar</t>
  </si>
  <si>
    <t>PSEG ILR Landfill Solar</t>
  </si>
  <si>
    <t>Beaver Run Solar Farm</t>
  </si>
  <si>
    <t>Florence Solar</t>
  </si>
  <si>
    <t>Frankford Solar</t>
  </si>
  <si>
    <t>Delilah Road Landfill (KDC Solar RTC LLC or Seashore Solar)</t>
  </si>
  <si>
    <t>Lumberton Solar</t>
  </si>
  <si>
    <t>NorthPark Solar</t>
  </si>
  <si>
    <t>Caprock Solar 1</t>
  </si>
  <si>
    <t>Roswell Solar</t>
  </si>
  <si>
    <t>Chaves County Solar I</t>
  </si>
  <si>
    <t>River Mountains Solar</t>
  </si>
  <si>
    <t>Copper Mountain Solar 4</t>
  </si>
  <si>
    <t>Boulder Solar Project 1</t>
  </si>
  <si>
    <t>Silver State South Solar Project 1-8</t>
  </si>
  <si>
    <t>Moapa Southern Paiute (Moapa Solar Project)</t>
  </si>
  <si>
    <t>Leavenworth Greenworks (Shoreham)</t>
  </si>
  <si>
    <t>Grove Solar Center</t>
  </si>
  <si>
    <t>PSEG Lake County Solar Energy Center (Black Cap Solar II, BC Solar )</t>
  </si>
  <si>
    <t>Hyline Solar Center</t>
  </si>
  <si>
    <t>Collier (Oregon Solar Land Holding, OSLH)</t>
  </si>
  <si>
    <t>NorWest Energy 2 (NEFF)</t>
  </si>
  <si>
    <t>Open Range Solar Center</t>
  </si>
  <si>
    <t>Vale Air Solar Center</t>
  </si>
  <si>
    <t>Thunderegg Solar Center</t>
  </si>
  <si>
    <t>Saluda I Solar</t>
  </si>
  <si>
    <t>Darlington Solar</t>
  </si>
  <si>
    <t>Selmer II (Selmer North)</t>
  </si>
  <si>
    <t>Selmer I (Selmer North)</t>
  </si>
  <si>
    <t>OCI Alamo 7 Solar</t>
  </si>
  <si>
    <t>RE Roserock</t>
  </si>
  <si>
    <t>Pavant Solar 3</t>
  </si>
  <si>
    <t>PSEG Pavant 2</t>
  </si>
  <si>
    <t>Granite Mountain Solar West (Three Cedars)</t>
  </si>
  <si>
    <t>Enterprise Solar Plant (Four Brothers)</t>
  </si>
  <si>
    <t>Granite Mountain Solar East (Three Cedars)</t>
  </si>
  <si>
    <t>Three Peaks Power Plant</t>
  </si>
  <si>
    <t>Iron Springs Solar (Three Cedars)</t>
  </si>
  <si>
    <t>Escalante Solar I (Four Brothers)</t>
  </si>
  <si>
    <t>Escalante Solar II (Four Brothers)</t>
  </si>
  <si>
    <t>Escalante Solar III (Four Brothers)</t>
  </si>
  <si>
    <t>Scott 1 Solar Farm (Powhatan Solar, Scott Timber Solar)</t>
  </si>
  <si>
    <t>Woodland Solar Farm (VA) (Isle of Wight Solar Project)</t>
  </si>
  <si>
    <t>Whitehouse Solar Farm (Louisa Solar Project, SFAE VA121 PV Project)</t>
  </si>
  <si>
    <t>Amazon Solar Farm US East 1 (EIA: Eastern Shore Solar, Ventyx: Oak Hall Solar, Dominion: Solar Alliance with AWS, Amazon: Amazon Solar Farm US East 1)</t>
  </si>
  <si>
    <t>ANAD Solar Array (Army) (Anniston)</t>
  </si>
  <si>
    <t>Fort Rucker Solar</t>
  </si>
  <si>
    <t>AL Solar (LaFayette Solar Farm, Alabama Solar A)</t>
  </si>
  <si>
    <t>Apache Solar 1</t>
  </si>
  <si>
    <t>61268a</t>
  </si>
  <si>
    <t>Kayenta Solar 1</t>
  </si>
  <si>
    <t>Red Rock (AZ)</t>
  </si>
  <si>
    <t>Bakersfield PV 1</t>
  </si>
  <si>
    <t>SCDA Solar 1 (Sacramento Airport PV) has North and East site</t>
  </si>
  <si>
    <t>Aspiration G</t>
  </si>
  <si>
    <t>SKIC 2 (South Kern Industrial Center, Algonquin SKIC 10 Solar, Bakersfield 2)</t>
  </si>
  <si>
    <t>Marin Clean Energy Solar One (Richmond Solar Project)</t>
  </si>
  <si>
    <t>Portal Ridge Solar C</t>
  </si>
  <si>
    <t>Sunray 3 (previously SEGS I)</t>
  </si>
  <si>
    <t>Wildwood Solar II</t>
  </si>
  <si>
    <t>CED Avenal</t>
  </si>
  <si>
    <t>Bayshore Solar A</t>
  </si>
  <si>
    <t>Bayshore Solar B</t>
  </si>
  <si>
    <t>Bayshore Solar C</t>
  </si>
  <si>
    <t>Westside Solar Energy Center (Nextera Westside PV)</t>
  </si>
  <si>
    <t>Whitney Point Solar Energy Center</t>
  </si>
  <si>
    <t>Giffen Solar Park</t>
  </si>
  <si>
    <t>Portal Ridge Solar B</t>
  </si>
  <si>
    <t>CED Oro Loma (SR Solis Oro Loma Solar)</t>
  </si>
  <si>
    <t>Sunray 2 (previously SEGS II)</t>
  </si>
  <si>
    <t>Jacumba Solar Farm</t>
  </si>
  <si>
    <t>Redwood 4 Solar Farm</t>
  </si>
  <si>
    <t>Vandenberg Solar Project (Vandenberg AFB)</t>
  </si>
  <si>
    <t>NRG Solar Blythe II (Cisco)</t>
  </si>
  <si>
    <t>Midway Solar Farm II</t>
  </si>
  <si>
    <t>Beacon Solar 5</t>
  </si>
  <si>
    <t>Cuyama Solar</t>
  </si>
  <si>
    <t>Beacon Solar 2</t>
  </si>
  <si>
    <t>Beacon Solar 1 (Hecate Energy Beacon 1 Photovoltaic Project)</t>
  </si>
  <si>
    <t>California Flats Solar 1</t>
  </si>
  <si>
    <t>SR Platteville Solar Farm (Platte Solar Farm)</t>
  </si>
  <si>
    <t>AEP Jacksonville Solar Project (Northwest Jacksonville Solar Partners, Nwjax)</t>
  </si>
  <si>
    <t>Suwannee Solar Energy Facility</t>
  </si>
  <si>
    <t>Big Bend Solar (FL)</t>
  </si>
  <si>
    <t>Tallahassee Airport 1 (CoTAL, City of Tallahassee Solar Farm, Tallahassee Solar 1)</t>
  </si>
  <si>
    <t>Gulf Coast Solar Center 1 (Eglin AFB)</t>
  </si>
  <si>
    <t>Gulf Coast Solar Center 2 (NAS Whiting Field, NOLF Holley)</t>
  </si>
  <si>
    <t>Gulf Coast Solar Center 3 (NAS Pensicola, NOLF Saufley Field)</t>
  </si>
  <si>
    <t>Aloha Solar Energy Fund 1 PK1</t>
  </si>
  <si>
    <t>KIUC Solar City Project (Kapaia PV+storage)</t>
  </si>
  <si>
    <t>EE Waianae Solar Project (Waianae Solar)</t>
  </si>
  <si>
    <t>Mountain Home Solar (Mt Home Solar I)</t>
  </si>
  <si>
    <t>Simco Solar (Simcoe Solar)</t>
  </si>
  <si>
    <t>American Falls Solar II</t>
  </si>
  <si>
    <t>American Falls Solar I</t>
  </si>
  <si>
    <t>Murphy Flat Power</t>
  </si>
  <si>
    <t>Orchard Ranch Solar</t>
  </si>
  <si>
    <t>IMPA Anderson 1 Solar Project</t>
  </si>
  <si>
    <t>IMPA Anderson 2 Solar Project</t>
  </si>
  <si>
    <t>NSA Crane Solar Project</t>
  </si>
  <si>
    <t>Cooperative Solar One</t>
  </si>
  <si>
    <t>East Acres Solar NG</t>
  </si>
  <si>
    <t>Worcester Landfill</t>
  </si>
  <si>
    <t>Baker Point (Frederick Road Solar)</t>
  </si>
  <si>
    <t>Lapeer Solar Project II (Turill Array)</t>
  </si>
  <si>
    <t>Lapeer Solar Project I (Demille Array)</t>
  </si>
  <si>
    <t>Aurora Eastwood Solar</t>
  </si>
  <si>
    <t>Aurora West Faribault Solar</t>
  </si>
  <si>
    <t>Aurora Annandale Solar</t>
  </si>
  <si>
    <t>Aurora Dodge Center Solar</t>
  </si>
  <si>
    <t>Aurora Chisago Solar</t>
  </si>
  <si>
    <t>MMPA Tatanka Wi Solar (Buffalo Solar Project)</t>
  </si>
  <si>
    <t>Aurora Lake Pulaski Solar</t>
  </si>
  <si>
    <t>Aurora West Waconia Solar</t>
  </si>
  <si>
    <t>Aurora Albany Solar</t>
  </si>
  <si>
    <t>Aurora Paynesville Solar</t>
  </si>
  <si>
    <t>Aurora Waseca Solar</t>
  </si>
  <si>
    <t>Camp Ripley Solar Project</t>
  </si>
  <si>
    <t>Marshall Solar Project</t>
  </si>
  <si>
    <t>Nixa Solar Farm</t>
  </si>
  <si>
    <t>Hattiesburg Solar Farm</t>
  </si>
  <si>
    <t>Sumrall II Solar Farm (MS Solar 3)</t>
  </si>
  <si>
    <t>Sumrall I Solar Farm (MS Solar 2)</t>
  </si>
  <si>
    <t>Clipperton Holdings</t>
  </si>
  <si>
    <t>Wilson Solar Farm 6</t>
  </si>
  <si>
    <t>Wilson Solar Farm 5</t>
  </si>
  <si>
    <t>Wilson Solar Farm 7</t>
  </si>
  <si>
    <t>Wilson Solar Farm 4</t>
  </si>
  <si>
    <t>Wilson Solar Farm 3</t>
  </si>
  <si>
    <t>Jackson Solar Farm (Wilson)</t>
  </si>
  <si>
    <t>Turkey Creek PV1</t>
  </si>
  <si>
    <t>American Legion PV 1 (Fresh Air Energy XIX)</t>
  </si>
  <si>
    <t>PSEG Sunflower Solar</t>
  </si>
  <si>
    <t>Ayrshire</t>
  </si>
  <si>
    <t>Vaughn Creek PV1 (Fresh Air Energy XXV)</t>
  </si>
  <si>
    <t>PSEG Cork Oak Solar</t>
  </si>
  <si>
    <t>Innovative Solar 31 (NC-31)</t>
  </si>
  <si>
    <t>Innovative Solar 47 (NC-47)</t>
  </si>
  <si>
    <t>Bladen Solar</t>
  </si>
  <si>
    <t>Bullock Solar</t>
  </si>
  <si>
    <t>Monroe Solar Facility (Rocky River Solar)</t>
  </si>
  <si>
    <t>Ranchland Solar (Summit Farms Solar Phase 2)</t>
  </si>
  <si>
    <t>Shoe Creek Solar</t>
  </si>
  <si>
    <t>Innovative Solar 42</t>
  </si>
  <si>
    <t>Innovative Solar 37 (IS 37)</t>
  </si>
  <si>
    <t>Kearney NPPD Solar Project</t>
  </si>
  <si>
    <t>Spartan</t>
  </si>
  <si>
    <t>Pemberton Road I (McGuire-Dix-Lakehurst Base)</t>
  </si>
  <si>
    <t>Pemberton Road II (McGuire-Dix-Lakehurst Base)</t>
  </si>
  <si>
    <t>Dix Solar (McGuire-Dix-Lakehurst Base)</t>
  </si>
  <si>
    <t>Facebook 1 Solar Energy Center (Los Lunas 1)</t>
  </si>
  <si>
    <t>Alta Luna</t>
  </si>
  <si>
    <t>Cyrq Patua Solar Project (Patua Geothermal Project Phase 1A, Patua Acquisition Project)</t>
  </si>
  <si>
    <t>PV+Geothermal</t>
  </si>
  <si>
    <t>Valley Electric Association Community Solar Project (Pahrump Community Solar Project, NVSS-II)</t>
  </si>
  <si>
    <t>Luning Solar Energy Center</t>
  </si>
  <si>
    <t>Boulder Solar Project 2</t>
  </si>
  <si>
    <t>Playa Solar 1 (Switch Station 1)</t>
  </si>
  <si>
    <t>Playa Solar 2 (Switch Station 2)</t>
  </si>
  <si>
    <t>Monroe County Sites C, D, &amp; E</t>
  </si>
  <si>
    <t>PSEG West Babylon Solar Center (SL Babylon)</t>
  </si>
  <si>
    <t>Bowling Green Solar</t>
  </si>
  <si>
    <t>Cyril</t>
  </si>
  <si>
    <t>Woodline Solar</t>
  </si>
  <si>
    <t>Tumbleweed Solar (Ventyx: Jeans Solar Park)</t>
  </si>
  <si>
    <t>Eagle Point Solar</t>
  </si>
  <si>
    <t>OR Solar 3 (Turkey Hill)</t>
  </si>
  <si>
    <t>OR Solar 6 (Lakeview)</t>
  </si>
  <si>
    <t>Gala Solar Power Plant (Solar Star Oregon II)</t>
  </si>
  <si>
    <t>Barnwell Solar</t>
  </si>
  <si>
    <t>Hampton Solar I</t>
  </si>
  <si>
    <t>Haley Solar</t>
  </si>
  <si>
    <t>Odyssey Solar (Phase 1)</t>
  </si>
  <si>
    <t>Ridgeland Solar Farm I</t>
  </si>
  <si>
    <t>Estill Solar II</t>
  </si>
  <si>
    <t>St Matthews Solar</t>
  </si>
  <si>
    <t>Southern Current One</t>
  </si>
  <si>
    <t>Champion Solar (Phase 3)</t>
  </si>
  <si>
    <t>Swamp Fox Solar (Phase 2)</t>
  </si>
  <si>
    <t>Cameron I Solar</t>
  </si>
  <si>
    <t>Hampton Solar 2</t>
  </si>
  <si>
    <t>Estill Solar I</t>
  </si>
  <si>
    <t>Moffett Solar Project (Solvay Solar Energy Facility, Jasper Solar 1)</t>
  </si>
  <si>
    <t>Wildberry</t>
  </si>
  <si>
    <t>Providence Solar Center</t>
  </si>
  <si>
    <t>Whitesboro Solar</t>
  </si>
  <si>
    <t>Whitesboro Solar II</t>
  </si>
  <si>
    <t>North Gainesville Solar</t>
  </si>
  <si>
    <t>Marlin Solar</t>
  </si>
  <si>
    <t>Highway 56 Solar (not the West Moore Sherman project coming in 2018)</t>
  </si>
  <si>
    <t>TPE Whitney Solar, LLC (United Community Solar Plant)</t>
  </si>
  <si>
    <t>Leon Solar</t>
  </si>
  <si>
    <t>Whitewright Solar</t>
  </si>
  <si>
    <t>Fort Phantom</t>
  </si>
  <si>
    <t>Solaire Holman 1</t>
  </si>
  <si>
    <t>Pearl Solar</t>
  </si>
  <si>
    <t>Lamesa Solar Facility</t>
  </si>
  <si>
    <t>OCI Alamo 6 Solar</t>
  </si>
  <si>
    <t>East Pecos Solar</t>
  </si>
  <si>
    <t>CED Upton County Solar 1</t>
  </si>
  <si>
    <t>Double Tollgate Solar Project (Clarke County Solar)</t>
  </si>
  <si>
    <t>NAS Oceana Solar</t>
  </si>
  <si>
    <t>Amazon Solar Farm US East 2 (Buckingham Solar)</t>
  </si>
  <si>
    <t>Remington Solar Facility</t>
  </si>
  <si>
    <t>Amazon Solar Farm US East 4 (Sappony Solar)</t>
  </si>
  <si>
    <t>Hecate Energy Cherrydale</t>
  </si>
  <si>
    <t>Amazon Solar Farm US East 3 (Correctional Solar)</t>
  </si>
  <si>
    <t>Amazon Solar Farm US East 5 (Scott 2)</t>
  </si>
  <si>
    <t>Essex Solar Center</t>
  </si>
  <si>
    <t>Amazon Solar Farm US East 6 (Southampton Solar )</t>
  </si>
  <si>
    <t>Cumberland Solar Project</t>
  </si>
  <si>
    <t>Stuttgart Solar Energy Center</t>
  </si>
  <si>
    <t>Pinal Central Solar Energy Center</t>
  </si>
  <si>
    <t>Gray Hawk Solar</t>
  </si>
  <si>
    <t>San Joaquin Solar (Summer Wheat Solar Farm, SJ1A)</t>
  </si>
  <si>
    <t>RE Gaskell West 1</t>
  </si>
  <si>
    <t>Midway Solar Farm III (Greenbacker, 97WI)</t>
  </si>
  <si>
    <t>Midway Solar Farm I  (83WI 8ME)</t>
  </si>
  <si>
    <t>ColGreen North Shore Solar Farm</t>
  </si>
  <si>
    <t>CED Wistaria Ranch Solar</t>
  </si>
  <si>
    <t>Antelope Expansion 2</t>
  </si>
  <si>
    <t>CED Panoche Valley Solar Project</t>
  </si>
  <si>
    <t>Great Valley Solar 1-4 (Tranquility 8)</t>
  </si>
  <si>
    <t>Mount Signal Solar Farm 3 (MS3)</t>
  </si>
  <si>
    <t>Titan Solar (NER Deer Trail Titan Solar Energy Center, NOT Hunter Solar)</t>
  </si>
  <si>
    <t>Woods Hill Solar</t>
  </si>
  <si>
    <t>Fusion Solar Center</t>
  </si>
  <si>
    <t>Bartow Solar Energy</t>
  </si>
  <si>
    <t>Citrus Ridge Solar (Disney, FL Solar 5)</t>
  </si>
  <si>
    <t>Payne Creek Solar</t>
  </si>
  <si>
    <t>Balm Solar</t>
  </si>
  <si>
    <t>FPL Loggerhead Solar Energy Center</t>
  </si>
  <si>
    <t>FPL Barefoot Bay Solar Energy Center</t>
  </si>
  <si>
    <t>FPL Hammock Solar Energy Center</t>
  </si>
  <si>
    <t>FPL Blue Cypress Solar Energy Center</t>
  </si>
  <si>
    <t>FPL Indian River Solar Energy Center</t>
  </si>
  <si>
    <t>FPL Wildflower Solar Energy Center</t>
  </si>
  <si>
    <t>FPL Horizon Solar Energy Center</t>
  </si>
  <si>
    <t>FPL Coral Farms Solar Energy Center</t>
  </si>
  <si>
    <t>Hamilton Solar Power Plant</t>
  </si>
  <si>
    <t>Marine Corps Logistics Base Solar (MCLB Albany)</t>
  </si>
  <si>
    <t>AES Lawai Solar and Energy Storage Project</t>
  </si>
  <si>
    <t>IMPA Richmond 2 Solar Project</t>
  </si>
  <si>
    <t>Annapolis Solar Park (Landfill)</t>
  </si>
  <si>
    <t>Great Bay Solar 1 (Great Bay Energy Center)</t>
  </si>
  <si>
    <t>Delta Solar Power I (DSP-I, Delta Solar Power Project)</t>
  </si>
  <si>
    <t>Delta Solar Power II (DSP-II A+B, Delta Solar Power Project)</t>
  </si>
  <si>
    <t>Athens MN CONX (Ventyx: Connexus Energy (Athens))</t>
  </si>
  <si>
    <t xml:space="preserve">Independence II Solar Farm (IPL2, Bundschu) </t>
  </si>
  <si>
    <t>Woodleaf Solar Facility</t>
  </si>
  <si>
    <t>Innovative Solar 67</t>
  </si>
  <si>
    <t>Innovative Solar 54</t>
  </si>
  <si>
    <t>Brantley Farm Solar</t>
  </si>
  <si>
    <t>Fox Creek Solar Farm</t>
  </si>
  <si>
    <t>Buckleberry Solar</t>
  </si>
  <si>
    <t>NC 102 Project (Mc Bride Place Energy NC)</t>
  </si>
  <si>
    <t>Pecan Solar (Bethel Church Road Solar Power Plant)</t>
  </si>
  <si>
    <t>Aulander Holloman Solar</t>
  </si>
  <si>
    <t>Springfield Solar Project (near McGuir-Dix-Lakehurst Base)</t>
  </si>
  <si>
    <t>Raritan Solar Project</t>
  </si>
  <si>
    <t>Old Bridge Solar Farm</t>
  </si>
  <si>
    <t>Quakertown Solar Project (Quakertown Farms)</t>
  </si>
  <si>
    <t>New Road Solar</t>
  </si>
  <si>
    <t>DSM Nutritional Products Solar</t>
  </si>
  <si>
    <t>Holloman Atlas Solar Array</t>
  </si>
  <si>
    <t>City of Gallup Solar</t>
  </si>
  <si>
    <t>Facebook 2 Solar Energy Center (Los Lunas 2)</t>
  </si>
  <si>
    <t>Facebook 3 Solar Energy Center (Los Lunas 3)</t>
  </si>
  <si>
    <t>Stillwater Solar PV II- Geothermal, CSP (Wynn Solar Facility)</t>
  </si>
  <si>
    <t>Shoreham Solar Commons (Tallgrass Solar)</t>
  </si>
  <si>
    <t>Covington Solar Farm</t>
  </si>
  <si>
    <t>NorWest Energy 9 (Pendleton)</t>
  </si>
  <si>
    <t>Bly Solar Center</t>
  </si>
  <si>
    <t>OR Solar 5 (Merrill Solar Facility)</t>
  </si>
  <si>
    <t>Chiloquin Solar Park</t>
  </si>
  <si>
    <t>OR Solar 8 (Dairy Solar Facility)</t>
  </si>
  <si>
    <t>Wy'East Solar</t>
  </si>
  <si>
    <t>Adams Solar Center</t>
  </si>
  <si>
    <t>Elbe Solar Center</t>
  </si>
  <si>
    <t>Bear Creek Solar Center</t>
  </si>
  <si>
    <t>SCE&amp;G Springfield Community Solar</t>
  </si>
  <si>
    <t>Gaston Solar II</t>
  </si>
  <si>
    <t>SCE&amp;G Nimitz Community Solar</t>
  </si>
  <si>
    <t>Gaston Solar I</t>
  </si>
  <si>
    <t>Peony Solar</t>
  </si>
  <si>
    <t>Latitude Solar Center</t>
  </si>
  <si>
    <t>Millington Solar Farm (NSA Mid-South Solar)</t>
  </si>
  <si>
    <t>Sterling Solar (TX)</t>
  </si>
  <si>
    <t>Eddy Solar II</t>
  </si>
  <si>
    <t>Bronson Solar</t>
  </si>
  <si>
    <t>Bovine Solar (Green Mountain Energy Gable Solar Park)</t>
  </si>
  <si>
    <t>Chisum Solar</t>
  </si>
  <si>
    <t>Bluebell Solar I (Capricorn Ridge Solar)</t>
  </si>
  <si>
    <t>Project Ivory Solar (Lamesa Solar B/II)</t>
  </si>
  <si>
    <t>Buckthorn Solar 1 (Riggins Solar)</t>
  </si>
  <si>
    <t>Castle Gap Solar (Upton 2 Solar Power Plant)</t>
  </si>
  <si>
    <t>Midway Solar - TX (McCamey, Waymark Solar)</t>
  </si>
  <si>
    <t>Kentuck Solar Project</t>
  </si>
  <si>
    <t>UVA Puller Solar Facility</t>
  </si>
  <si>
    <t>UVA Hollyfield Solar Project</t>
  </si>
  <si>
    <t>Montross Solar Facility</t>
  </si>
  <si>
    <t>Coolidge Solar 1 (Coolidge Solar Ranger)</t>
  </si>
  <si>
    <t>Adams Nielson Solar</t>
  </si>
  <si>
    <t>Sweetwater Solar (Green River Project)</t>
  </si>
  <si>
    <t>Westside Wastewater Treatment Plant Hybrid</t>
  </si>
  <si>
    <t>Noland Wastewater Treatment Plant Hybrid</t>
  </si>
  <si>
    <t>61268b</t>
  </si>
  <si>
    <t>Kayenta Solar 2</t>
  </si>
  <si>
    <t>Salome Solar (OE_AZ1, AZ Solar 1)</t>
  </si>
  <si>
    <t>HL Solar/Lassen</t>
  </si>
  <si>
    <t>Blackwell Solar Park</t>
  </si>
  <si>
    <t>Antelope DSR 3</t>
  </si>
  <si>
    <t>Windhub Solar A</t>
  </si>
  <si>
    <t>Citizens Imperial Solar</t>
  </si>
  <si>
    <t>Springbok 3 Solar Farm</t>
  </si>
  <si>
    <t>San Pablo Raceway</t>
  </si>
  <si>
    <t>Willow Springs Solar</t>
  </si>
  <si>
    <t>Valentine Solar</t>
  </si>
  <si>
    <t>North Rosamond Solar</t>
  </si>
  <si>
    <t>California Flats Solar 2 (CA Flats Solar 150)</t>
  </si>
  <si>
    <t>Wright Solar Park</t>
  </si>
  <si>
    <t>Grazing Yak Solar</t>
  </si>
  <si>
    <t>DWW Solar ll (aka Tobacco Valley Solar)</t>
  </si>
  <si>
    <t>Imeson Solar (SunPort Solar)</t>
  </si>
  <si>
    <t>Bonnie Mine Solar</t>
  </si>
  <si>
    <t>Tallahassee Solar 2 (FL Solar 4)</t>
  </si>
  <si>
    <t>Lake Placid Solar Power Plant</t>
  </si>
  <si>
    <t>Lake Hancock Solar</t>
  </si>
  <si>
    <t>Peace Creek Solar</t>
  </si>
  <si>
    <t>Grange Hall Solar</t>
  </si>
  <si>
    <t>FPL Interstate Solar Energy Center</t>
  </si>
  <si>
    <t>FPL Pioneer Trail Solar Energy Center</t>
  </si>
  <si>
    <t>FPL Miami Dade Solar Energy Center</t>
  </si>
  <si>
    <t>FPL Sunshine Gateway Solar Energy Center</t>
  </si>
  <si>
    <t>Lithia Solar</t>
  </si>
  <si>
    <t>Trenton Solar Power Plant</t>
  </si>
  <si>
    <t>Hazlehurst III</t>
  </si>
  <si>
    <t>Tanglewood Solar (OE_GA3)</t>
  </si>
  <si>
    <t>SR Arlington II (Bancroft Station Solar Farm)</t>
  </si>
  <si>
    <t>Dougherty County Solar</t>
  </si>
  <si>
    <t>Quitman Solar</t>
  </si>
  <si>
    <t>Lanikuhana Solar (Mililani II)</t>
  </si>
  <si>
    <t>West Loch Solar One</t>
  </si>
  <si>
    <t>c-si</t>
  </si>
  <si>
    <t>Waipio Solar (Waiwa PV)</t>
  </si>
  <si>
    <t>Kawailoa Solar</t>
  </si>
  <si>
    <t>Tipton Solar Park</t>
  </si>
  <si>
    <t>Richmond Solar Park 3 (aka Richmond 3 Solar Array)</t>
  </si>
  <si>
    <t>Crawfordsville 2 Solar Park</t>
  </si>
  <si>
    <t>City of Pratt Solar (Pratt Solar Farm)</t>
  </si>
  <si>
    <t>Southwick Solar PV</t>
  </si>
  <si>
    <t>Happy Hollow CSG Hybrid</t>
  </si>
  <si>
    <t>Synergen Panorama CSG aka Panorama Solar Electric Facility</t>
  </si>
  <si>
    <t>Gateway Solar</t>
  </si>
  <si>
    <t>Meridian III</t>
  </si>
  <si>
    <t>Everett PV1</t>
  </si>
  <si>
    <t>Two Mile Desert Project aka Hertford Solar</t>
  </si>
  <si>
    <t>North Halifax</t>
  </si>
  <si>
    <t>Five Forks Solar</t>
  </si>
  <si>
    <t>Crooked Run</t>
  </si>
  <si>
    <t>Gutenberg Solar</t>
  </si>
  <si>
    <t>Wilkinson Solar</t>
  </si>
  <si>
    <t>IFF Union Beach Solar Project</t>
  </si>
  <si>
    <t>Milford Solar Farm (NJ)</t>
  </si>
  <si>
    <t>McCullough Road Solar Farm</t>
  </si>
  <si>
    <t>KDC Solar PR1 (Six Flags Adventure Solar)</t>
  </si>
  <si>
    <t>Vista Solar Energy Center</t>
  </si>
  <si>
    <t>Rio De Oro Solar Energy Center</t>
  </si>
  <si>
    <t>San Miguel I Solar Energy Center</t>
  </si>
  <si>
    <t>Rio Rancho Solar Energy Center</t>
  </si>
  <si>
    <t>San Miguel II Solar Energy Center</t>
  </si>
  <si>
    <t>Britton Solar Energy Center</t>
  </si>
  <si>
    <t>Tungsten Mountain</t>
  </si>
  <si>
    <t>Turquoise Liberty Solar</t>
  </si>
  <si>
    <t>Techren Solar I</t>
  </si>
  <si>
    <t>Sunshine Valley Solar</t>
  </si>
  <si>
    <t>Techren Solar II</t>
  </si>
  <si>
    <t>Newfield Community Solar</t>
  </si>
  <si>
    <t>Pasto Solar</t>
  </si>
  <si>
    <t>Ellis Solar (North+South)</t>
  </si>
  <si>
    <t>Riverhead Solar Farm</t>
  </si>
  <si>
    <t>DG AMP Wadsworth 1048</t>
  </si>
  <si>
    <t>DG AMP Solar Piqua Manier</t>
  </si>
  <si>
    <t xml:space="preserve">NorWest Energy 4 aka Bonanza </t>
  </si>
  <si>
    <t>Starvation (aka Starvation Ridge?)</t>
  </si>
  <si>
    <t>Garrett Solar (PSEG Lake County Solar Energy Center, FKA Lakeview Airport 10 Solar)</t>
  </si>
  <si>
    <t>Airport Solar</t>
  </si>
  <si>
    <t>Whitetail Solar 1 (Roxbury Solar)</t>
  </si>
  <si>
    <t>Hope Farm Solar</t>
  </si>
  <si>
    <t>Diamond Solar II</t>
  </si>
  <si>
    <t>Rankin Solar Center</t>
  </si>
  <si>
    <t>Cherry Blossom Solar</t>
  </si>
  <si>
    <t>Blackville Solar II</t>
  </si>
  <si>
    <t>Seabrook Solar</t>
  </si>
  <si>
    <t>Palmetto Plains Solar Project</t>
  </si>
  <si>
    <t>Shaw Creek Solar</t>
  </si>
  <si>
    <t>Griffin Solar</t>
  </si>
  <si>
    <t>Commerce Solar</t>
  </si>
  <si>
    <t>Lampwick</t>
  </si>
  <si>
    <t>Mars Solar</t>
  </si>
  <si>
    <t>Cascade Solar (TX)</t>
  </si>
  <si>
    <t>Lapetus 2 (second phase)</t>
  </si>
  <si>
    <t>West of the Pecos Solar</t>
  </si>
  <si>
    <t>Phoebe Solar</t>
  </si>
  <si>
    <t>Sage Solar I-III</t>
  </si>
  <si>
    <t>Gloucester Solar</t>
  </si>
  <si>
    <t>Colonial Trail West</t>
  </si>
  <si>
    <t>GMP Solar/Storage-Ferrisburgh Hybrid</t>
  </si>
  <si>
    <t>GMP Solar/Storage-Milton Hybrid</t>
  </si>
  <si>
    <t>Individual_Project_Data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</si>
</sst>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7">
    <numFmt numFmtId="5" formatCode="&quot;$&quot;#,##0_);\(&quot;$&quot;#,##0\)"/>
    <numFmt numFmtId="7" formatCode="&quot;$&quot;#,##0.00_);\(&quot;$&quot;#,##0.00\)"/>
    <numFmt numFmtId="44" formatCode="_(&quot;$&quot;* #,##0.00_);_(&quot;$&quot;* \(#,##0.00\);_(&quot;$&quot;* &quot;-&quot;??_);_(@_)"/>
    <numFmt numFmtId="43" formatCode="_(* #,##0.00_);_(* \(#,##0.00\);_(* &quot;-&quot;??_);_(@_)"/>
    <numFmt numFmtId="164" formatCode="0.0"/>
    <numFmt numFmtId="165" formatCode="0.0%"/>
    <numFmt numFmtId="166" formatCode="0.000000"/>
    <numFmt numFmtId="167" formatCode="_(* #,##0.0_);_(* \(#,##0.0\);_(* &quot;-&quot;??_);_(@_)"/>
    <numFmt numFmtId="168" formatCode="[$-409]mmm\-yy;@"/>
    <numFmt numFmtId="169" formatCode="&quot;$&quot;#,##0.00"/>
    <numFmt numFmtId="170" formatCode="&quot;$&quot;#,##0.0"/>
    <numFmt numFmtId="171" formatCode="_(* #,##0.000_);_(* \(#,##0.000\);_(* &quot;-&quot;??_);_(@_)"/>
    <numFmt numFmtId="172" formatCode="_(* #,##0.000_);_(* \(#,##0.000\);_(* &quot;-&quot;???_);_(@_)"/>
    <numFmt numFmtId="173" formatCode="_(* #,##0_);_(* \(#,##0\);_(* &quot;-&quot;??_);_(@_)"/>
    <numFmt numFmtId="174" formatCode="_(&quot;$&quot;* #,##0_);_(&quot;$&quot;* \(#,##0\);_(&quot;$&quot;* &quot;-&quot;??_);_(@_)"/>
    <numFmt numFmtId="175" formatCode="0.0000"/>
    <numFmt numFmtId="176" formatCode="&quot;$&quot;#,##0.0_);\(&quot;$&quot;#,##0.0\)"/>
  </numFmts>
  <fonts count="74" x14ac:knownFonts="1">
    <font>
      <sz val="10"/>
      <name val="Arial"/>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b/>
      <sz val="11"/>
      <color indexed="8"/>
      <name val="Calibri"/>
      <family val="2"/>
    </font>
    <font>
      <sz val="10"/>
      <name val="Arial"/>
      <family val="2"/>
    </font>
    <font>
      <i/>
      <sz val="10"/>
      <name val="Arial"/>
      <family val="2"/>
    </font>
    <font>
      <sz val="11"/>
      <color theme="1"/>
      <name val="Calibri"/>
      <family val="2"/>
      <scheme val="minor"/>
    </font>
    <font>
      <sz val="12"/>
      <color theme="1"/>
      <name val="Calibri"/>
      <family val="2"/>
      <scheme val="minor"/>
    </font>
    <font>
      <b/>
      <i/>
      <sz val="10"/>
      <name val="Arial"/>
      <family val="2"/>
    </font>
    <font>
      <sz val="10"/>
      <name val="Arial"/>
      <family val="2"/>
    </font>
    <font>
      <b/>
      <sz val="11"/>
      <name val="Calibri"/>
      <family val="2"/>
      <scheme val="minor"/>
    </font>
    <font>
      <b/>
      <sz val="10"/>
      <color indexed="8"/>
      <name val="Arial"/>
      <family val="2"/>
    </font>
    <font>
      <b/>
      <sz val="11"/>
      <color indexed="8"/>
      <name val="Calibri"/>
      <family val="2"/>
      <scheme val="minor"/>
    </font>
    <font>
      <i/>
      <sz val="10"/>
      <color indexed="8"/>
      <name val="Arial"/>
      <family val="2"/>
    </font>
    <font>
      <u/>
      <sz val="10"/>
      <name val="Arial"/>
      <family val="2"/>
    </font>
    <font>
      <sz val="10"/>
      <color theme="1"/>
      <name val="Arial"/>
      <family val="2"/>
    </font>
    <font>
      <b/>
      <sz val="11"/>
      <color theme="1"/>
      <name val="Calibri"/>
      <family val="2"/>
      <scheme val="minor"/>
    </font>
    <font>
      <i/>
      <sz val="10"/>
      <color theme="1"/>
      <name val="Arial"/>
      <family val="2"/>
    </font>
    <font>
      <sz val="11"/>
      <name val="Calibri"/>
      <family val="2"/>
    </font>
    <font>
      <u/>
      <sz val="10"/>
      <color theme="10"/>
      <name val="Arial"/>
      <family val="2"/>
    </font>
    <font>
      <u/>
      <sz val="10"/>
      <color theme="11"/>
      <name val="Arial"/>
      <family val="2"/>
    </font>
    <font>
      <b/>
      <sz val="10"/>
      <color theme="0"/>
      <name val="Arial"/>
      <family val="2"/>
    </font>
    <font>
      <sz val="10"/>
      <color rgb="FFC89800"/>
      <name val="Arial"/>
      <family val="2"/>
    </font>
    <font>
      <u/>
      <sz val="10"/>
      <color theme="1"/>
      <name val="Arial"/>
      <family val="2"/>
    </font>
    <font>
      <u/>
      <sz val="11"/>
      <color theme="10"/>
      <name val="Calibri"/>
      <family val="2"/>
      <scheme val="minor"/>
    </font>
    <font>
      <b/>
      <sz val="12"/>
      <name val="Arial"/>
      <family val="2"/>
    </font>
    <font>
      <b/>
      <sz val="38"/>
      <color rgb="FF08306A"/>
      <name val="Arial"/>
      <family val="2"/>
    </font>
    <font>
      <sz val="19"/>
      <color rgb="FF404040"/>
      <name val="Arial"/>
      <family val="2"/>
    </font>
    <font>
      <sz val="9"/>
      <color rgb="FF000000"/>
      <name val="Arial"/>
      <family val="2"/>
    </font>
    <font>
      <sz val="11"/>
      <color rgb="FF000000"/>
      <name val="Arial"/>
      <family val="2"/>
    </font>
    <font>
      <sz val="11"/>
      <name val="Arial"/>
      <family val="2"/>
    </font>
    <font>
      <vertAlign val="superscript"/>
      <sz val="12"/>
      <color rgb="FF404040"/>
      <name val="Arial"/>
      <family val="2"/>
    </font>
    <font>
      <sz val="16"/>
      <color theme="3"/>
      <name val="Arial"/>
      <family val="2"/>
    </font>
    <font>
      <sz val="14"/>
      <color theme="3"/>
      <name val="Arial"/>
      <family val="2"/>
    </font>
    <font>
      <b/>
      <sz val="12"/>
      <color theme="3"/>
      <name val="Arial"/>
      <family val="2"/>
    </font>
    <font>
      <sz val="18"/>
      <color rgb="FF404040"/>
      <name val="Arial"/>
      <family val="2"/>
    </font>
    <font>
      <sz val="9"/>
      <color indexed="81"/>
      <name val="Tahoma"/>
      <family val="2"/>
    </font>
    <font>
      <sz val="10"/>
      <color theme="9" tint="-0.249977111117893"/>
      <name val="Arial"/>
      <family val="2"/>
    </font>
    <font>
      <sz val="8"/>
      <color theme="1"/>
      <name val="Calibri"/>
      <family val="2"/>
    </font>
    <font>
      <b/>
      <sz val="11"/>
      <color theme="1"/>
      <name val="Calibri"/>
      <family val="2"/>
    </font>
    <font>
      <b/>
      <sz val="10"/>
      <color theme="1"/>
      <name val="Arial"/>
      <family val="2"/>
    </font>
    <font>
      <b/>
      <vertAlign val="subscript"/>
      <sz val="10"/>
      <name val="Arial"/>
      <family val="2"/>
    </font>
    <font>
      <b/>
      <sz val="10"/>
      <name val="Calibri"/>
      <family val="2"/>
    </font>
    <font>
      <sz val="10"/>
      <color rgb="FF000000"/>
      <name val="Calibri"/>
      <family val="2"/>
    </font>
    <font>
      <i/>
      <sz val="10"/>
      <name val="Calibri"/>
      <family val="2"/>
    </font>
    <font>
      <i/>
      <sz val="10"/>
      <color rgb="FF000000"/>
      <name val="Calibri"/>
      <family val="2"/>
    </font>
    <font>
      <sz val="12"/>
      <color rgb="FF404040"/>
      <name val="Arial"/>
      <family val="2"/>
    </font>
    <font>
      <vertAlign val="superscript"/>
      <sz val="13.5"/>
      <color rgb="FF404040"/>
      <name val="Arial"/>
      <family val="2"/>
    </font>
    <font>
      <vertAlign val="superscript"/>
      <sz val="18"/>
      <color rgb="FF404040"/>
      <name val="Arial"/>
      <family val="2"/>
    </font>
    <font>
      <vertAlign val="subscript"/>
      <sz val="8.25"/>
      <color rgb="FF000000"/>
      <name val="Arial"/>
      <family val="2"/>
    </font>
    <font>
      <i/>
      <sz val="11"/>
      <color rgb="FF000000"/>
      <name val="Arial"/>
      <family val="2"/>
    </font>
    <font>
      <vertAlign val="subscript"/>
      <sz val="10"/>
      <color theme="1"/>
      <name val="Arial"/>
      <family val="2"/>
    </font>
    <font>
      <sz val="10"/>
      <color theme="0" tint="-0.14999847407452621"/>
      <name val="Arial"/>
      <family val="2"/>
    </font>
    <font>
      <b/>
      <vertAlign val="subscript"/>
      <sz val="10"/>
      <color theme="1"/>
      <name val="Arial"/>
      <family val="2"/>
    </font>
    <font>
      <i/>
      <sz val="10"/>
      <color theme="1" tint="0.34998626667073579"/>
      <name val="Arial"/>
      <family val="2"/>
    </font>
    <font>
      <i/>
      <vertAlign val="subscript"/>
      <sz val="10"/>
      <color theme="1"/>
      <name val="Arial"/>
      <family val="2"/>
    </font>
    <font>
      <b/>
      <vertAlign val="superscript"/>
      <sz val="8"/>
      <color theme="1"/>
      <name val="Arial"/>
      <family val="2"/>
    </font>
    <font>
      <i/>
      <sz val="10"/>
      <color indexed="8"/>
      <name val="Calibri"/>
      <family val="2"/>
    </font>
    <font>
      <sz val="10"/>
      <name val="Arial"/>
      <family val="2"/>
    </font>
  </fonts>
  <fills count="8">
    <fill>
      <patternFill patternType="none"/>
    </fill>
    <fill>
      <patternFill patternType="gray125"/>
    </fill>
    <fill>
      <patternFill patternType="solid">
        <fgColor theme="6" tint="0.79998168889431442"/>
        <bgColor indexed="64"/>
      </patternFill>
    </fill>
    <fill>
      <patternFill patternType="solid">
        <fgColor theme="6" tint="-0.249977111117893"/>
        <bgColor indexed="64"/>
      </patternFill>
    </fill>
    <fill>
      <patternFill patternType="solid">
        <fgColor theme="0"/>
        <bgColor indexed="64"/>
      </patternFill>
    </fill>
    <fill>
      <patternFill patternType="solid">
        <fgColor theme="3"/>
        <bgColor indexed="64"/>
      </patternFill>
    </fill>
    <fill>
      <patternFill patternType="solid">
        <fgColor rgb="FFC4BC96"/>
        <bgColor indexed="64"/>
      </patternFill>
    </fill>
    <fill>
      <patternFill patternType="solid">
        <fgColor rgb="FFDDD9C3"/>
        <bgColor indexed="64"/>
      </patternFill>
    </fill>
  </fills>
  <borders count="71">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style="thin">
        <color auto="1"/>
      </top>
      <bottom/>
      <diagonal/>
    </border>
    <border>
      <left/>
      <right style="thin">
        <color auto="1"/>
      </right>
      <top style="thin">
        <color auto="1"/>
      </top>
      <bottom/>
      <diagonal/>
    </border>
    <border>
      <left/>
      <right/>
      <top/>
      <bottom style="thin">
        <color auto="1"/>
      </bottom>
      <diagonal/>
    </border>
    <border>
      <left style="thin">
        <color auto="1"/>
      </left>
      <right/>
      <top style="thin">
        <color auto="1"/>
      </top>
      <bottom/>
      <diagonal/>
    </border>
    <border>
      <left style="thin">
        <color auto="1"/>
      </left>
      <right/>
      <top/>
      <bottom style="thin">
        <color auto="1"/>
      </bottom>
      <diagonal/>
    </border>
    <border>
      <left/>
      <right style="thin">
        <color auto="1"/>
      </right>
      <top/>
      <bottom style="thin">
        <color auto="1"/>
      </bottom>
      <diagonal/>
    </border>
    <border>
      <left style="thin">
        <color auto="1"/>
      </left>
      <right/>
      <top/>
      <bottom/>
      <diagonal/>
    </border>
    <border>
      <left/>
      <right style="thin">
        <color auto="1"/>
      </right>
      <top/>
      <bottom/>
      <diagonal/>
    </border>
    <border>
      <left style="medium">
        <color auto="1"/>
      </left>
      <right/>
      <top/>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style="thin">
        <color auto="1"/>
      </right>
      <top style="thin">
        <color auto="1"/>
      </top>
      <bottom style="thin">
        <color auto="1"/>
      </bottom>
      <diagonal/>
    </border>
    <border>
      <left/>
      <right/>
      <top style="thin">
        <color auto="1"/>
      </top>
      <bottom style="thin">
        <color auto="1"/>
      </bottom>
      <diagonal/>
    </border>
    <border>
      <left/>
      <right/>
      <top/>
      <bottom style="thin">
        <color theme="0"/>
      </bottom>
      <diagonal/>
    </border>
    <border>
      <left style="medium">
        <color theme="3"/>
      </left>
      <right/>
      <top style="medium">
        <color theme="3"/>
      </top>
      <bottom/>
      <diagonal/>
    </border>
    <border>
      <left/>
      <right/>
      <top style="medium">
        <color theme="3"/>
      </top>
      <bottom/>
      <diagonal/>
    </border>
    <border>
      <left/>
      <right style="medium">
        <color theme="3"/>
      </right>
      <top style="medium">
        <color theme="3"/>
      </top>
      <bottom/>
      <diagonal/>
    </border>
    <border>
      <left style="medium">
        <color theme="3"/>
      </left>
      <right/>
      <top/>
      <bottom/>
      <diagonal/>
    </border>
    <border>
      <left/>
      <right style="medium">
        <color theme="3"/>
      </right>
      <top/>
      <bottom/>
      <diagonal/>
    </border>
    <border>
      <left style="medium">
        <color theme="3"/>
      </left>
      <right/>
      <top/>
      <bottom style="medium">
        <color theme="3"/>
      </bottom>
      <diagonal/>
    </border>
    <border>
      <left/>
      <right/>
      <top/>
      <bottom style="medium">
        <color theme="3"/>
      </bottom>
      <diagonal/>
    </border>
    <border>
      <left/>
      <right style="medium">
        <color theme="3"/>
      </right>
      <top/>
      <bottom style="medium">
        <color theme="3"/>
      </bottom>
      <diagonal/>
    </border>
    <border>
      <left style="thick">
        <color rgb="FFFFFFFF"/>
      </left>
      <right style="thick">
        <color rgb="FFFFFFFF"/>
      </right>
      <top style="thick">
        <color rgb="FFFFFFFF"/>
      </top>
      <bottom/>
      <diagonal/>
    </border>
    <border>
      <left style="thick">
        <color rgb="FFFFFFFF"/>
      </left>
      <right style="thick">
        <color rgb="FFFFFFFF"/>
      </right>
      <top/>
      <bottom/>
      <diagonal/>
    </border>
    <border>
      <left style="thick">
        <color rgb="FFFFFFFF"/>
      </left>
      <right style="thick">
        <color rgb="FFFFFFFF"/>
      </right>
      <top/>
      <bottom style="thick">
        <color rgb="FFFFFFFF"/>
      </bottom>
      <diagonal/>
    </border>
    <border>
      <left/>
      <right style="thick">
        <color rgb="FFFFFFFF"/>
      </right>
      <top style="thick">
        <color rgb="FFFFFFFF"/>
      </top>
      <bottom/>
      <diagonal/>
    </border>
    <border>
      <left/>
      <right style="thick">
        <color rgb="FFFFFFFF"/>
      </right>
      <top/>
      <bottom style="thick">
        <color rgb="FFFFFFFF"/>
      </bottom>
      <diagonal/>
    </border>
    <border>
      <left style="thick">
        <color rgb="FFFFFFFF"/>
      </left>
      <right/>
      <top style="thick">
        <color rgb="FFFFFFFF"/>
      </top>
      <bottom/>
      <diagonal/>
    </border>
    <border>
      <left style="thick">
        <color rgb="FFFFFFFF"/>
      </left>
      <right/>
      <top/>
      <bottom style="thick">
        <color rgb="FFFFFFFF"/>
      </bottom>
      <diagonal/>
    </border>
    <border>
      <left style="medium">
        <color auto="1"/>
      </left>
      <right style="medium">
        <color auto="1"/>
      </right>
      <top style="medium">
        <color auto="1"/>
      </top>
      <bottom/>
      <diagonal/>
    </border>
    <border>
      <left style="medium">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style="medium">
        <color auto="1"/>
      </right>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diagonal/>
    </border>
    <border>
      <left/>
      <right style="thin">
        <color auto="1"/>
      </right>
      <top style="medium">
        <color auto="1"/>
      </top>
      <bottom style="thin">
        <color auto="1"/>
      </bottom>
      <diagonal/>
    </border>
    <border>
      <left style="thin">
        <color auto="1"/>
      </left>
      <right/>
      <top style="medium">
        <color auto="1"/>
      </top>
      <bottom style="thin">
        <color auto="1"/>
      </bottom>
      <diagonal/>
    </border>
    <border>
      <left style="medium">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indexed="64"/>
      </left>
      <right style="medium">
        <color indexed="64"/>
      </right>
      <top style="thin">
        <color auto="1"/>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top style="medium">
        <color auto="1"/>
      </top>
      <bottom style="thin">
        <color auto="1"/>
      </bottom>
      <diagonal/>
    </border>
    <border>
      <left style="medium">
        <color auto="1"/>
      </left>
      <right style="medium">
        <color auto="1"/>
      </right>
      <top/>
      <bottom style="thin">
        <color auto="1"/>
      </bottom>
      <diagonal/>
    </border>
    <border>
      <left style="medium">
        <color auto="1"/>
      </left>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medium">
        <color auto="1"/>
      </left>
      <right/>
      <top/>
      <bottom style="thin">
        <color auto="1"/>
      </bottom>
      <diagonal/>
    </border>
    <border>
      <left style="thin">
        <color auto="1"/>
      </left>
      <right style="medium">
        <color auto="1"/>
      </right>
      <top/>
      <bottom style="thin">
        <color auto="1"/>
      </bottom>
      <diagonal/>
    </border>
    <border>
      <left style="medium">
        <color auto="1"/>
      </left>
      <right/>
      <top style="thin">
        <color auto="1"/>
      </top>
      <bottom style="thin">
        <color indexed="64"/>
      </bottom>
      <diagonal/>
    </border>
    <border>
      <left style="medium">
        <color auto="1"/>
      </left>
      <right style="thin">
        <color auto="1"/>
      </right>
      <top/>
      <bottom style="thin">
        <color auto="1"/>
      </bottom>
      <diagonal/>
    </border>
    <border>
      <left style="medium">
        <color indexed="64"/>
      </left>
      <right/>
      <top style="thin">
        <color auto="1"/>
      </top>
      <bottom/>
      <diagonal/>
    </border>
    <border>
      <left style="medium">
        <color auto="1"/>
      </left>
      <right/>
      <top style="medium">
        <color auto="1"/>
      </top>
      <bottom/>
      <diagonal/>
    </border>
    <border>
      <left style="thin">
        <color auto="1"/>
      </left>
      <right style="thin">
        <color auto="1"/>
      </right>
      <top style="medium">
        <color indexed="64"/>
      </top>
      <bottom style="thin">
        <color auto="1"/>
      </bottom>
      <diagonal/>
    </border>
    <border>
      <left style="medium">
        <color auto="1"/>
      </left>
      <right style="medium">
        <color auto="1"/>
      </right>
      <top/>
      <bottom/>
      <diagonal/>
    </border>
    <border>
      <left style="thin">
        <color auto="1"/>
      </left>
      <right style="medium">
        <color auto="1"/>
      </right>
      <top/>
      <bottom/>
      <diagonal/>
    </border>
    <border>
      <left/>
      <right/>
      <top/>
      <bottom style="medium">
        <color auto="1"/>
      </bottom>
      <diagonal/>
    </border>
    <border>
      <left/>
      <right style="medium">
        <color indexed="64"/>
      </right>
      <top/>
      <bottom/>
      <diagonal/>
    </border>
    <border>
      <left style="thin">
        <color auto="1"/>
      </left>
      <right/>
      <top/>
      <bottom style="medium">
        <color auto="1"/>
      </bottom>
      <diagonal/>
    </border>
    <border>
      <left/>
      <right style="thin">
        <color auto="1"/>
      </right>
      <top/>
      <bottom style="medium">
        <color auto="1"/>
      </bottom>
      <diagonal/>
    </border>
    <border>
      <left/>
      <right style="medium">
        <color indexed="64"/>
      </right>
      <top/>
      <bottom style="medium">
        <color indexed="64"/>
      </bottom>
      <diagonal/>
    </border>
    <border>
      <left style="medium">
        <color indexed="64"/>
      </left>
      <right style="thin">
        <color auto="1"/>
      </right>
      <top/>
      <bottom/>
      <diagonal/>
    </border>
    <border>
      <left style="medium">
        <color indexed="64"/>
      </left>
      <right style="thin">
        <color auto="1"/>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72">
    <xf numFmtId="0" fontId="0" fillId="0" borderId="0"/>
    <xf numFmtId="43" fontId="16" fillId="0" borderId="0" applyFont="0" applyFill="0" applyBorder="0" applyAlignment="0" applyProtection="0"/>
    <xf numFmtId="44" fontId="19" fillId="0" borderId="0" applyFont="0" applyFill="0" applyBorder="0" applyAlignment="0" applyProtection="0"/>
    <xf numFmtId="0" fontId="19" fillId="0" borderId="0"/>
    <xf numFmtId="0" fontId="21" fillId="0" borderId="0"/>
    <xf numFmtId="0" fontId="16" fillId="0" borderId="0"/>
    <xf numFmtId="0" fontId="22" fillId="0" borderId="0"/>
    <xf numFmtId="0" fontId="16" fillId="0" borderId="0"/>
    <xf numFmtId="9" fontId="19" fillId="0" borderId="0" applyFont="0" applyFill="0" applyBorder="0" applyAlignment="0" applyProtection="0"/>
    <xf numFmtId="9" fontId="21" fillId="0" borderId="0" applyFont="0" applyFill="0" applyBorder="0" applyAlignment="0" applyProtection="0"/>
    <xf numFmtId="166" fontId="19" fillId="0" borderId="0">
      <alignment horizontal="left" wrapText="1"/>
    </xf>
    <xf numFmtId="9" fontId="24" fillId="0" borderId="0" applyFont="0" applyFill="0" applyBorder="0" applyAlignment="0" applyProtection="0"/>
    <xf numFmtId="9" fontId="16" fillId="0" borderId="0" applyFont="0" applyFill="0" applyBorder="0" applyAlignment="0" applyProtection="0"/>
    <xf numFmtId="0" fontId="16" fillId="0" borderId="0"/>
    <xf numFmtId="0" fontId="15" fillId="0" borderId="0"/>
    <xf numFmtId="0" fontId="15" fillId="0" borderId="0"/>
    <xf numFmtId="9" fontId="15" fillId="0" borderId="0" applyFont="0" applyFill="0" applyBorder="0" applyAlignment="0" applyProtection="0"/>
    <xf numFmtId="43" fontId="16" fillId="0" borderId="0" applyFont="0" applyFill="0" applyBorder="0" applyAlignment="0" applyProtection="0"/>
    <xf numFmtId="0" fontId="33" fillId="0" borderId="0"/>
    <xf numFmtId="0" fontId="34" fillId="0" borderId="0" applyNumberFormat="0" applyFill="0" applyBorder="0" applyAlignment="0" applyProtection="0"/>
    <xf numFmtId="0" fontId="35" fillId="0" borderId="0" applyNumberFormat="0" applyFill="0" applyBorder="0" applyAlignment="0" applyProtection="0"/>
    <xf numFmtId="0" fontId="34" fillId="0" borderId="0" applyNumberFormat="0" applyFill="0" applyBorder="0" applyAlignment="0" applyProtection="0"/>
    <xf numFmtId="0" fontId="35" fillId="0" borderId="0" applyNumberFormat="0" applyFill="0" applyBorder="0" applyAlignment="0" applyProtection="0"/>
    <xf numFmtId="0" fontId="34" fillId="0" borderId="0" applyNumberFormat="0" applyFill="0" applyBorder="0" applyAlignment="0" applyProtection="0"/>
    <xf numFmtId="0" fontId="35" fillId="0" borderId="0" applyNumberFormat="0" applyFill="0" applyBorder="0" applyAlignment="0" applyProtection="0"/>
    <xf numFmtId="0" fontId="34" fillId="0" borderId="0" applyNumberFormat="0" applyFill="0" applyBorder="0" applyAlignment="0" applyProtection="0"/>
    <xf numFmtId="0" fontId="35" fillId="0" borderId="0" applyNumberFormat="0" applyFill="0" applyBorder="0" applyAlignment="0" applyProtection="0"/>
    <xf numFmtId="0" fontId="34" fillId="0" borderId="0" applyNumberFormat="0" applyFill="0" applyBorder="0" applyAlignment="0" applyProtection="0"/>
    <xf numFmtId="0" fontId="35" fillId="0" borderId="0" applyNumberFormat="0" applyFill="0" applyBorder="0" applyAlignment="0" applyProtection="0"/>
    <xf numFmtId="0" fontId="34" fillId="0" borderId="0" applyNumberFormat="0" applyFill="0" applyBorder="0" applyAlignment="0" applyProtection="0"/>
    <xf numFmtId="0" fontId="35" fillId="0" borderId="0" applyNumberFormat="0" applyFill="0" applyBorder="0" applyAlignment="0" applyProtection="0"/>
    <xf numFmtId="9" fontId="16" fillId="0" borderId="0" applyNumberFormat="0" applyFill="0" applyBorder="0" applyAlignment="0" applyProtection="0"/>
    <xf numFmtId="0" fontId="14" fillId="0" borderId="0"/>
    <xf numFmtId="44" fontId="16" fillId="0" borderId="0" applyFont="0" applyFill="0" applyBorder="0" applyAlignment="0" applyProtection="0"/>
    <xf numFmtId="0" fontId="13" fillId="0" borderId="0"/>
    <xf numFmtId="9" fontId="16" fillId="0" borderId="0" applyFont="0" applyFill="0" applyBorder="0" applyAlignment="0" applyProtection="0"/>
    <xf numFmtId="9" fontId="13" fillId="0" borderId="0" applyFont="0" applyFill="0" applyBorder="0" applyAlignment="0" applyProtection="0"/>
    <xf numFmtId="166" fontId="16" fillId="0" borderId="0">
      <alignment horizontal="left" wrapText="1"/>
    </xf>
    <xf numFmtId="0" fontId="34" fillId="0" borderId="0" applyNumberFormat="0" applyFill="0" applyBorder="0" applyAlignment="0" applyProtection="0"/>
    <xf numFmtId="0" fontId="12" fillId="0" borderId="0"/>
    <xf numFmtId="0" fontId="39" fillId="0" borderId="0" applyNumberFormat="0" applyFill="0" applyBorder="0" applyAlignment="0" applyProtection="0"/>
    <xf numFmtId="0" fontId="11" fillId="0" borderId="0"/>
    <xf numFmtId="9" fontId="11" fillId="0" borderId="0" applyFont="0" applyFill="0" applyBorder="0" applyAlignment="0" applyProtection="0"/>
    <xf numFmtId="0" fontId="10" fillId="0" borderId="0"/>
    <xf numFmtId="0" fontId="9" fillId="0" borderId="0"/>
    <xf numFmtId="43" fontId="9" fillId="0" borderId="0" applyFont="0" applyFill="0" applyBorder="0" applyAlignment="0" applyProtection="0"/>
    <xf numFmtId="0" fontId="8" fillId="0" borderId="0"/>
    <xf numFmtId="43" fontId="8" fillId="0" borderId="0" applyFont="0" applyFill="0" applyBorder="0" applyAlignment="0" applyProtection="0"/>
    <xf numFmtId="0" fontId="8" fillId="0" borderId="0"/>
    <xf numFmtId="0" fontId="7" fillId="0" borderId="0"/>
    <xf numFmtId="43" fontId="7" fillId="0" borderId="0" applyFont="0" applyFill="0" applyBorder="0" applyAlignment="0" applyProtection="0"/>
    <xf numFmtId="0" fontId="7" fillId="0" borderId="0"/>
    <xf numFmtId="0" fontId="6" fillId="0" borderId="0"/>
    <xf numFmtId="0" fontId="6" fillId="0" borderId="0"/>
    <xf numFmtId="43" fontId="6" fillId="0" borderId="0" applyFont="0" applyFill="0" applyBorder="0" applyAlignment="0" applyProtection="0"/>
    <xf numFmtId="44" fontId="6" fillId="0" borderId="0" applyFont="0" applyFill="0" applyBorder="0" applyAlignment="0" applyProtection="0"/>
    <xf numFmtId="0" fontId="5" fillId="0" borderId="0"/>
    <xf numFmtId="0" fontId="5" fillId="0" borderId="0"/>
    <xf numFmtId="0" fontId="4" fillId="0" borderId="0"/>
    <xf numFmtId="43" fontId="4" fillId="0" borderId="0" applyFont="0" applyFill="0" applyBorder="0" applyAlignment="0" applyProtection="0"/>
    <xf numFmtId="44" fontId="4" fillId="0" borderId="0" applyFont="0" applyFill="0" applyBorder="0" applyAlignment="0" applyProtection="0"/>
    <xf numFmtId="9" fontId="4" fillId="0" borderId="0" applyFont="0" applyFill="0" applyBorder="0" applyAlignment="0" applyProtection="0"/>
    <xf numFmtId="0" fontId="22" fillId="0" borderId="0"/>
    <xf numFmtId="44" fontId="22" fillId="0" borderId="0" applyFont="0" applyFill="0" applyBorder="0" applyAlignment="0" applyProtection="0"/>
    <xf numFmtId="0" fontId="3" fillId="0" borderId="0"/>
    <xf numFmtId="9" fontId="3" fillId="0" borderId="0" applyFont="0" applyFill="0" applyBorder="0" applyAlignment="0" applyProtection="0"/>
    <xf numFmtId="44" fontId="73" fillId="0" borderId="0" applyFont="0" applyFill="0" applyBorder="0" applyAlignment="0" applyProtection="0"/>
    <xf numFmtId="0" fontId="2" fillId="0" borderId="0"/>
    <xf numFmtId="44" fontId="2" fillId="0" borderId="0" applyFont="0" applyFill="0" applyBorder="0" applyAlignment="0" applyProtection="0"/>
    <xf numFmtId="0" fontId="1" fillId="0" borderId="0"/>
    <xf numFmtId="9" fontId="1" fillId="0" borderId="0" applyFont="0" applyFill="0" applyBorder="0" applyAlignment="0" applyProtection="0"/>
    <xf numFmtId="44" fontId="1" fillId="0" borderId="0" applyFont="0" applyFill="0" applyBorder="0" applyAlignment="0" applyProtection="0"/>
  </cellStyleXfs>
  <cellXfs count="928">
    <xf numFmtId="0" fontId="0" fillId="0" borderId="0" xfId="0"/>
    <xf numFmtId="0" fontId="16" fillId="0" borderId="0" xfId="5"/>
    <xf numFmtId="0" fontId="18" fillId="0" borderId="0" xfId="5" applyFont="1"/>
    <xf numFmtId="0" fontId="18" fillId="0" borderId="0" xfId="5" applyFont="1" applyFill="1"/>
    <xf numFmtId="0" fontId="16" fillId="0" borderId="0" xfId="5" applyFont="1" applyAlignment="1">
      <alignment horizontal="center"/>
    </xf>
    <xf numFmtId="0" fontId="0" fillId="0" borderId="0" xfId="0" applyAlignment="1">
      <alignment horizontal="center" vertical="center"/>
    </xf>
    <xf numFmtId="0" fontId="16" fillId="0" borderId="0" xfId="5" applyFont="1" applyFill="1" applyAlignment="1">
      <alignment horizontal="center"/>
    </xf>
    <xf numFmtId="0" fontId="18" fillId="0" borderId="0" xfId="5" applyFont="1" applyFill="1" applyBorder="1"/>
    <xf numFmtId="0" fontId="0" fillId="0" borderId="0" xfId="0" applyBorder="1" applyAlignment="1">
      <alignment horizontal="center" vertical="center"/>
    </xf>
    <xf numFmtId="0" fontId="0" fillId="0" borderId="10" xfId="0" applyBorder="1"/>
    <xf numFmtId="0" fontId="0" fillId="0" borderId="8" xfId="0" applyBorder="1"/>
    <xf numFmtId="0" fontId="16" fillId="0" borderId="9" xfId="0" applyFont="1" applyBorder="1" applyAlignment="1">
      <alignment horizontal="center"/>
    </xf>
    <xf numFmtId="0" fontId="16" fillId="0" borderId="9" xfId="5" applyFont="1" applyBorder="1" applyAlignment="1">
      <alignment horizontal="center" vertical="center"/>
    </xf>
    <xf numFmtId="0" fontId="0" fillId="0" borderId="0" xfId="0" applyBorder="1"/>
    <xf numFmtId="0" fontId="16" fillId="0" borderId="10" xfId="0" applyFont="1" applyBorder="1"/>
    <xf numFmtId="0" fontId="16" fillId="0" borderId="8" xfId="0" applyFont="1" applyBorder="1"/>
    <xf numFmtId="0" fontId="16" fillId="0" borderId="0" xfId="0" applyFont="1" applyBorder="1"/>
    <xf numFmtId="0" fontId="0" fillId="0" borderId="5" xfId="0" applyBorder="1" applyAlignment="1">
      <alignment horizontal="center"/>
    </xf>
    <xf numFmtId="0" fontId="0" fillId="0" borderId="2" xfId="0" applyBorder="1" applyAlignment="1">
      <alignment horizontal="center"/>
    </xf>
    <xf numFmtId="0" fontId="20" fillId="0" borderId="0" xfId="0" applyFont="1" applyFill="1" applyBorder="1"/>
    <xf numFmtId="0" fontId="25" fillId="0" borderId="0" xfId="0" applyFont="1"/>
    <xf numFmtId="0" fontId="0" fillId="0" borderId="0" xfId="0" applyFill="1" applyBorder="1"/>
    <xf numFmtId="0" fontId="17" fillId="0" borderId="0" xfId="5" applyFont="1" applyFill="1"/>
    <xf numFmtId="0" fontId="16" fillId="0" borderId="0" xfId="5" applyFont="1" applyBorder="1"/>
    <xf numFmtId="0" fontId="16" fillId="0" borderId="9" xfId="5" applyFont="1" applyBorder="1" applyAlignment="1">
      <alignment horizontal="center"/>
    </xf>
    <xf numFmtId="0" fontId="0" fillId="0" borderId="0" xfId="0" applyFill="1"/>
    <xf numFmtId="9" fontId="16" fillId="0" borderId="11" xfId="11" applyFont="1" applyFill="1" applyBorder="1" applyAlignment="1">
      <alignment horizontal="center"/>
    </xf>
    <xf numFmtId="0" fontId="20" fillId="0" borderId="14" xfId="5" applyFont="1" applyFill="1" applyBorder="1"/>
    <xf numFmtId="0" fontId="20" fillId="0" borderId="0" xfId="5" applyFont="1"/>
    <xf numFmtId="0" fontId="20" fillId="0" borderId="12" xfId="0" applyFont="1" applyFill="1" applyBorder="1"/>
    <xf numFmtId="0" fontId="16" fillId="0" borderId="0" xfId="5" applyFont="1" applyFill="1"/>
    <xf numFmtId="0" fontId="26" fillId="0" borderId="0" xfId="5" applyFont="1" applyFill="1"/>
    <xf numFmtId="0" fontId="16" fillId="0" borderId="0" xfId="0" applyFont="1" applyFill="1" applyBorder="1"/>
    <xf numFmtId="0" fontId="16" fillId="0" borderId="7" xfId="0" applyFont="1" applyBorder="1"/>
    <xf numFmtId="0" fontId="16" fillId="0" borderId="10" xfId="0" applyFont="1" applyBorder="1" applyAlignment="1">
      <alignment horizontal="center" vertical="center"/>
    </xf>
    <xf numFmtId="0" fontId="16" fillId="0" borderId="8" xfId="0" applyFont="1" applyBorder="1" applyAlignment="1">
      <alignment horizontal="center" vertical="center"/>
    </xf>
    <xf numFmtId="0" fontId="27" fillId="0" borderId="0" xfId="5" applyFont="1" applyFill="1"/>
    <xf numFmtId="0" fontId="20" fillId="0" borderId="0" xfId="0" applyFont="1"/>
    <xf numFmtId="0" fontId="16" fillId="0" borderId="10" xfId="5" applyFont="1" applyFill="1" applyBorder="1" applyAlignment="1">
      <alignment horizontal="center" vertical="center"/>
    </xf>
    <xf numFmtId="0" fontId="16" fillId="0" borderId="0" xfId="5" applyFont="1" applyFill="1" applyBorder="1" applyAlignment="1">
      <alignment horizontal="center" vertical="center"/>
    </xf>
    <xf numFmtId="164" fontId="16" fillId="0" borderId="0" xfId="5" applyNumberFormat="1" applyFont="1" applyFill="1" applyBorder="1" applyAlignment="1">
      <alignment horizontal="center"/>
    </xf>
    <xf numFmtId="0" fontId="16" fillId="0" borderId="10" xfId="5" applyFont="1" applyBorder="1"/>
    <xf numFmtId="164" fontId="16" fillId="0" borderId="11" xfId="5" applyNumberFormat="1" applyFont="1" applyFill="1" applyBorder="1" applyAlignment="1">
      <alignment horizontal="center"/>
    </xf>
    <xf numFmtId="0" fontId="16" fillId="0" borderId="8" xfId="5" applyFont="1" applyBorder="1"/>
    <xf numFmtId="9" fontId="16" fillId="0" borderId="6" xfId="11" applyFont="1" applyFill="1" applyBorder="1" applyAlignment="1">
      <alignment horizontal="center"/>
    </xf>
    <xf numFmtId="9" fontId="16" fillId="0" borderId="9" xfId="11" applyFont="1" applyFill="1" applyBorder="1" applyAlignment="1">
      <alignment horizontal="center"/>
    </xf>
    <xf numFmtId="0" fontId="16" fillId="0" borderId="1" xfId="5" applyFont="1" applyBorder="1"/>
    <xf numFmtId="164" fontId="16" fillId="0" borderId="10" xfId="5" applyNumberFormat="1" applyFont="1" applyFill="1" applyBorder="1" applyAlignment="1">
      <alignment horizontal="center"/>
    </xf>
    <xf numFmtId="164" fontId="16" fillId="0" borderId="3" xfId="5" applyNumberFormat="1" applyFont="1" applyFill="1" applyBorder="1" applyAlignment="1">
      <alignment horizontal="center"/>
    </xf>
    <xf numFmtId="9" fontId="16" fillId="0" borderId="0" xfId="11" applyFont="1" applyBorder="1" applyAlignment="1">
      <alignment horizontal="center" vertical="center"/>
    </xf>
    <xf numFmtId="164" fontId="16" fillId="0" borderId="1" xfId="5" applyNumberFormat="1" applyFont="1" applyFill="1" applyBorder="1" applyAlignment="1">
      <alignment horizontal="center"/>
    </xf>
    <xf numFmtId="164" fontId="16" fillId="0" borderId="0" xfId="0" applyNumberFormat="1" applyFont="1" applyBorder="1" applyAlignment="1">
      <alignment horizontal="center"/>
    </xf>
    <xf numFmtId="164" fontId="16" fillId="0" borderId="10" xfId="0" applyNumberFormat="1" applyFont="1" applyBorder="1" applyAlignment="1">
      <alignment horizontal="center"/>
    </xf>
    <xf numFmtId="164" fontId="16" fillId="0" borderId="8" xfId="0" applyNumberFormat="1" applyFont="1" applyBorder="1" applyAlignment="1">
      <alignment horizontal="center"/>
    </xf>
    <xf numFmtId="164" fontId="16" fillId="0" borderId="6" xfId="0" applyNumberFormat="1" applyFont="1" applyBorder="1" applyAlignment="1">
      <alignment horizontal="center"/>
    </xf>
    <xf numFmtId="165" fontId="30" fillId="0" borderId="11" xfId="11" applyNumberFormat="1" applyFont="1" applyBorder="1" applyAlignment="1">
      <alignment horizontal="center"/>
    </xf>
    <xf numFmtId="165" fontId="30" fillId="0" borderId="9" xfId="11" applyNumberFormat="1" applyFont="1" applyBorder="1" applyAlignment="1">
      <alignment horizontal="center"/>
    </xf>
    <xf numFmtId="0" fontId="16" fillId="0" borderId="1" xfId="5" applyFont="1" applyBorder="1" applyAlignment="1">
      <alignment horizontal="center"/>
    </xf>
    <xf numFmtId="0" fontId="16" fillId="0" borderId="2" xfId="5" applyFont="1" applyBorder="1" applyAlignment="1">
      <alignment horizontal="center"/>
    </xf>
    <xf numFmtId="0" fontId="16" fillId="0" borderId="3" xfId="5" applyFont="1" applyBorder="1" applyAlignment="1">
      <alignment horizontal="center"/>
    </xf>
    <xf numFmtId="0" fontId="0" fillId="0" borderId="7" xfId="0" applyBorder="1"/>
    <xf numFmtId="0" fontId="16" fillId="0" borderId="2" xfId="0" applyFont="1" applyFill="1" applyBorder="1" applyAlignment="1">
      <alignment horizontal="center" vertical="center"/>
    </xf>
    <xf numFmtId="0" fontId="0" fillId="0" borderId="11" xfId="0" applyBorder="1" applyAlignment="1">
      <alignment horizontal="center" vertical="center"/>
    </xf>
    <xf numFmtId="0" fontId="0" fillId="0" borderId="1" xfId="0" applyBorder="1"/>
    <xf numFmtId="0" fontId="0" fillId="0" borderId="9" xfId="0" applyBorder="1" applyAlignment="1">
      <alignment horizontal="center" vertical="center"/>
    </xf>
    <xf numFmtId="0" fontId="16" fillId="0" borderId="11" xfId="0" applyFont="1" applyBorder="1" applyAlignment="1">
      <alignment horizontal="center" vertical="center"/>
    </xf>
    <xf numFmtId="0" fontId="16" fillId="0" borderId="3" xfId="0" applyFont="1" applyFill="1" applyBorder="1" applyAlignment="1">
      <alignment horizontal="center" vertical="center"/>
    </xf>
    <xf numFmtId="0" fontId="16" fillId="0" borderId="1" xfId="0" applyFont="1" applyFill="1" applyBorder="1" applyAlignment="1">
      <alignment horizontal="center" vertical="center"/>
    </xf>
    <xf numFmtId="0" fontId="16" fillId="0" borderId="8" xfId="0" applyFont="1" applyBorder="1" applyAlignment="1">
      <alignment horizontal="left"/>
    </xf>
    <xf numFmtId="0" fontId="16" fillId="0" borderId="6" xfId="0" applyFont="1" applyBorder="1"/>
    <xf numFmtId="0" fontId="25" fillId="0" borderId="0" xfId="13" applyFont="1"/>
    <xf numFmtId="0" fontId="16" fillId="0" borderId="11" xfId="5" applyFont="1" applyBorder="1" applyAlignment="1">
      <alignment horizontal="center"/>
    </xf>
    <xf numFmtId="0" fontId="20" fillId="0" borderId="0" xfId="13" applyFont="1"/>
    <xf numFmtId="0" fontId="16" fillId="0" borderId="0" xfId="13" applyFont="1"/>
    <xf numFmtId="0" fontId="16" fillId="0" borderId="0" xfId="13" applyFont="1" applyAlignment="1">
      <alignment horizontal="center"/>
    </xf>
    <xf numFmtId="0" fontId="16" fillId="0" borderId="0" xfId="5" applyFont="1"/>
    <xf numFmtId="0" fontId="28" fillId="0" borderId="0" xfId="5" applyFont="1" applyFill="1"/>
    <xf numFmtId="0" fontId="16" fillId="0" borderId="13" xfId="5" applyFont="1" applyBorder="1" applyAlignment="1">
      <alignment horizontal="center" vertical="center"/>
    </xf>
    <xf numFmtId="0" fontId="16" fillId="0" borderId="0" xfId="5" applyFont="1" applyAlignment="1">
      <alignment horizontal="center" vertical="center"/>
    </xf>
    <xf numFmtId="0" fontId="16" fillId="0" borderId="14" xfId="5" applyFont="1" applyBorder="1" applyAlignment="1">
      <alignment horizontal="center" vertical="center"/>
    </xf>
    <xf numFmtId="0" fontId="16" fillId="0" borderId="13" xfId="5" applyFont="1" applyBorder="1"/>
    <xf numFmtId="0" fontId="16" fillId="0" borderId="14" xfId="5" applyFont="1" applyBorder="1" applyAlignment="1">
      <alignment horizontal="center"/>
    </xf>
    <xf numFmtId="165" fontId="16" fillId="0" borderId="0" xfId="31" applyNumberFormat="1" applyFont="1" applyFill="1" applyAlignment="1">
      <alignment horizontal="center"/>
    </xf>
    <xf numFmtId="0" fontId="20" fillId="0" borderId="0" xfId="13" applyFont="1" applyAlignment="1">
      <alignment vertical="center"/>
    </xf>
    <xf numFmtId="0" fontId="16" fillId="0" borderId="10" xfId="13" applyFont="1" applyBorder="1"/>
    <xf numFmtId="0" fontId="16" fillId="0" borderId="0" xfId="13" applyFont="1" applyBorder="1"/>
    <xf numFmtId="0" fontId="16" fillId="0" borderId="8" xfId="13" applyFont="1" applyBorder="1"/>
    <xf numFmtId="2" fontId="16" fillId="0" borderId="0" xfId="5" applyNumberFormat="1" applyFont="1"/>
    <xf numFmtId="165" fontId="16" fillId="0" borderId="0" xfId="12" applyNumberFormat="1" applyFont="1" applyFill="1" applyAlignment="1">
      <alignment horizontal="center"/>
    </xf>
    <xf numFmtId="165" fontId="16" fillId="0" borderId="16" xfId="12" applyNumberFormat="1" applyFont="1" applyFill="1" applyBorder="1" applyAlignment="1">
      <alignment horizontal="center" vertical="center"/>
    </xf>
    <xf numFmtId="0" fontId="16" fillId="0" borderId="0" xfId="5" applyFont="1" applyFill="1" applyBorder="1" applyAlignment="1">
      <alignment horizontal="center"/>
    </xf>
    <xf numFmtId="0" fontId="16" fillId="0" borderId="0" xfId="5" applyFont="1" applyFill="1" applyBorder="1"/>
    <xf numFmtId="164" fontId="16" fillId="0" borderId="0" xfId="5" applyNumberFormat="1" applyFont="1" applyBorder="1"/>
    <xf numFmtId="0" fontId="16" fillId="0" borderId="16" xfId="5" applyFont="1" applyFill="1" applyBorder="1" applyAlignment="1">
      <alignment horizontal="center"/>
    </xf>
    <xf numFmtId="0" fontId="16" fillId="0" borderId="13" xfId="5" applyFont="1" applyBorder="1" applyAlignment="1">
      <alignment horizontal="center"/>
    </xf>
    <xf numFmtId="2" fontId="16" fillId="0" borderId="0" xfId="5" applyNumberFormat="1" applyFont="1" applyBorder="1" applyAlignment="1">
      <alignment horizontal="center"/>
    </xf>
    <xf numFmtId="2" fontId="16" fillId="0" borderId="14" xfId="5" applyNumberFormat="1" applyFont="1" applyBorder="1" applyAlignment="1">
      <alignment horizontal="center"/>
    </xf>
    <xf numFmtId="3" fontId="16" fillId="0" borderId="6" xfId="5" applyNumberFormat="1" applyFont="1" applyBorder="1" applyAlignment="1">
      <alignment horizontal="center"/>
    </xf>
    <xf numFmtId="3" fontId="16" fillId="0" borderId="9" xfId="5" applyNumberFormat="1" applyFont="1" applyBorder="1" applyAlignment="1">
      <alignment horizontal="center"/>
    </xf>
    <xf numFmtId="0" fontId="16" fillId="0" borderId="17" xfId="5" applyFont="1" applyBorder="1" applyAlignment="1">
      <alignment horizontal="center" vertical="center"/>
    </xf>
    <xf numFmtId="0" fontId="16" fillId="0" borderId="7" xfId="5" applyFont="1" applyBorder="1"/>
    <xf numFmtId="0" fontId="16" fillId="0" borderId="8" xfId="5" applyFont="1" applyFill="1" applyBorder="1" applyAlignment="1">
      <alignment horizontal="center"/>
    </xf>
    <xf numFmtId="0" fontId="16" fillId="0" borderId="7" xfId="0" applyFont="1" applyBorder="1" applyAlignment="1">
      <alignment horizontal="left"/>
    </xf>
    <xf numFmtId="164" fontId="16" fillId="0" borderId="0" xfId="5" applyNumberFormat="1" applyFont="1" applyBorder="1" applyAlignment="1">
      <alignment horizontal="center" vertical="center"/>
    </xf>
    <xf numFmtId="0" fontId="16" fillId="0" borderId="4" xfId="5" applyFont="1" applyBorder="1"/>
    <xf numFmtId="0" fontId="16" fillId="0" borderId="10" xfId="5" applyFont="1" applyFill="1" applyBorder="1" applyAlignment="1">
      <alignment horizontal="center"/>
    </xf>
    <xf numFmtId="165" fontId="16" fillId="0" borderId="17" xfId="12" applyNumberFormat="1" applyFont="1" applyFill="1" applyBorder="1" applyAlignment="1">
      <alignment horizontal="center" vertical="center"/>
    </xf>
    <xf numFmtId="2" fontId="16" fillId="0" borderId="1" xfId="5" applyNumberFormat="1" applyFont="1" applyBorder="1" applyAlignment="1">
      <alignment horizontal="center" vertical="center"/>
    </xf>
    <xf numFmtId="2" fontId="16" fillId="0" borderId="10" xfId="5" applyNumberFormat="1" applyFont="1" applyBorder="1" applyAlignment="1">
      <alignment horizontal="center"/>
    </xf>
    <xf numFmtId="2" fontId="16" fillId="0" borderId="8" xfId="5" applyNumberFormat="1" applyFont="1" applyBorder="1" applyAlignment="1">
      <alignment horizontal="center"/>
    </xf>
    <xf numFmtId="2" fontId="16" fillId="0" borderId="15" xfId="5" applyNumberFormat="1" applyFont="1" applyBorder="1" applyAlignment="1">
      <alignment horizontal="center"/>
    </xf>
    <xf numFmtId="2" fontId="16" fillId="0" borderId="6" xfId="5" applyNumberFormat="1" applyFont="1" applyBorder="1" applyAlignment="1">
      <alignment horizontal="center"/>
    </xf>
    <xf numFmtId="0" fontId="16" fillId="0" borderId="5" xfId="5" applyFont="1" applyBorder="1"/>
    <xf numFmtId="0" fontId="20" fillId="0" borderId="0" xfId="13" applyFont="1" applyFill="1" applyAlignment="1">
      <alignment vertical="center"/>
    </xf>
    <xf numFmtId="0" fontId="16" fillId="0" borderId="0" xfId="7" applyFont="1" applyBorder="1"/>
    <xf numFmtId="0" fontId="16" fillId="0" borderId="0" xfId="7" quotePrefix="1" applyFont="1" applyBorder="1"/>
    <xf numFmtId="0" fontId="16" fillId="0" borderId="4" xfId="7" applyFont="1" applyBorder="1"/>
    <xf numFmtId="0" fontId="16" fillId="0" borderId="10" xfId="7" applyFont="1" applyBorder="1"/>
    <xf numFmtId="0" fontId="16" fillId="0" borderId="10" xfId="7" applyFont="1" applyBorder="1" applyAlignment="1">
      <alignment horizontal="center" vertical="center" wrapText="1"/>
    </xf>
    <xf numFmtId="0" fontId="16" fillId="0" borderId="6" xfId="7" applyFont="1" applyBorder="1"/>
    <xf numFmtId="0" fontId="16" fillId="0" borderId="10" xfId="7" applyFont="1" applyBorder="1" applyAlignment="1">
      <alignment wrapText="1"/>
    </xf>
    <xf numFmtId="3" fontId="16" fillId="0" borderId="0" xfId="5" applyNumberFormat="1" applyFont="1"/>
    <xf numFmtId="43" fontId="16" fillId="0" borderId="0" xfId="5" applyNumberFormat="1" applyFont="1"/>
    <xf numFmtId="0" fontId="36" fillId="0" borderId="0" xfId="13" applyFont="1"/>
    <xf numFmtId="0" fontId="0" fillId="2" borderId="0" xfId="0" applyFill="1" applyBorder="1"/>
    <xf numFmtId="0" fontId="36" fillId="3" borderId="0" xfId="5" applyFont="1" applyFill="1" applyBorder="1"/>
    <xf numFmtId="0" fontId="23" fillId="0" borderId="0" xfId="5" applyFont="1" applyFill="1"/>
    <xf numFmtId="0" fontId="16" fillId="0" borderId="0" xfId="13" applyFont="1" applyAlignment="1">
      <alignment horizontal="left"/>
    </xf>
    <xf numFmtId="0" fontId="16" fillId="0" borderId="15" xfId="5" applyFont="1" applyBorder="1" applyAlignment="1">
      <alignment horizontal="center"/>
    </xf>
    <xf numFmtId="0" fontId="16" fillId="0" borderId="8" xfId="5" applyFont="1" applyBorder="1" applyAlignment="1">
      <alignment horizontal="center" vertical="center"/>
    </xf>
    <xf numFmtId="0" fontId="16" fillId="0" borderId="0" xfId="5" applyFont="1"/>
    <xf numFmtId="0" fontId="27" fillId="0" borderId="0" xfId="5" applyFont="1" applyFill="1" applyAlignment="1">
      <alignment horizontal="left" vertical="center"/>
    </xf>
    <xf numFmtId="2" fontId="16" fillId="0" borderId="0" xfId="5" applyNumberFormat="1" applyFont="1" applyAlignment="1">
      <alignment horizontal="center" vertical="center"/>
    </xf>
    <xf numFmtId="14" fontId="16" fillId="0" borderId="0" xfId="5" applyNumberFormat="1" applyFont="1"/>
    <xf numFmtId="0" fontId="16" fillId="0" borderId="17" xfId="5" applyFont="1" applyFill="1" applyBorder="1"/>
    <xf numFmtId="2" fontId="16" fillId="0" borderId="0" xfId="5" applyNumberFormat="1" applyFont="1" applyFill="1"/>
    <xf numFmtId="7" fontId="16" fillId="0" borderId="0" xfId="5" applyNumberFormat="1" applyFont="1" applyFill="1" applyAlignment="1">
      <alignment horizontal="center"/>
    </xf>
    <xf numFmtId="0" fontId="30" fillId="0" borderId="0" xfId="5" applyFont="1" applyAlignment="1">
      <alignment horizontal="center" vertical="center"/>
    </xf>
    <xf numFmtId="2" fontId="16" fillId="0" borderId="0" xfId="5" applyNumberFormat="1" applyFont="1" applyBorder="1" applyAlignment="1">
      <alignment horizontal="center" vertical="center"/>
    </xf>
    <xf numFmtId="14" fontId="16" fillId="0" borderId="10" xfId="5" applyNumberFormat="1" applyFont="1" applyBorder="1" applyAlignment="1">
      <alignment horizontal="center" vertical="center"/>
    </xf>
    <xf numFmtId="2" fontId="16" fillId="0" borderId="11" xfId="5" applyNumberFormat="1" applyFont="1" applyBorder="1" applyAlignment="1">
      <alignment horizontal="center" vertical="center"/>
    </xf>
    <xf numFmtId="0" fontId="16" fillId="0" borderId="6" xfId="5" applyFont="1" applyBorder="1" applyAlignment="1">
      <alignment horizontal="center" vertical="center"/>
    </xf>
    <xf numFmtId="2" fontId="16" fillId="0" borderId="6" xfId="5" applyNumberFormat="1" applyFont="1" applyBorder="1" applyAlignment="1">
      <alignment horizontal="center" vertical="center"/>
    </xf>
    <xf numFmtId="2" fontId="16" fillId="0" borderId="17" xfId="5" applyNumberFormat="1" applyFont="1" applyBorder="1" applyAlignment="1">
      <alignment horizontal="center" vertical="center"/>
    </xf>
    <xf numFmtId="2" fontId="16" fillId="0" borderId="3" xfId="5" applyNumberFormat="1" applyFont="1" applyBorder="1" applyAlignment="1">
      <alignment horizontal="center" vertical="center"/>
    </xf>
    <xf numFmtId="7" fontId="16" fillId="0" borderId="0" xfId="5" applyNumberFormat="1" applyFont="1" applyFill="1" applyBorder="1" applyAlignment="1">
      <alignment horizontal="center"/>
    </xf>
    <xf numFmtId="7" fontId="16" fillId="0" borderId="6" xfId="5" applyNumberFormat="1" applyFont="1" applyFill="1" applyBorder="1" applyAlignment="1">
      <alignment horizontal="center"/>
    </xf>
    <xf numFmtId="3" fontId="16" fillId="0" borderId="10" xfId="5" applyNumberFormat="1" applyFont="1" applyBorder="1" applyAlignment="1">
      <alignment horizontal="center"/>
    </xf>
    <xf numFmtId="3" fontId="16" fillId="0" borderId="11" xfId="5" applyNumberFormat="1" applyFont="1" applyBorder="1" applyAlignment="1">
      <alignment horizontal="center"/>
    </xf>
    <xf numFmtId="3" fontId="16" fillId="0" borderId="0" xfId="5" applyNumberFormat="1" applyFont="1" applyBorder="1" applyAlignment="1">
      <alignment horizontal="center"/>
    </xf>
    <xf numFmtId="3" fontId="16" fillId="0" borderId="8" xfId="5" applyNumberFormat="1" applyFont="1" applyBorder="1" applyAlignment="1">
      <alignment horizontal="center"/>
    </xf>
    <xf numFmtId="0" fontId="30" fillId="0" borderId="0" xfId="5" applyFont="1" applyBorder="1" applyAlignment="1">
      <alignment horizontal="center" vertical="center"/>
    </xf>
    <xf numFmtId="0" fontId="30" fillId="0" borderId="4" xfId="5" applyFont="1" applyBorder="1" applyAlignment="1">
      <alignment horizontal="center" vertical="center"/>
    </xf>
    <xf numFmtId="0" fontId="30" fillId="0" borderId="6" xfId="5" applyFont="1" applyBorder="1" applyAlignment="1">
      <alignment horizontal="center" vertical="center"/>
    </xf>
    <xf numFmtId="0" fontId="30" fillId="0" borderId="9" xfId="5" applyFont="1" applyBorder="1" applyAlignment="1">
      <alignment horizontal="center" vertical="center"/>
    </xf>
    <xf numFmtId="14" fontId="16" fillId="0" borderId="10" xfId="5" applyNumberFormat="1" applyFont="1" applyBorder="1"/>
    <xf numFmtId="164" fontId="16" fillId="0" borderId="11" xfId="5" applyNumberFormat="1" applyFont="1" applyBorder="1"/>
    <xf numFmtId="14" fontId="16" fillId="0" borderId="8" xfId="5" applyNumberFormat="1" applyFont="1" applyBorder="1"/>
    <xf numFmtId="164" fontId="16" fillId="0" borderId="11" xfId="5" applyNumberFormat="1" applyFont="1" applyBorder="1" applyAlignment="1">
      <alignment horizontal="center"/>
    </xf>
    <xf numFmtId="164" fontId="16" fillId="0" borderId="9" xfId="5" applyNumberFormat="1" applyFont="1" applyBorder="1" applyAlignment="1">
      <alignment horizontal="center"/>
    </xf>
    <xf numFmtId="0" fontId="37" fillId="0" borderId="0" xfId="5" applyFont="1" applyAlignment="1">
      <alignment horizontal="center"/>
    </xf>
    <xf numFmtId="0" fontId="20" fillId="0" borderId="6" xfId="5" applyFont="1" applyBorder="1" applyAlignment="1">
      <alignment horizontal="right"/>
    </xf>
    <xf numFmtId="0" fontId="16" fillId="0" borderId="4" xfId="5" applyFont="1" applyFill="1" applyBorder="1"/>
    <xf numFmtId="0" fontId="16" fillId="0" borderId="0" xfId="5" applyFont="1" applyFill="1" applyBorder="1" applyAlignment="1">
      <alignment horizontal="left"/>
    </xf>
    <xf numFmtId="164" fontId="16" fillId="0" borderId="0" xfId="5" applyNumberFormat="1" applyFont="1" applyFill="1" applyBorder="1"/>
    <xf numFmtId="164" fontId="16" fillId="0" borderId="11" xfId="5" applyNumberFormat="1" applyFont="1" applyFill="1" applyBorder="1"/>
    <xf numFmtId="164" fontId="20" fillId="0" borderId="6" xfId="5" applyNumberFormat="1" applyFont="1" applyBorder="1"/>
    <xf numFmtId="164" fontId="20" fillId="0" borderId="9" xfId="5" applyNumberFormat="1" applyFont="1" applyBorder="1"/>
    <xf numFmtId="0" fontId="16" fillId="0" borderId="3" xfId="5" applyFont="1" applyFill="1" applyBorder="1"/>
    <xf numFmtId="164" fontId="20" fillId="0" borderId="6" xfId="5" applyNumberFormat="1" applyFont="1" applyFill="1" applyBorder="1"/>
    <xf numFmtId="164" fontId="16" fillId="0" borderId="9" xfId="5" applyNumberFormat="1" applyFont="1" applyFill="1" applyBorder="1"/>
    <xf numFmtId="0" fontId="29" fillId="0" borderId="7" xfId="5" applyFont="1" applyFill="1" applyBorder="1"/>
    <xf numFmtId="0" fontId="38" fillId="0" borderId="10" xfId="5" applyFont="1" applyBorder="1"/>
    <xf numFmtId="0" fontId="17" fillId="0" borderId="0" xfId="5" applyFont="1"/>
    <xf numFmtId="0" fontId="16" fillId="0" borderId="13" xfId="5" applyFont="1" applyBorder="1" applyAlignment="1">
      <alignment horizontal="right"/>
    </xf>
    <xf numFmtId="2" fontId="16" fillId="0" borderId="4" xfId="5" applyNumberFormat="1" applyFont="1" applyBorder="1" applyAlignment="1">
      <alignment horizontal="center" vertical="center"/>
    </xf>
    <xf numFmtId="2" fontId="16" fillId="0" borderId="5" xfId="5" applyNumberFormat="1" applyFont="1" applyBorder="1" applyAlignment="1">
      <alignment horizontal="center" vertical="center"/>
    </xf>
    <xf numFmtId="0" fontId="16" fillId="0" borderId="15" xfId="5" applyFont="1" applyBorder="1" applyAlignment="1">
      <alignment horizontal="right"/>
    </xf>
    <xf numFmtId="0" fontId="16" fillId="0" borderId="16" xfId="5" applyFont="1" applyBorder="1"/>
    <xf numFmtId="0" fontId="16" fillId="0" borderId="16" xfId="5" applyFont="1" applyBorder="1" applyAlignment="1">
      <alignment horizontal="center" vertical="center"/>
    </xf>
    <xf numFmtId="0" fontId="16" fillId="0" borderId="15" xfId="5" applyFont="1" applyBorder="1" applyAlignment="1">
      <alignment horizontal="center" vertical="center"/>
    </xf>
    <xf numFmtId="5" fontId="16" fillId="0" borderId="14" xfId="5" applyNumberFormat="1" applyFont="1" applyFill="1" applyBorder="1" applyAlignment="1">
      <alignment horizontal="center"/>
    </xf>
    <xf numFmtId="5" fontId="16" fillId="0" borderId="0" xfId="5" applyNumberFormat="1" applyFont="1" applyFill="1" applyBorder="1" applyAlignment="1">
      <alignment horizontal="center"/>
    </xf>
    <xf numFmtId="5" fontId="16" fillId="0" borderId="11" xfId="5" applyNumberFormat="1" applyFont="1" applyFill="1" applyBorder="1" applyAlignment="1">
      <alignment horizontal="center"/>
    </xf>
    <xf numFmtId="5" fontId="16" fillId="0" borderId="15" xfId="5" applyNumberFormat="1" applyFont="1" applyFill="1" applyBorder="1" applyAlignment="1">
      <alignment horizontal="center"/>
    </xf>
    <xf numFmtId="5" fontId="16" fillId="0" borderId="8" xfId="5" applyNumberFormat="1" applyFont="1" applyFill="1" applyBorder="1" applyAlignment="1">
      <alignment horizontal="center"/>
    </xf>
    <xf numFmtId="5" fontId="16" fillId="0" borderId="6" xfId="5" applyNumberFormat="1" applyFont="1" applyFill="1" applyBorder="1" applyAlignment="1">
      <alignment horizontal="center"/>
    </xf>
    <xf numFmtId="5" fontId="16" fillId="0" borderId="9" xfId="5" applyNumberFormat="1" applyFont="1" applyFill="1" applyBorder="1" applyAlignment="1">
      <alignment horizontal="center"/>
    </xf>
    <xf numFmtId="0" fontId="17" fillId="0" borderId="0" xfId="0" applyFont="1"/>
    <xf numFmtId="0" fontId="40" fillId="0" borderId="0" xfId="0" applyFont="1"/>
    <xf numFmtId="0" fontId="34" fillId="0" borderId="0" xfId="38"/>
    <xf numFmtId="0" fontId="23" fillId="0" borderId="0" xfId="0" applyFont="1"/>
    <xf numFmtId="0" fontId="16" fillId="0" borderId="5" xfId="0" applyFont="1" applyBorder="1" applyAlignment="1">
      <alignment horizontal="center"/>
    </xf>
    <xf numFmtId="3" fontId="0" fillId="0" borderId="11" xfId="0" applyNumberFormat="1" applyBorder="1" applyAlignment="1">
      <alignment horizontal="center"/>
    </xf>
    <xf numFmtId="0" fontId="20" fillId="0" borderId="0" xfId="13" applyFont="1" applyAlignment="1">
      <alignment horizontal="left"/>
    </xf>
    <xf numFmtId="0" fontId="0" fillId="0" borderId="10" xfId="0" applyBorder="1" applyAlignment="1">
      <alignment horizontal="left" vertical="center"/>
    </xf>
    <xf numFmtId="0" fontId="0" fillId="0" borderId="0" xfId="0" applyAlignment="1">
      <alignment horizontal="left"/>
    </xf>
    <xf numFmtId="3" fontId="0" fillId="0" borderId="14" xfId="0" applyNumberFormat="1" applyBorder="1" applyAlignment="1">
      <alignment horizontal="center"/>
    </xf>
    <xf numFmtId="0" fontId="0" fillId="0" borderId="1" xfId="0" applyFont="1" applyBorder="1" applyAlignment="1">
      <alignment horizontal="left" vertical="center"/>
    </xf>
    <xf numFmtId="3" fontId="0" fillId="0" borderId="16" xfId="0" applyNumberFormat="1" applyBorder="1" applyAlignment="1">
      <alignment horizontal="center"/>
    </xf>
    <xf numFmtId="3" fontId="0" fillId="0" borderId="3" xfId="0" applyNumberFormat="1" applyBorder="1" applyAlignment="1">
      <alignment horizontal="center"/>
    </xf>
    <xf numFmtId="0" fontId="16" fillId="0" borderId="6" xfId="0" applyFont="1" applyBorder="1" applyAlignment="1">
      <alignment horizontal="center" vertical="center"/>
    </xf>
    <xf numFmtId="0" fontId="0" fillId="0" borderId="13" xfId="0" applyBorder="1" applyAlignment="1">
      <alignment horizontal="center"/>
    </xf>
    <xf numFmtId="0" fontId="16" fillId="0" borderId="15" xfId="0" applyFont="1" applyBorder="1" applyAlignment="1">
      <alignment horizontal="center"/>
    </xf>
    <xf numFmtId="9" fontId="0" fillId="0" borderId="0" xfId="11" applyFont="1"/>
    <xf numFmtId="0" fontId="36" fillId="0" borderId="0" xfId="5" applyFont="1" applyFill="1" applyBorder="1"/>
    <xf numFmtId="0" fontId="36" fillId="3" borderId="0" xfId="5" applyFont="1" applyFill="1" applyAlignment="1">
      <alignment horizontal="center"/>
    </xf>
    <xf numFmtId="9" fontId="16" fillId="2" borderId="0" xfId="11" applyFont="1" applyFill="1" applyBorder="1" applyAlignment="1">
      <alignment horizontal="center"/>
    </xf>
    <xf numFmtId="165" fontId="36" fillId="3" borderId="0" xfId="11" applyNumberFormat="1" applyFont="1" applyFill="1" applyBorder="1" applyAlignment="1">
      <alignment horizontal="center"/>
    </xf>
    <xf numFmtId="0" fontId="16" fillId="0" borderId="13" xfId="0" applyFont="1" applyBorder="1" applyAlignment="1">
      <alignment horizontal="center" vertical="center"/>
    </xf>
    <xf numFmtId="0" fontId="16" fillId="0" borderId="14" xfId="0" applyFont="1" applyBorder="1" applyAlignment="1">
      <alignment horizontal="center" vertical="center"/>
    </xf>
    <xf numFmtId="0" fontId="16" fillId="0" borderId="15" xfId="0" applyFont="1" applyBorder="1" applyAlignment="1">
      <alignment horizontal="center" vertical="center"/>
    </xf>
    <xf numFmtId="0" fontId="32" fillId="0" borderId="0" xfId="0" applyFont="1" applyBorder="1" applyAlignment="1">
      <alignment horizontal="center" vertical="center"/>
    </xf>
    <xf numFmtId="0" fontId="30" fillId="0" borderId="0" xfId="41" applyFont="1"/>
    <xf numFmtId="0" fontId="30" fillId="0" borderId="0" xfId="41" applyFont="1" applyAlignment="1">
      <alignment horizontal="center" vertical="center"/>
    </xf>
    <xf numFmtId="165" fontId="36" fillId="0" borderId="0" xfId="11" applyNumberFormat="1" applyFont="1" applyFill="1" applyBorder="1" applyAlignment="1">
      <alignment horizontal="center"/>
    </xf>
    <xf numFmtId="0" fontId="30" fillId="0" borderId="0" xfId="41" applyFont="1" applyBorder="1" applyAlignment="1">
      <alignment horizontal="center"/>
    </xf>
    <xf numFmtId="0" fontId="30" fillId="0" borderId="0" xfId="41" applyFont="1" applyFill="1" applyAlignment="1">
      <alignment wrapText="1"/>
    </xf>
    <xf numFmtId="0" fontId="30" fillId="0" borderId="0" xfId="41" applyFont="1" applyFill="1" applyAlignment="1">
      <alignment horizontal="center" vertical="center" wrapText="1"/>
    </xf>
    <xf numFmtId="0" fontId="16" fillId="0" borderId="0" xfId="5" applyFont="1" applyFill="1" applyAlignment="1">
      <alignment horizontal="center" wrapText="1"/>
    </xf>
    <xf numFmtId="0" fontId="16" fillId="0" borderId="0" xfId="5" applyFont="1" applyFill="1" applyAlignment="1">
      <alignment wrapText="1"/>
    </xf>
    <xf numFmtId="0" fontId="30" fillId="0" borderId="0" xfId="41" applyFont="1" applyFill="1"/>
    <xf numFmtId="3" fontId="16" fillId="0" borderId="0" xfId="42" applyNumberFormat="1" applyFont="1" applyFill="1" applyAlignment="1">
      <alignment vertical="center"/>
    </xf>
    <xf numFmtId="3" fontId="16" fillId="0" borderId="0" xfId="42" applyNumberFormat="1" applyFont="1" applyFill="1" applyBorder="1" applyAlignment="1">
      <alignment horizontal="center" vertical="center"/>
    </xf>
    <xf numFmtId="0" fontId="30" fillId="0" borderId="0" xfId="41" applyFont="1" applyFill="1" applyBorder="1" applyAlignment="1">
      <alignment horizontal="center"/>
    </xf>
    <xf numFmtId="3" fontId="30" fillId="0" borderId="0" xfId="41" applyNumberFormat="1" applyFont="1" applyFill="1"/>
    <xf numFmtId="0" fontId="30" fillId="0" borderId="0" xfId="41" applyFont="1" applyBorder="1"/>
    <xf numFmtId="0" fontId="30" fillId="0" borderId="0" xfId="41" applyFont="1" applyFill="1" applyBorder="1" applyAlignment="1">
      <alignment wrapText="1"/>
    </xf>
    <xf numFmtId="0" fontId="30" fillId="0" borderId="0" xfId="41" applyFont="1" applyFill="1" applyBorder="1" applyAlignment="1">
      <alignment horizontal="center" vertical="center" wrapText="1"/>
    </xf>
    <xf numFmtId="0" fontId="30" fillId="0" borderId="0" xfId="41" applyFont="1" applyFill="1" applyBorder="1" applyAlignment="1">
      <alignment horizontal="center" wrapText="1"/>
    </xf>
    <xf numFmtId="3" fontId="30" fillId="0" borderId="0" xfId="41" applyNumberFormat="1" applyFont="1" applyFill="1" applyBorder="1" applyAlignment="1">
      <alignment horizontal="center"/>
    </xf>
    <xf numFmtId="0" fontId="30" fillId="0" borderId="10" xfId="41" applyFont="1" applyFill="1" applyBorder="1" applyAlignment="1">
      <alignment horizontal="center" vertical="center" wrapText="1"/>
    </xf>
    <xf numFmtId="0" fontId="30" fillId="0" borderId="11" xfId="41" applyFont="1" applyFill="1" applyBorder="1" applyAlignment="1">
      <alignment horizontal="center" vertical="center" wrapText="1"/>
    </xf>
    <xf numFmtId="3" fontId="16" fillId="0" borderId="10" xfId="42" applyNumberFormat="1" applyFont="1" applyFill="1" applyBorder="1" applyAlignment="1">
      <alignment horizontal="center" vertical="center"/>
    </xf>
    <xf numFmtId="3" fontId="16" fillId="0" borderId="11" xfId="42" applyNumberFormat="1" applyFont="1" applyFill="1" applyBorder="1" applyAlignment="1">
      <alignment horizontal="center" vertical="center"/>
    </xf>
    <xf numFmtId="0" fontId="30" fillId="0" borderId="7" xfId="41" applyFont="1" applyFill="1" applyBorder="1" applyAlignment="1">
      <alignment horizontal="right" vertical="center"/>
    </xf>
    <xf numFmtId="3" fontId="16" fillId="0" borderId="7" xfId="42" applyNumberFormat="1" applyFont="1" applyFill="1" applyBorder="1" applyAlignment="1">
      <alignment horizontal="center" vertical="center"/>
    </xf>
    <xf numFmtId="3" fontId="16" fillId="0" borderId="4" xfId="42" applyNumberFormat="1" applyFont="1" applyFill="1" applyBorder="1" applyAlignment="1">
      <alignment horizontal="center" vertical="center"/>
    </xf>
    <xf numFmtId="3" fontId="16" fillId="0" borderId="5" xfId="42" applyNumberFormat="1" applyFont="1" applyFill="1" applyBorder="1" applyAlignment="1">
      <alignment horizontal="center" vertical="center"/>
    </xf>
    <xf numFmtId="0" fontId="30" fillId="0" borderId="10" xfId="41" applyFont="1" applyFill="1" applyBorder="1" applyAlignment="1">
      <alignment horizontal="right" vertical="center"/>
    </xf>
    <xf numFmtId="0" fontId="30" fillId="0" borderId="1" xfId="41" applyFont="1" applyFill="1" applyBorder="1" applyAlignment="1">
      <alignment horizontal="right" vertical="center"/>
    </xf>
    <xf numFmtId="3" fontId="30" fillId="0" borderId="1" xfId="41" applyNumberFormat="1" applyFont="1" applyFill="1" applyBorder="1" applyAlignment="1">
      <alignment horizontal="center"/>
    </xf>
    <xf numFmtId="3" fontId="30" fillId="0" borderId="17" xfId="41" applyNumberFormat="1" applyFont="1" applyFill="1" applyBorder="1" applyAlignment="1">
      <alignment horizontal="center"/>
    </xf>
    <xf numFmtId="3" fontId="30" fillId="0" borderId="3" xfId="41" applyNumberFormat="1" applyFont="1" applyFill="1" applyBorder="1" applyAlignment="1">
      <alignment horizontal="center"/>
    </xf>
    <xf numFmtId="170" fontId="0" fillId="0" borderId="0" xfId="0" applyNumberFormat="1" applyBorder="1" applyAlignment="1">
      <alignment horizontal="center" vertical="center"/>
    </xf>
    <xf numFmtId="170" fontId="0" fillId="0" borderId="6" xfId="0" applyNumberFormat="1" applyBorder="1" applyAlignment="1">
      <alignment horizontal="center" vertical="center"/>
    </xf>
    <xf numFmtId="0" fontId="30" fillId="0" borderId="0" xfId="0" applyFont="1" applyBorder="1"/>
    <xf numFmtId="9" fontId="0" fillId="0" borderId="0" xfId="11" applyFont="1" applyFill="1"/>
    <xf numFmtId="0" fontId="30" fillId="0" borderId="0" xfId="0" applyFont="1" applyFill="1" applyBorder="1"/>
    <xf numFmtId="9" fontId="16" fillId="0" borderId="10" xfId="11" applyFont="1" applyFill="1" applyBorder="1" applyAlignment="1">
      <alignment horizontal="center"/>
    </xf>
    <xf numFmtId="3" fontId="16" fillId="0" borderId="10" xfId="0" applyNumberFormat="1" applyFont="1" applyFill="1" applyBorder="1" applyAlignment="1">
      <alignment horizontal="center"/>
    </xf>
    <xf numFmtId="3" fontId="16" fillId="0" borderId="11" xfId="0" applyNumberFormat="1" applyFont="1" applyFill="1" applyBorder="1" applyAlignment="1">
      <alignment horizontal="center"/>
    </xf>
    <xf numFmtId="3" fontId="16" fillId="0" borderId="10" xfId="0" applyNumberFormat="1" applyFont="1" applyBorder="1" applyAlignment="1">
      <alignment horizontal="center"/>
    </xf>
    <xf numFmtId="3" fontId="16" fillId="0" borderId="11" xfId="0" applyNumberFormat="1" applyFont="1" applyBorder="1" applyAlignment="1">
      <alignment horizontal="center"/>
    </xf>
    <xf numFmtId="0" fontId="30" fillId="0" borderId="1" xfId="0" applyFont="1" applyBorder="1" applyAlignment="1">
      <alignment horizontal="left"/>
    </xf>
    <xf numFmtId="3" fontId="16" fillId="0" borderId="1" xfId="0" applyNumberFormat="1" applyFont="1" applyBorder="1" applyAlignment="1">
      <alignment horizontal="center"/>
    </xf>
    <xf numFmtId="3" fontId="16" fillId="0" borderId="3" xfId="0" applyNumberFormat="1" applyFont="1" applyBorder="1" applyAlignment="1">
      <alignment horizontal="center"/>
    </xf>
    <xf numFmtId="3" fontId="16" fillId="0" borderId="1" xfId="0" applyNumberFormat="1" applyFont="1" applyFill="1" applyBorder="1" applyAlignment="1">
      <alignment horizontal="center"/>
    </xf>
    <xf numFmtId="3" fontId="16" fillId="0" borderId="3" xfId="0" applyNumberFormat="1" applyFont="1" applyFill="1" applyBorder="1" applyAlignment="1">
      <alignment horizontal="center"/>
    </xf>
    <xf numFmtId="9" fontId="30" fillId="0" borderId="1" xfId="11" applyFont="1" applyFill="1" applyBorder="1" applyAlignment="1">
      <alignment horizontal="center"/>
    </xf>
    <xf numFmtId="9" fontId="30" fillId="0" borderId="3" xfId="11" applyFont="1" applyFill="1" applyBorder="1" applyAlignment="1">
      <alignment horizontal="center"/>
    </xf>
    <xf numFmtId="0" fontId="16" fillId="0" borderId="8" xfId="0" applyFont="1" applyFill="1" applyBorder="1" applyAlignment="1">
      <alignment horizontal="center" vertical="center"/>
    </xf>
    <xf numFmtId="0" fontId="16" fillId="0" borderId="9" xfId="0" applyFont="1" applyFill="1" applyBorder="1" applyAlignment="1">
      <alignment horizontal="center" vertical="center"/>
    </xf>
    <xf numFmtId="0" fontId="30" fillId="0" borderId="13" xfId="0" applyFont="1" applyBorder="1" applyAlignment="1">
      <alignment horizontal="left"/>
    </xf>
    <xf numFmtId="0" fontId="30" fillId="0" borderId="14" xfId="0" applyFont="1" applyBorder="1" applyAlignment="1">
      <alignment horizontal="left"/>
    </xf>
    <xf numFmtId="0" fontId="30" fillId="0" borderId="15" xfId="0" applyFont="1" applyBorder="1" applyAlignment="1">
      <alignment horizontal="left"/>
    </xf>
    <xf numFmtId="0" fontId="30" fillId="2" borderId="0" xfId="0" applyFont="1" applyFill="1" applyBorder="1" applyAlignment="1">
      <alignment horizontal="left"/>
    </xf>
    <xf numFmtId="9" fontId="36" fillId="3" borderId="0" xfId="11" applyFont="1" applyFill="1" applyBorder="1" applyAlignment="1">
      <alignment horizontal="center"/>
    </xf>
    <xf numFmtId="0" fontId="0" fillId="4" borderId="0" xfId="0" applyFill="1"/>
    <xf numFmtId="167" fontId="16" fillId="0" borderId="7" xfId="7" applyNumberFormat="1" applyFont="1" applyBorder="1" applyAlignment="1">
      <alignment horizontal="center"/>
    </xf>
    <xf numFmtId="167" fontId="16" fillId="0" borderId="4" xfId="7" applyNumberFormat="1" applyFont="1" applyBorder="1" applyAlignment="1">
      <alignment horizontal="center"/>
    </xf>
    <xf numFmtId="167" fontId="16" fillId="0" borderId="5" xfId="7" applyNumberFormat="1" applyFont="1" applyFill="1" applyBorder="1" applyAlignment="1">
      <alignment horizontal="center"/>
    </xf>
    <xf numFmtId="167" fontId="16" fillId="0" borderId="13" xfId="5" applyNumberFormat="1" applyFont="1" applyBorder="1" applyAlignment="1">
      <alignment horizontal="center"/>
    </xf>
    <xf numFmtId="167" fontId="16" fillId="0" borderId="10" xfId="7" applyNumberFormat="1" applyFont="1" applyBorder="1" applyAlignment="1">
      <alignment horizontal="center"/>
    </xf>
    <xf numFmtId="167" fontId="16" fillId="0" borderId="0" xfId="7" applyNumberFormat="1" applyFont="1" applyBorder="1" applyAlignment="1">
      <alignment horizontal="center"/>
    </xf>
    <xf numFmtId="167" fontId="16" fillId="0" borderId="11" xfId="7" applyNumberFormat="1" applyFont="1" applyFill="1" applyBorder="1" applyAlignment="1">
      <alignment horizontal="center"/>
    </xf>
    <xf numFmtId="167" fontId="16" fillId="0" borderId="14" xfId="5" applyNumberFormat="1" applyFont="1" applyBorder="1" applyAlignment="1">
      <alignment horizontal="center"/>
    </xf>
    <xf numFmtId="167" fontId="16" fillId="0" borderId="8" xfId="7" applyNumberFormat="1" applyFont="1" applyBorder="1" applyAlignment="1">
      <alignment horizontal="center"/>
    </xf>
    <xf numFmtId="167" fontId="16" fillId="0" borderId="6" xfId="7" applyNumberFormat="1" applyFont="1" applyBorder="1" applyAlignment="1">
      <alignment horizontal="center"/>
    </xf>
    <xf numFmtId="167" fontId="16" fillId="0" borderId="9" xfId="7" applyNumberFormat="1" applyFont="1" applyFill="1" applyBorder="1" applyAlignment="1">
      <alignment horizontal="center"/>
    </xf>
    <xf numFmtId="167" fontId="16" fillId="0" borderId="15" xfId="5" applyNumberFormat="1" applyFont="1" applyBorder="1" applyAlignment="1">
      <alignment horizontal="center"/>
    </xf>
    <xf numFmtId="167" fontId="16" fillId="0" borderId="11" xfId="8" applyNumberFormat="1" applyFont="1" applyBorder="1" applyAlignment="1">
      <alignment horizontal="center"/>
    </xf>
    <xf numFmtId="167" fontId="16" fillId="0" borderId="5" xfId="7" applyNumberFormat="1" applyFont="1" applyBorder="1" applyAlignment="1">
      <alignment horizontal="center"/>
    </xf>
    <xf numFmtId="167" fontId="16" fillId="0" borderId="11" xfId="7" applyNumberFormat="1" applyFont="1" applyBorder="1" applyAlignment="1">
      <alignment horizontal="center"/>
    </xf>
    <xf numFmtId="167" fontId="16" fillId="0" borderId="9" xfId="7" applyNumberFormat="1" applyFont="1" applyBorder="1" applyAlignment="1">
      <alignment horizontal="center"/>
    </xf>
    <xf numFmtId="3" fontId="16" fillId="0" borderId="13" xfId="1" applyNumberFormat="1" applyFont="1" applyBorder="1" applyAlignment="1">
      <alignment horizontal="center"/>
    </xf>
    <xf numFmtId="3" fontId="16" fillId="0" borderId="14" xfId="42" applyNumberFormat="1" applyFont="1" applyBorder="1" applyAlignment="1">
      <alignment horizontal="center" vertical="center"/>
    </xf>
    <xf numFmtId="3" fontId="16" fillId="0" borderId="14" xfId="5" applyNumberFormat="1" applyFont="1" applyBorder="1" applyAlignment="1">
      <alignment horizontal="center"/>
    </xf>
    <xf numFmtId="3" fontId="16" fillId="0" borderId="10" xfId="42" applyNumberFormat="1" applyFont="1" applyBorder="1" applyAlignment="1">
      <alignment horizontal="center" vertical="center"/>
    </xf>
    <xf numFmtId="3" fontId="16" fillId="0" borderId="11" xfId="42" applyNumberFormat="1" applyFont="1" applyBorder="1" applyAlignment="1">
      <alignment horizontal="center" vertical="center"/>
    </xf>
    <xf numFmtId="3" fontId="16" fillId="0" borderId="14" xfId="1" applyNumberFormat="1" applyFont="1" applyBorder="1" applyAlignment="1">
      <alignment horizontal="center"/>
    </xf>
    <xf numFmtId="3" fontId="16" fillId="0" borderId="15" xfId="1" applyNumberFormat="1" applyFont="1" applyBorder="1" applyAlignment="1">
      <alignment horizontal="center"/>
    </xf>
    <xf numFmtId="3" fontId="16" fillId="0" borderId="15" xfId="42" applyNumberFormat="1" applyFont="1" applyBorder="1" applyAlignment="1">
      <alignment horizontal="center" vertical="center"/>
    </xf>
    <xf numFmtId="3" fontId="16" fillId="0" borderId="15" xfId="5" applyNumberFormat="1" applyFont="1" applyBorder="1" applyAlignment="1">
      <alignment horizontal="center"/>
    </xf>
    <xf numFmtId="3" fontId="16" fillId="0" borderId="8" xfId="42" applyNumberFormat="1" applyFont="1" applyBorder="1" applyAlignment="1">
      <alignment horizontal="center" vertical="center"/>
    </xf>
    <xf numFmtId="3" fontId="16" fillId="0" borderId="9" xfId="42" applyNumberFormat="1" applyFont="1" applyBorder="1" applyAlignment="1">
      <alignment horizontal="center" vertical="center"/>
    </xf>
    <xf numFmtId="3" fontId="16" fillId="0" borderId="16" xfId="5" applyNumberFormat="1" applyFont="1" applyBorder="1" applyAlignment="1">
      <alignment horizontal="center"/>
    </xf>
    <xf numFmtId="3" fontId="16" fillId="0" borderId="17" xfId="5" applyNumberFormat="1" applyFont="1" applyBorder="1" applyAlignment="1">
      <alignment horizontal="center"/>
    </xf>
    <xf numFmtId="1" fontId="16" fillId="0" borderId="14" xfId="5" applyNumberFormat="1" applyFont="1" applyBorder="1" applyAlignment="1">
      <alignment horizontal="center" vertical="center"/>
    </xf>
    <xf numFmtId="1" fontId="16" fillId="0" borderId="15" xfId="5" applyNumberFormat="1" applyFont="1" applyBorder="1" applyAlignment="1">
      <alignment horizontal="center" vertical="center"/>
    </xf>
    <xf numFmtId="170" fontId="0" fillId="0" borderId="10" xfId="0" applyNumberFormat="1" applyBorder="1" applyAlignment="1">
      <alignment horizontal="center"/>
    </xf>
    <xf numFmtId="170" fontId="0" fillId="0" borderId="0" xfId="0" applyNumberFormat="1" applyBorder="1" applyAlignment="1">
      <alignment horizontal="center"/>
    </xf>
    <xf numFmtId="170" fontId="0" fillId="0" borderId="10" xfId="0" applyNumberFormat="1" applyBorder="1" applyAlignment="1">
      <alignment horizontal="center" vertical="center"/>
    </xf>
    <xf numFmtId="170" fontId="0" fillId="0" borderId="11" xfId="0" applyNumberFormat="1" applyBorder="1" applyAlignment="1">
      <alignment horizontal="center" vertical="center"/>
    </xf>
    <xf numFmtId="170" fontId="16" fillId="0" borderId="14" xfId="0" applyNumberFormat="1" applyFont="1" applyBorder="1" applyAlignment="1">
      <alignment horizontal="center" vertical="center"/>
    </xf>
    <xf numFmtId="170" fontId="0" fillId="0" borderId="14" xfId="0" applyNumberFormat="1" applyBorder="1" applyAlignment="1">
      <alignment horizontal="center" vertical="center"/>
    </xf>
    <xf numFmtId="170" fontId="0" fillId="0" borderId="0" xfId="0" applyNumberFormat="1" applyFill="1" applyBorder="1" applyAlignment="1">
      <alignment horizontal="center"/>
    </xf>
    <xf numFmtId="170" fontId="0" fillId="0" borderId="8" xfId="0" applyNumberFormat="1" applyBorder="1" applyAlignment="1">
      <alignment horizontal="center"/>
    </xf>
    <xf numFmtId="170" fontId="0" fillId="0" borderId="6" xfId="0" applyNumberFormat="1" applyFill="1" applyBorder="1" applyAlignment="1">
      <alignment horizontal="center"/>
    </xf>
    <xf numFmtId="170" fontId="0" fillId="0" borderId="8" xfId="0" applyNumberFormat="1" applyBorder="1" applyAlignment="1">
      <alignment horizontal="center" vertical="center"/>
    </xf>
    <xf numFmtId="170" fontId="0" fillId="0" borderId="9" xfId="0" applyNumberFormat="1" applyBorder="1" applyAlignment="1">
      <alignment horizontal="center" vertical="center"/>
    </xf>
    <xf numFmtId="170" fontId="0" fillId="0" borderId="15" xfId="0" applyNumberFormat="1" applyBorder="1" applyAlignment="1">
      <alignment horizontal="center" vertical="center"/>
    </xf>
    <xf numFmtId="0" fontId="33" fillId="0" borderId="0" xfId="0" applyFont="1"/>
    <xf numFmtId="3" fontId="16" fillId="0" borderId="14" xfId="5" applyNumberFormat="1" applyFont="1" applyBorder="1" applyAlignment="1">
      <alignment horizontal="center" vertical="center"/>
    </xf>
    <xf numFmtId="0" fontId="0" fillId="5" borderId="0" xfId="0" applyFill="1" applyBorder="1"/>
    <xf numFmtId="0" fontId="0" fillId="4" borderId="0" xfId="0" applyFill="1" applyBorder="1"/>
    <xf numFmtId="0" fontId="41" fillId="4" borderId="0" xfId="0" applyFont="1" applyFill="1" applyBorder="1"/>
    <xf numFmtId="0" fontId="42" fillId="4" borderId="0" xfId="0" applyFont="1" applyFill="1" applyBorder="1" applyAlignment="1">
      <alignment horizontal="left" vertical="center" readingOrder="1"/>
    </xf>
    <xf numFmtId="0" fontId="46" fillId="4" borderId="0" xfId="0" applyFont="1" applyFill="1" applyBorder="1" applyAlignment="1">
      <alignment horizontal="left" vertical="center" readingOrder="1"/>
    </xf>
    <xf numFmtId="0" fontId="0" fillId="5" borderId="19" xfId="0" applyFill="1" applyBorder="1"/>
    <xf numFmtId="0" fontId="0" fillId="5" borderId="20" xfId="0" applyFill="1" applyBorder="1"/>
    <xf numFmtId="0" fontId="0" fillId="5" borderId="21" xfId="0" applyFill="1" applyBorder="1"/>
    <xf numFmtId="0" fontId="0" fillId="5" borderId="22" xfId="0" applyFill="1" applyBorder="1"/>
    <xf numFmtId="0" fontId="0" fillId="5" borderId="23" xfId="0" applyFill="1" applyBorder="1"/>
    <xf numFmtId="0" fontId="0" fillId="4" borderId="22" xfId="0" applyFill="1" applyBorder="1"/>
    <xf numFmtId="0" fontId="0" fillId="4" borderId="23" xfId="0" applyFill="1" applyBorder="1"/>
    <xf numFmtId="0" fontId="48" fillId="4" borderId="0" xfId="0" applyFont="1" applyFill="1" applyBorder="1" applyAlignment="1">
      <alignment horizontal="left"/>
    </xf>
    <xf numFmtId="0" fontId="0" fillId="4" borderId="0" xfId="0" applyFill="1" applyBorder="1" applyAlignment="1">
      <alignment horizontal="left"/>
    </xf>
    <xf numFmtId="0" fontId="47" fillId="4" borderId="0" xfId="0" applyFont="1" applyFill="1" applyBorder="1" applyAlignment="1">
      <alignment horizontal="left"/>
    </xf>
    <xf numFmtId="0" fontId="0" fillId="4" borderId="0" xfId="0" applyFill="1" applyAlignment="1">
      <alignment horizontal="left"/>
    </xf>
    <xf numFmtId="0" fontId="50" fillId="4" borderId="0" xfId="0" applyFont="1" applyFill="1" applyBorder="1" applyAlignment="1">
      <alignment horizontal="left" vertical="center" readingOrder="1"/>
    </xf>
    <xf numFmtId="0" fontId="16" fillId="0" borderId="8" xfId="5" applyFont="1" applyBorder="1" applyAlignment="1">
      <alignment horizontal="center"/>
    </xf>
    <xf numFmtId="0" fontId="16" fillId="0" borderId="6" xfId="5" applyFont="1" applyBorder="1" applyAlignment="1">
      <alignment horizontal="center"/>
    </xf>
    <xf numFmtId="0" fontId="16" fillId="0" borderId="1" xfId="5" applyFont="1" applyBorder="1" applyAlignment="1">
      <alignment horizontal="center"/>
    </xf>
    <xf numFmtId="0" fontId="16" fillId="0" borderId="10" xfId="5" applyFont="1" applyBorder="1" applyAlignment="1">
      <alignment horizontal="center"/>
    </xf>
    <xf numFmtId="0" fontId="16" fillId="0" borderId="0" xfId="5" applyFont="1" applyBorder="1" applyAlignment="1">
      <alignment horizontal="center"/>
    </xf>
    <xf numFmtId="0" fontId="16" fillId="0" borderId="3" xfId="5" applyFont="1" applyBorder="1" applyAlignment="1">
      <alignment horizontal="center" vertical="center"/>
    </xf>
    <xf numFmtId="0" fontId="16" fillId="0" borderId="1" xfId="5" applyFont="1" applyBorder="1" applyAlignment="1">
      <alignment horizontal="center" vertical="center"/>
    </xf>
    <xf numFmtId="164" fontId="16" fillId="0" borderId="0" xfId="5" applyNumberFormat="1" applyFont="1" applyAlignment="1">
      <alignment horizontal="center"/>
    </xf>
    <xf numFmtId="0" fontId="16" fillId="0" borderId="1" xfId="5" applyFont="1" applyFill="1" applyBorder="1" applyAlignment="1">
      <alignment horizontal="center"/>
    </xf>
    <xf numFmtId="2" fontId="16" fillId="0" borderId="16" xfId="5" applyNumberFormat="1" applyFont="1" applyBorder="1" applyAlignment="1">
      <alignment horizontal="center" vertical="center"/>
    </xf>
    <xf numFmtId="2" fontId="16" fillId="0" borderId="10" xfId="5" applyNumberFormat="1" applyFont="1" applyFill="1" applyBorder="1" applyAlignment="1">
      <alignment horizontal="center"/>
    </xf>
    <xf numFmtId="2" fontId="16" fillId="0" borderId="8" xfId="5" applyNumberFormat="1" applyFont="1" applyFill="1" applyBorder="1" applyAlignment="1">
      <alignment horizontal="center"/>
    </xf>
    <xf numFmtId="2" fontId="16" fillId="0" borderId="11" xfId="5" applyNumberFormat="1" applyFont="1" applyBorder="1" applyAlignment="1">
      <alignment horizontal="center"/>
    </xf>
    <xf numFmtId="0" fontId="16" fillId="0" borderId="7" xfId="5" applyFont="1" applyBorder="1" applyAlignment="1">
      <alignment horizontal="center" vertical="center"/>
    </xf>
    <xf numFmtId="0" fontId="16" fillId="0" borderId="5" xfId="5" applyFont="1" applyBorder="1" applyAlignment="1">
      <alignment horizontal="center" vertical="center"/>
    </xf>
    <xf numFmtId="0" fontId="16" fillId="0" borderId="4" xfId="5" applyFont="1" applyBorder="1" applyAlignment="1">
      <alignment horizontal="center" vertical="center"/>
    </xf>
    <xf numFmtId="0" fontId="16" fillId="0" borderId="10" xfId="5" applyFont="1" applyBorder="1" applyAlignment="1">
      <alignment horizontal="center" vertical="center"/>
    </xf>
    <xf numFmtId="0" fontId="16" fillId="0" borderId="11" xfId="5" applyFont="1" applyBorder="1" applyAlignment="1">
      <alignment horizontal="center" vertical="center"/>
    </xf>
    <xf numFmtId="0" fontId="16" fillId="0" borderId="0" xfId="5" applyFont="1" applyBorder="1" applyAlignment="1">
      <alignment horizontal="center" vertical="center"/>
    </xf>
    <xf numFmtId="164" fontId="16" fillId="0" borderId="0" xfId="5" applyNumberFormat="1" applyFont="1" applyFill="1" applyBorder="1" applyAlignment="1">
      <alignment horizontal="center" vertical="center"/>
    </xf>
    <xf numFmtId="165" fontId="16" fillId="0" borderId="0" xfId="11" applyNumberFormat="1" applyFont="1" applyAlignment="1">
      <alignment horizontal="center" vertical="center"/>
    </xf>
    <xf numFmtId="3" fontId="16" fillId="0" borderId="0" xfId="5" applyNumberFormat="1" applyFont="1" applyAlignment="1">
      <alignment horizontal="center" vertical="center"/>
    </xf>
    <xf numFmtId="0" fontId="17" fillId="0" borderId="0" xfId="5" applyFont="1" applyAlignment="1">
      <alignment horizontal="center" vertical="center"/>
    </xf>
    <xf numFmtId="3" fontId="17" fillId="0" borderId="0" xfId="5" applyNumberFormat="1" applyFont="1" applyAlignment="1">
      <alignment horizontal="center" vertical="center"/>
    </xf>
    <xf numFmtId="0" fontId="17" fillId="0" borderId="16" xfId="5" applyFont="1" applyBorder="1" applyAlignment="1">
      <alignment horizontal="center" vertical="center"/>
    </xf>
    <xf numFmtId="165" fontId="16" fillId="0" borderId="16" xfId="11" applyNumberFormat="1" applyFont="1" applyBorder="1" applyAlignment="1">
      <alignment horizontal="center" vertical="center"/>
    </xf>
    <xf numFmtId="0" fontId="17" fillId="0" borderId="13" xfId="5" applyFont="1" applyBorder="1"/>
    <xf numFmtId="0" fontId="17" fillId="0" borderId="13" xfId="5" applyFont="1" applyBorder="1" applyAlignment="1">
      <alignment horizontal="center" vertical="center"/>
    </xf>
    <xf numFmtId="0" fontId="17" fillId="0" borderId="14" xfId="5" applyFont="1" applyBorder="1" applyAlignment="1">
      <alignment horizontal="center" vertical="center"/>
    </xf>
    <xf numFmtId="0" fontId="17" fillId="0" borderId="14" xfId="5" applyFont="1" applyBorder="1" applyAlignment="1">
      <alignment horizontal="center"/>
    </xf>
    <xf numFmtId="0" fontId="17" fillId="0" borderId="15" xfId="5" applyFont="1" applyBorder="1" applyAlignment="1">
      <alignment horizontal="center" vertical="center"/>
    </xf>
    <xf numFmtId="0" fontId="17" fillId="0" borderId="15" xfId="5" applyFont="1" applyBorder="1" applyAlignment="1">
      <alignment horizontal="center"/>
    </xf>
    <xf numFmtId="165" fontId="16" fillId="0" borderId="11" xfId="11" applyNumberFormat="1" applyFont="1" applyBorder="1" applyAlignment="1">
      <alignment horizontal="center" vertical="center"/>
    </xf>
    <xf numFmtId="165" fontId="16" fillId="0" borderId="9" xfId="11" applyNumberFormat="1" applyFont="1" applyBorder="1" applyAlignment="1">
      <alignment horizontal="center" vertical="center"/>
    </xf>
    <xf numFmtId="0" fontId="17" fillId="0" borderId="5" xfId="5" applyFont="1" applyBorder="1" applyAlignment="1">
      <alignment horizontal="center" vertical="center"/>
    </xf>
    <xf numFmtId="0" fontId="17" fillId="0" borderId="9" xfId="5" applyFont="1" applyBorder="1" applyAlignment="1">
      <alignment horizontal="center" vertical="center"/>
    </xf>
    <xf numFmtId="0" fontId="17" fillId="0" borderId="0" xfId="5" applyFont="1" applyAlignment="1">
      <alignment horizontal="right"/>
    </xf>
    <xf numFmtId="0" fontId="30" fillId="0" borderId="0" xfId="0" applyFont="1" applyAlignment="1">
      <alignment horizontal="center" vertical="center"/>
    </xf>
    <xf numFmtId="0" fontId="17" fillId="0" borderId="0" xfId="5" applyFont="1" applyAlignment="1">
      <alignment horizontal="center" vertical="center" wrapText="1"/>
    </xf>
    <xf numFmtId="9" fontId="16" fillId="0" borderId="0" xfId="11" applyNumberFormat="1" applyFont="1" applyAlignment="1">
      <alignment horizontal="center" vertical="center"/>
    </xf>
    <xf numFmtId="0" fontId="30" fillId="0" borderId="0" xfId="0" applyFont="1" applyFill="1"/>
    <xf numFmtId="0" fontId="16" fillId="0" borderId="0" xfId="5" applyFont="1" applyBorder="1" applyAlignment="1">
      <alignment horizontal="center" vertical="center"/>
    </xf>
    <xf numFmtId="0" fontId="31" fillId="0" borderId="0" xfId="0" applyFont="1" applyAlignment="1">
      <alignment horizontal="right"/>
    </xf>
    <xf numFmtId="3" fontId="31" fillId="0" borderId="0" xfId="0" applyNumberFormat="1" applyFont="1" applyAlignment="1">
      <alignment horizontal="center" vertical="center"/>
    </xf>
    <xf numFmtId="0" fontId="17" fillId="0" borderId="0" xfId="0" applyFont="1" applyAlignment="1">
      <alignment horizontal="center"/>
    </xf>
    <xf numFmtId="165" fontId="0" fillId="0" borderId="0" xfId="0" applyNumberFormat="1"/>
    <xf numFmtId="0" fontId="17" fillId="0" borderId="0" xfId="5" applyFont="1" applyAlignment="1">
      <alignment horizontal="center"/>
    </xf>
    <xf numFmtId="0" fontId="17" fillId="0" borderId="0" xfId="0" applyFont="1" applyAlignment="1">
      <alignment horizontal="center" vertical="center"/>
    </xf>
    <xf numFmtId="9" fontId="17" fillId="0" borderId="0" xfId="11" applyNumberFormat="1" applyFont="1" applyAlignment="1">
      <alignment horizontal="center" vertical="center"/>
    </xf>
    <xf numFmtId="165" fontId="17" fillId="0" borderId="0" xfId="11" applyNumberFormat="1" applyFont="1" applyAlignment="1">
      <alignment horizontal="center" vertical="center"/>
    </xf>
    <xf numFmtId="14" fontId="16" fillId="0" borderId="0" xfId="5" applyNumberFormat="1" applyFont="1" applyBorder="1" applyAlignment="1">
      <alignment horizontal="center" vertical="center"/>
    </xf>
    <xf numFmtId="0" fontId="16" fillId="0" borderId="4" xfId="5" applyFont="1" applyBorder="1" applyAlignment="1">
      <alignment horizontal="center"/>
    </xf>
    <xf numFmtId="0" fontId="16" fillId="0" borderId="7" xfId="5" applyFont="1" applyBorder="1" applyAlignment="1">
      <alignment horizontal="center" vertical="center"/>
    </xf>
    <xf numFmtId="0" fontId="16" fillId="0" borderId="5" xfId="5" applyFont="1" applyBorder="1" applyAlignment="1">
      <alignment horizontal="center" vertical="center"/>
    </xf>
    <xf numFmtId="0" fontId="16" fillId="0" borderId="4" xfId="5" applyFont="1" applyBorder="1" applyAlignment="1">
      <alignment horizontal="center" vertical="center"/>
    </xf>
    <xf numFmtId="0" fontId="16" fillId="0" borderId="10" xfId="5" applyFont="1" applyBorder="1" applyAlignment="1">
      <alignment horizontal="center" vertical="center"/>
    </xf>
    <xf numFmtId="0" fontId="16" fillId="0" borderId="11" xfId="5" applyFont="1" applyBorder="1" applyAlignment="1">
      <alignment horizontal="center" vertical="center"/>
    </xf>
    <xf numFmtId="0" fontId="16" fillId="0" borderId="0" xfId="5" applyFont="1" applyBorder="1" applyAlignment="1">
      <alignment horizontal="center" vertical="center"/>
    </xf>
    <xf numFmtId="0" fontId="16" fillId="0" borderId="16" xfId="5" applyFont="1" applyBorder="1" applyAlignment="1">
      <alignment horizontal="center"/>
    </xf>
    <xf numFmtId="3" fontId="16" fillId="0" borderId="13" xfId="5" applyNumberFormat="1" applyFont="1" applyFill="1" applyBorder="1" applyAlignment="1">
      <alignment horizontal="center" vertical="center"/>
    </xf>
    <xf numFmtId="3" fontId="16" fillId="0" borderId="13" xfId="5" applyNumberFormat="1" applyFont="1" applyBorder="1" applyAlignment="1">
      <alignment horizontal="center" vertical="center"/>
    </xf>
    <xf numFmtId="3" fontId="16" fillId="0" borderId="14" xfId="5" applyNumberFormat="1" applyFont="1" applyFill="1" applyBorder="1" applyAlignment="1">
      <alignment horizontal="center" vertical="center"/>
    </xf>
    <xf numFmtId="3" fontId="16" fillId="0" borderId="15" xfId="5" applyNumberFormat="1" applyFont="1" applyFill="1" applyBorder="1" applyAlignment="1">
      <alignment horizontal="center" vertical="center"/>
    </xf>
    <xf numFmtId="3" fontId="16" fillId="0" borderId="15" xfId="5" applyNumberFormat="1" applyFont="1" applyBorder="1" applyAlignment="1">
      <alignment horizontal="center" vertical="center"/>
    </xf>
    <xf numFmtId="0" fontId="52" fillId="0" borderId="0" xfId="5" applyFont="1"/>
    <xf numFmtId="14" fontId="16" fillId="0" borderId="0" xfId="5" applyNumberFormat="1" applyFont="1" applyBorder="1"/>
    <xf numFmtId="164" fontId="16" fillId="0" borderId="0" xfId="5" applyNumberFormat="1" applyFont="1" applyBorder="1" applyAlignment="1">
      <alignment horizontal="center"/>
    </xf>
    <xf numFmtId="0" fontId="0" fillId="0" borderId="1" xfId="0" applyBorder="1" applyAlignment="1">
      <alignment horizontal="center"/>
    </xf>
    <xf numFmtId="0" fontId="16" fillId="0" borderId="15" xfId="5" applyFont="1" applyBorder="1" applyAlignment="1">
      <alignment horizontal="center"/>
    </xf>
    <xf numFmtId="0" fontId="53" fillId="0" borderId="0" xfId="0" applyFont="1" applyAlignment="1">
      <alignment horizontal="center"/>
    </xf>
    <xf numFmtId="0" fontId="53" fillId="0" borderId="0" xfId="0" applyFont="1" applyFill="1" applyBorder="1" applyAlignment="1">
      <alignment horizontal="center" wrapText="1"/>
    </xf>
    <xf numFmtId="0" fontId="54" fillId="0" borderId="0" xfId="0" applyFont="1" applyAlignment="1">
      <alignment horizontal="left" vertical="center"/>
    </xf>
    <xf numFmtId="0" fontId="16" fillId="0" borderId="5" xfId="0" applyFont="1" applyBorder="1" applyAlignment="1">
      <alignment horizontal="center" vertical="center"/>
    </xf>
    <xf numFmtId="0" fontId="16" fillId="0" borderId="13" xfId="5" applyFont="1" applyBorder="1" applyAlignment="1">
      <alignment horizontal="center"/>
    </xf>
    <xf numFmtId="0" fontId="16" fillId="0" borderId="0" xfId="0" applyFont="1" applyBorder="1" applyAlignment="1">
      <alignment horizontal="center" vertical="center"/>
    </xf>
    <xf numFmtId="0" fontId="0" fillId="0" borderId="10" xfId="0" applyFill="1" applyBorder="1"/>
    <xf numFmtId="0" fontId="16" fillId="0" borderId="17" xfId="0" applyFont="1" applyFill="1" applyBorder="1" applyAlignment="1">
      <alignment horizontal="center" vertical="center"/>
    </xf>
    <xf numFmtId="170" fontId="0" fillId="0" borderId="0" xfId="0" applyNumberFormat="1" applyBorder="1"/>
    <xf numFmtId="170" fontId="0" fillId="0" borderId="6" xfId="0" applyNumberFormat="1" applyBorder="1" applyAlignment="1">
      <alignment horizontal="center"/>
    </xf>
    <xf numFmtId="0" fontId="16" fillId="0" borderId="0" xfId="13"/>
    <xf numFmtId="0" fontId="16" fillId="0" borderId="0" xfId="13" applyAlignment="1">
      <alignment horizontal="center" vertical="center"/>
    </xf>
    <xf numFmtId="169" fontId="0" fillId="0" borderId="7" xfId="0" applyNumberFormat="1" applyBorder="1" applyAlignment="1">
      <alignment horizontal="center"/>
    </xf>
    <xf numFmtId="170" fontId="0" fillId="0" borderId="4" xfId="0" applyNumberFormat="1" applyBorder="1" applyAlignment="1">
      <alignment horizontal="center"/>
    </xf>
    <xf numFmtId="170" fontId="0" fillId="0" borderId="7" xfId="0" applyNumberFormat="1" applyBorder="1" applyAlignment="1">
      <alignment horizontal="center" vertical="center"/>
    </xf>
    <xf numFmtId="170" fontId="0" fillId="0" borderId="4" xfId="0" applyNumberFormat="1" applyBorder="1" applyAlignment="1">
      <alignment horizontal="center" vertical="center"/>
    </xf>
    <xf numFmtId="170" fontId="0" fillId="0" borderId="5" xfId="0" applyNumberFormat="1" applyBorder="1" applyAlignment="1">
      <alignment horizontal="center" vertical="center"/>
    </xf>
    <xf numFmtId="170" fontId="0" fillId="0" borderId="13" xfId="0" applyNumberFormat="1" applyBorder="1" applyAlignment="1">
      <alignment horizontal="center" vertical="center"/>
    </xf>
    <xf numFmtId="0" fontId="0" fillId="0" borderId="6" xfId="0" applyBorder="1"/>
    <xf numFmtId="0" fontId="55" fillId="0" borderId="16" xfId="0" applyFont="1" applyBorder="1" applyAlignment="1">
      <alignment horizontal="center" vertical="center"/>
    </xf>
    <xf numFmtId="0" fontId="55" fillId="0" borderId="16" xfId="0" applyFont="1" applyFill="1" applyBorder="1" applyAlignment="1">
      <alignment horizontal="center" vertical="center" wrapText="1"/>
    </xf>
    <xf numFmtId="0" fontId="55" fillId="0" borderId="13" xfId="0" applyFont="1" applyBorder="1" applyAlignment="1">
      <alignment horizontal="center" vertical="center"/>
    </xf>
    <xf numFmtId="0" fontId="55" fillId="0" borderId="15" xfId="0" applyFont="1" applyBorder="1" applyAlignment="1">
      <alignment horizontal="center" vertical="center"/>
    </xf>
    <xf numFmtId="0" fontId="30" fillId="0" borderId="7" xfId="0" applyFont="1" applyFill="1" applyBorder="1" applyAlignment="1">
      <alignment horizontal="center" vertical="center"/>
    </xf>
    <xf numFmtId="0" fontId="30" fillId="0" borderId="4" xfId="0" applyFont="1" applyFill="1" applyBorder="1" applyAlignment="1">
      <alignment horizontal="center" vertical="center"/>
    </xf>
    <xf numFmtId="168" fontId="30" fillId="0" borderId="4" xfId="0" applyNumberFormat="1" applyFont="1" applyFill="1" applyBorder="1" applyAlignment="1">
      <alignment horizontal="center" vertical="center"/>
    </xf>
    <xf numFmtId="164" fontId="30" fillId="0" borderId="4" xfId="0" applyNumberFormat="1" applyFont="1" applyFill="1" applyBorder="1" applyAlignment="1">
      <alignment horizontal="center" vertical="center"/>
    </xf>
    <xf numFmtId="9" fontId="30" fillId="0" borderId="4" xfId="11" applyFont="1" applyFill="1" applyBorder="1" applyAlignment="1">
      <alignment horizontal="center" vertical="center"/>
    </xf>
    <xf numFmtId="164" fontId="30" fillId="0" borderId="5" xfId="0" applyNumberFormat="1" applyFont="1" applyFill="1" applyBorder="1" applyAlignment="1">
      <alignment horizontal="center" vertical="center"/>
    </xf>
    <xf numFmtId="0" fontId="30" fillId="0" borderId="10" xfId="0" applyFont="1" applyFill="1" applyBorder="1" applyAlignment="1">
      <alignment horizontal="center" vertical="center"/>
    </xf>
    <xf numFmtId="0" fontId="30" fillId="0" borderId="0" xfId="0" applyFont="1" applyFill="1" applyBorder="1" applyAlignment="1">
      <alignment horizontal="center" vertical="center"/>
    </xf>
    <xf numFmtId="0" fontId="30" fillId="0" borderId="0" xfId="0" applyFont="1" applyBorder="1" applyAlignment="1">
      <alignment horizontal="center" vertical="center"/>
    </xf>
    <xf numFmtId="168" fontId="30" fillId="0" borderId="0" xfId="0" applyNumberFormat="1" applyFont="1" applyBorder="1" applyAlignment="1">
      <alignment horizontal="center" vertical="center"/>
    </xf>
    <xf numFmtId="164" fontId="30" fillId="0" borderId="0" xfId="0" applyNumberFormat="1" applyFont="1" applyBorder="1" applyAlignment="1">
      <alignment horizontal="center" vertical="center"/>
    </xf>
    <xf numFmtId="9" fontId="30" fillId="0" borderId="0" xfId="11" applyFont="1" applyFill="1" applyBorder="1" applyAlignment="1">
      <alignment horizontal="center" vertical="center"/>
    </xf>
    <xf numFmtId="164" fontId="30" fillId="0" borderId="0" xfId="0" applyNumberFormat="1" applyFont="1" applyFill="1" applyBorder="1" applyAlignment="1">
      <alignment horizontal="center" vertical="center"/>
    </xf>
    <xf numFmtId="164" fontId="30" fillId="0" borderId="11" xfId="0" applyNumberFormat="1" applyFont="1" applyFill="1" applyBorder="1" applyAlignment="1">
      <alignment horizontal="center" vertical="center"/>
    </xf>
    <xf numFmtId="168" fontId="30" fillId="0" borderId="0" xfId="0" applyNumberFormat="1" applyFont="1" applyFill="1" applyBorder="1" applyAlignment="1">
      <alignment horizontal="center" vertical="center"/>
    </xf>
    <xf numFmtId="17" fontId="30" fillId="0" borderId="0" xfId="0" applyNumberFormat="1" applyFont="1" applyBorder="1" applyAlignment="1">
      <alignment horizontal="center" vertical="center"/>
    </xf>
    <xf numFmtId="17" fontId="30" fillId="0" borderId="0" xfId="0" applyNumberFormat="1" applyFont="1" applyFill="1" applyBorder="1" applyAlignment="1">
      <alignment horizontal="center" vertical="center"/>
    </xf>
    <xf numFmtId="164" fontId="55" fillId="0" borderId="11" xfId="0" applyNumberFormat="1" applyFont="1" applyFill="1" applyBorder="1" applyAlignment="1">
      <alignment horizontal="center" vertical="center"/>
    </xf>
    <xf numFmtId="0" fontId="30" fillId="0" borderId="8" xfId="0" applyFont="1" applyFill="1" applyBorder="1" applyAlignment="1">
      <alignment horizontal="center" vertical="center"/>
    </xf>
    <xf numFmtId="0" fontId="30" fillId="0" borderId="6" xfId="0" applyFont="1" applyFill="1" applyBorder="1" applyAlignment="1">
      <alignment horizontal="center" vertical="center"/>
    </xf>
    <xf numFmtId="0" fontId="30" fillId="0" borderId="6" xfId="0" applyFont="1" applyBorder="1" applyAlignment="1">
      <alignment horizontal="center" vertical="center"/>
    </xf>
    <xf numFmtId="17" fontId="30" fillId="0" borderId="6" xfId="0" applyNumberFormat="1" applyFont="1" applyBorder="1" applyAlignment="1">
      <alignment horizontal="center" vertical="center"/>
    </xf>
    <xf numFmtId="164" fontId="30" fillId="0" borderId="6" xfId="0" applyNumberFormat="1" applyFont="1" applyBorder="1" applyAlignment="1">
      <alignment horizontal="center" vertical="center"/>
    </xf>
    <xf numFmtId="9" fontId="30" fillId="0" borderId="6" xfId="11" applyFont="1" applyFill="1" applyBorder="1" applyAlignment="1">
      <alignment horizontal="center" vertical="center"/>
    </xf>
    <xf numFmtId="164" fontId="30" fillId="0" borderId="6" xfId="0" applyNumberFormat="1" applyFont="1" applyFill="1" applyBorder="1" applyAlignment="1">
      <alignment horizontal="center" vertical="center"/>
    </xf>
    <xf numFmtId="164" fontId="30" fillId="0" borderId="9" xfId="0" applyNumberFormat="1" applyFont="1" applyFill="1" applyBorder="1" applyAlignment="1">
      <alignment horizontal="center" vertical="center"/>
    </xf>
    <xf numFmtId="164" fontId="16" fillId="0" borderId="0" xfId="0" applyNumberFormat="1" applyFont="1" applyBorder="1" applyAlignment="1">
      <alignment horizontal="center" vertical="center"/>
    </xf>
    <xf numFmtId="164" fontId="0" fillId="0" borderId="0" xfId="0" applyNumberFormat="1" applyBorder="1" applyAlignment="1">
      <alignment horizontal="center" vertical="center"/>
    </xf>
    <xf numFmtId="164" fontId="0" fillId="0" borderId="11" xfId="0" applyNumberFormat="1" applyBorder="1" applyAlignment="1">
      <alignment horizontal="center" vertical="center"/>
    </xf>
    <xf numFmtId="9" fontId="16" fillId="0" borderId="6" xfId="11" applyFont="1" applyBorder="1" applyAlignment="1">
      <alignment horizontal="center" vertical="center"/>
    </xf>
    <xf numFmtId="164" fontId="16" fillId="0" borderId="6" xfId="0" applyNumberFormat="1" applyFont="1" applyBorder="1" applyAlignment="1">
      <alignment horizontal="center" vertical="center"/>
    </xf>
    <xf numFmtId="168" fontId="30" fillId="0" borderId="6" xfId="0" applyNumberFormat="1" applyFont="1" applyBorder="1" applyAlignment="1">
      <alignment horizontal="center" vertical="center"/>
    </xf>
    <xf numFmtId="164" fontId="0" fillId="0" borderId="6" xfId="0" applyNumberFormat="1" applyBorder="1" applyAlignment="1">
      <alignment horizontal="center" vertical="center"/>
    </xf>
    <xf numFmtId="164" fontId="0" fillId="0" borderId="9" xfId="0" applyNumberFormat="1" applyBorder="1" applyAlignment="1">
      <alignment horizontal="center" vertical="center"/>
    </xf>
    <xf numFmtId="0" fontId="17" fillId="0" borderId="16" xfId="0" applyFont="1" applyBorder="1" applyAlignment="1">
      <alignment horizontal="center" vertical="center"/>
    </xf>
    <xf numFmtId="0" fontId="17" fillId="0" borderId="16" xfId="0" applyFont="1" applyBorder="1" applyAlignment="1">
      <alignment horizontal="center" vertical="center" wrapText="1"/>
    </xf>
    <xf numFmtId="0" fontId="0" fillId="0" borderId="16" xfId="0" applyBorder="1"/>
    <xf numFmtId="0" fontId="23" fillId="0" borderId="16" xfId="0" applyFont="1" applyBorder="1" applyAlignment="1">
      <alignment horizontal="center" vertical="center" wrapText="1"/>
    </xf>
    <xf numFmtId="9" fontId="16" fillId="0" borderId="4" xfId="11" applyFont="1" applyFill="1" applyBorder="1" applyAlignment="1">
      <alignment horizontal="center"/>
    </xf>
    <xf numFmtId="9" fontId="16" fillId="0" borderId="5" xfId="11" applyFont="1" applyFill="1" applyBorder="1" applyAlignment="1">
      <alignment horizontal="center"/>
    </xf>
    <xf numFmtId="9" fontId="16" fillId="0" borderId="0" xfId="11" applyFont="1" applyFill="1" applyBorder="1" applyAlignment="1">
      <alignment horizontal="center"/>
    </xf>
    <xf numFmtId="0" fontId="16" fillId="0" borderId="14" xfId="5" applyFont="1" applyFill="1" applyBorder="1"/>
    <xf numFmtId="0" fontId="16" fillId="0" borderId="15" xfId="5" applyFont="1" applyFill="1" applyBorder="1"/>
    <xf numFmtId="164" fontId="16" fillId="0" borderId="17" xfId="5" applyNumberFormat="1" applyFont="1" applyFill="1" applyBorder="1" applyAlignment="1">
      <alignment horizontal="center"/>
    </xf>
    <xf numFmtId="165" fontId="58" fillId="7" borderId="31" xfId="0" applyNumberFormat="1" applyFont="1" applyFill="1" applyBorder="1" applyAlignment="1">
      <alignment horizontal="center" vertical="center" wrapText="1"/>
    </xf>
    <xf numFmtId="165" fontId="60" fillId="7" borderId="31" xfId="0" applyNumberFormat="1" applyFont="1" applyFill="1" applyBorder="1" applyAlignment="1">
      <alignment horizontal="center" vertical="center" wrapText="1"/>
    </xf>
    <xf numFmtId="0" fontId="58" fillId="7" borderId="29" xfId="0" applyFont="1" applyFill="1" applyBorder="1" applyAlignment="1">
      <alignment horizontal="left" vertical="center"/>
    </xf>
    <xf numFmtId="0" fontId="59" fillId="7" borderId="29" xfId="0" applyFont="1" applyFill="1" applyBorder="1" applyAlignment="1">
      <alignment horizontal="right" vertical="center"/>
    </xf>
    <xf numFmtId="0" fontId="57" fillId="6" borderId="29" xfId="0" applyFont="1" applyFill="1" applyBorder="1" applyAlignment="1">
      <alignment horizontal="right" vertical="center"/>
    </xf>
    <xf numFmtId="165" fontId="57" fillId="6" borderId="31" xfId="0" applyNumberFormat="1" applyFont="1" applyFill="1" applyBorder="1" applyAlignment="1">
      <alignment horizontal="center" vertical="center" wrapText="1"/>
    </xf>
    <xf numFmtId="0" fontId="16" fillId="0" borderId="7" xfId="7" applyFont="1" applyBorder="1" applyAlignment="1">
      <alignment horizontal="center" vertical="center"/>
    </xf>
    <xf numFmtId="0" fontId="16" fillId="0" borderId="4" xfId="7" applyFont="1" applyBorder="1" applyAlignment="1">
      <alignment horizontal="center" vertical="center"/>
    </xf>
    <xf numFmtId="0" fontId="16" fillId="0" borderId="5" xfId="7" applyFont="1" applyBorder="1" applyAlignment="1">
      <alignment horizontal="center" vertical="center"/>
    </xf>
    <xf numFmtId="0" fontId="16" fillId="0" borderId="10" xfId="7" applyFont="1" applyBorder="1" applyAlignment="1">
      <alignment horizontal="center" vertical="center"/>
    </xf>
    <xf numFmtId="0" fontId="16" fillId="0" borderId="0" xfId="7" applyFont="1" applyBorder="1" applyAlignment="1">
      <alignment horizontal="center" vertical="center"/>
    </xf>
    <xf numFmtId="0" fontId="16" fillId="0" borderId="11" xfId="7" applyFont="1" applyBorder="1" applyAlignment="1">
      <alignment horizontal="center" vertical="center"/>
    </xf>
    <xf numFmtId="17" fontId="42" fillId="4" borderId="0" xfId="0" quotePrefix="1" applyNumberFormat="1" applyFont="1" applyFill="1" applyBorder="1" applyAlignment="1">
      <alignment horizontal="left" vertical="center" readingOrder="1"/>
    </xf>
    <xf numFmtId="0" fontId="16" fillId="0" borderId="10" xfId="7" applyFont="1" applyBorder="1" applyAlignment="1">
      <alignment horizontal="center" vertical="center" wrapText="1"/>
    </xf>
    <xf numFmtId="0" fontId="16" fillId="0" borderId="13" xfId="5" applyFont="1" applyBorder="1" applyAlignment="1">
      <alignment horizontal="center"/>
    </xf>
    <xf numFmtId="0" fontId="43" fillId="0" borderId="22" xfId="0" applyFont="1" applyFill="1" applyBorder="1" applyAlignment="1">
      <alignment horizontal="left" vertical="center" readingOrder="1"/>
    </xf>
    <xf numFmtId="0" fontId="32" fillId="0" borderId="0" xfId="0" applyFont="1" applyFill="1" applyBorder="1" applyAlignment="1">
      <alignment horizontal="left" vertical="center"/>
    </xf>
    <xf numFmtId="167" fontId="16" fillId="0" borderId="7" xfId="7" applyNumberFormat="1" applyFont="1" applyFill="1" applyBorder="1" applyAlignment="1">
      <alignment horizontal="center"/>
    </xf>
    <xf numFmtId="167" fontId="16" fillId="0" borderId="4" xfId="7" applyNumberFormat="1" applyFont="1" applyFill="1" applyBorder="1" applyAlignment="1">
      <alignment horizontal="center"/>
    </xf>
    <xf numFmtId="167" fontId="16" fillId="0" borderId="10" xfId="7" applyNumberFormat="1" applyFont="1" applyFill="1" applyBorder="1" applyAlignment="1">
      <alignment horizontal="center"/>
    </xf>
    <xf numFmtId="167" fontId="16" fillId="0" borderId="0" xfId="7" applyNumberFormat="1" applyFont="1" applyFill="1" applyBorder="1" applyAlignment="1">
      <alignment horizontal="center"/>
    </xf>
    <xf numFmtId="167" fontId="16" fillId="0" borderId="8" xfId="7" applyNumberFormat="1" applyFont="1" applyFill="1" applyBorder="1" applyAlignment="1">
      <alignment horizontal="center"/>
    </xf>
    <xf numFmtId="167" fontId="16" fillId="0" borderId="6" xfId="7" applyNumberFormat="1" applyFont="1" applyFill="1" applyBorder="1" applyAlignment="1">
      <alignment horizontal="center"/>
    </xf>
    <xf numFmtId="167" fontId="16" fillId="0" borderId="0" xfId="5" applyNumberFormat="1" applyFont="1"/>
    <xf numFmtId="171" fontId="16" fillId="0" borderId="0" xfId="5" applyNumberFormat="1" applyFont="1"/>
    <xf numFmtId="172" fontId="16" fillId="0" borderId="0" xfId="5" applyNumberFormat="1" applyFont="1"/>
    <xf numFmtId="167" fontId="16" fillId="0" borderId="11" xfId="8" applyNumberFormat="1" applyFont="1" applyFill="1" applyBorder="1" applyAlignment="1">
      <alignment horizontal="center"/>
    </xf>
    <xf numFmtId="0" fontId="16" fillId="0" borderId="0" xfId="0" applyFont="1" applyAlignment="1">
      <alignment horizontal="center" vertical="center"/>
    </xf>
    <xf numFmtId="0" fontId="30" fillId="0" borderId="0" xfId="0" applyFont="1" applyAlignment="1">
      <alignment horizontal="right"/>
    </xf>
    <xf numFmtId="3" fontId="30" fillId="0" borderId="0" xfId="0" applyNumberFormat="1" applyFont="1" applyAlignment="1">
      <alignment horizontal="center" vertical="center"/>
    </xf>
    <xf numFmtId="165" fontId="16" fillId="0" borderId="4" xfId="0" applyNumberFormat="1" applyFont="1" applyBorder="1"/>
    <xf numFmtId="165" fontId="16" fillId="0" borderId="5" xfId="0" applyNumberFormat="1" applyFont="1" applyBorder="1"/>
    <xf numFmtId="165" fontId="16" fillId="0" borderId="0" xfId="0" applyNumberFormat="1" applyFont="1" applyBorder="1"/>
    <xf numFmtId="165" fontId="16" fillId="0" borderId="11" xfId="0" applyNumberFormat="1" applyFont="1" applyBorder="1"/>
    <xf numFmtId="165" fontId="16" fillId="0" borderId="0" xfId="0" applyNumberFormat="1" applyFont="1" applyBorder="1" applyAlignment="1">
      <alignment horizontal="center" vertical="center"/>
    </xf>
    <xf numFmtId="165" fontId="16" fillId="0" borderId="6" xfId="0" applyNumberFormat="1" applyFont="1" applyBorder="1" applyAlignment="1">
      <alignment horizontal="center" vertical="center"/>
    </xf>
    <xf numFmtId="165" fontId="16" fillId="0" borderId="6" xfId="0" applyNumberFormat="1" applyFont="1" applyBorder="1"/>
    <xf numFmtId="165" fontId="16" fillId="0" borderId="9" xfId="0" applyNumberFormat="1" applyFont="1" applyBorder="1"/>
    <xf numFmtId="3" fontId="30" fillId="0" borderId="1" xfId="0" applyNumberFormat="1" applyFont="1" applyBorder="1" applyAlignment="1">
      <alignment horizontal="center" vertical="center"/>
    </xf>
    <xf numFmtId="0" fontId="16" fillId="0" borderId="17" xfId="0" applyFont="1" applyBorder="1" applyAlignment="1">
      <alignment horizontal="center" vertical="center"/>
    </xf>
    <xf numFmtId="165" fontId="16" fillId="0" borderId="17" xfId="0" applyNumberFormat="1" applyFont="1" applyBorder="1" applyAlignment="1">
      <alignment horizontal="center" vertical="center"/>
    </xf>
    <xf numFmtId="165" fontId="16" fillId="0" borderId="14" xfId="0" applyNumberFormat="1" applyFont="1" applyBorder="1"/>
    <xf numFmtId="165" fontId="16" fillId="0" borderId="15" xfId="0" applyNumberFormat="1" applyFont="1" applyBorder="1"/>
    <xf numFmtId="165" fontId="16" fillId="0" borderId="10" xfId="5" applyNumberFormat="1" applyFont="1" applyBorder="1"/>
    <xf numFmtId="165" fontId="16" fillId="0" borderId="0" xfId="5" applyNumberFormat="1" applyFont="1" applyBorder="1"/>
    <xf numFmtId="165" fontId="16" fillId="0" borderId="11" xfId="5" applyNumberFormat="1" applyFont="1" applyBorder="1"/>
    <xf numFmtId="165" fontId="16" fillId="0" borderId="8" xfId="5" applyNumberFormat="1" applyFont="1" applyBorder="1"/>
    <xf numFmtId="165" fontId="16" fillId="0" borderId="6" xfId="5" applyNumberFormat="1" applyFont="1" applyBorder="1"/>
    <xf numFmtId="165" fontId="16" fillId="0" borderId="9" xfId="5" applyNumberFormat="1" applyFont="1" applyBorder="1"/>
    <xf numFmtId="2" fontId="16" fillId="0" borderId="0" xfId="5" applyNumberFormat="1" applyFont="1" applyBorder="1" applyAlignment="1">
      <alignment horizontal="left" vertical="center"/>
    </xf>
    <xf numFmtId="3" fontId="16" fillId="0" borderId="0" xfId="5" applyNumberFormat="1" applyFont="1" applyBorder="1" applyAlignment="1">
      <alignment horizontal="center" vertical="center"/>
    </xf>
    <xf numFmtId="14" fontId="16" fillId="0" borderId="7" xfId="5" applyNumberFormat="1" applyFont="1" applyBorder="1" applyAlignment="1">
      <alignment horizontal="center" vertical="center"/>
    </xf>
    <xf numFmtId="14" fontId="16" fillId="0" borderId="8" xfId="5" applyNumberFormat="1" applyFont="1" applyBorder="1" applyAlignment="1">
      <alignment horizontal="center" vertical="center"/>
    </xf>
    <xf numFmtId="3" fontId="16" fillId="0" borderId="6" xfId="5" applyNumberFormat="1" applyFont="1" applyBorder="1" applyAlignment="1">
      <alignment horizontal="center" vertical="center"/>
    </xf>
    <xf numFmtId="2" fontId="16" fillId="0" borderId="9" xfId="5" applyNumberFormat="1" applyFont="1" applyBorder="1" applyAlignment="1">
      <alignment horizontal="center" vertical="center"/>
    </xf>
    <xf numFmtId="2" fontId="16" fillId="0" borderId="10" xfId="5" applyNumberFormat="1" applyFont="1" applyBorder="1" applyAlignment="1">
      <alignment horizontal="center" vertical="center"/>
    </xf>
    <xf numFmtId="2" fontId="17" fillId="0" borderId="0" xfId="5" applyNumberFormat="1" applyFont="1" applyAlignment="1">
      <alignment horizontal="left" vertical="center"/>
    </xf>
    <xf numFmtId="0" fontId="17" fillId="0" borderId="0" xfId="5" applyFont="1" applyAlignment="1">
      <alignment horizontal="left" vertical="center"/>
    </xf>
    <xf numFmtId="164" fontId="16" fillId="0" borderId="4" xfId="5" applyNumberFormat="1" applyFont="1" applyBorder="1" applyAlignment="1">
      <alignment horizontal="center" vertical="center"/>
    </xf>
    <xf numFmtId="1" fontId="16" fillId="0" borderId="14" xfId="5" applyNumberFormat="1" applyFont="1" applyFill="1" applyBorder="1" applyAlignment="1">
      <alignment horizontal="center" vertical="center"/>
    </xf>
    <xf numFmtId="1" fontId="16" fillId="0" borderId="15" xfId="5" applyNumberFormat="1" applyFont="1" applyFill="1" applyBorder="1" applyAlignment="1">
      <alignment horizontal="center" vertical="center"/>
    </xf>
    <xf numFmtId="3" fontId="16" fillId="0" borderId="4" xfId="5" applyNumberFormat="1" applyFont="1" applyBorder="1" applyAlignment="1">
      <alignment horizontal="center" vertical="center"/>
    </xf>
    <xf numFmtId="3" fontId="16" fillId="0" borderId="5" xfId="5" applyNumberFormat="1" applyFont="1" applyBorder="1" applyAlignment="1">
      <alignment horizontal="center" vertical="center"/>
    </xf>
    <xf numFmtId="3" fontId="16" fillId="0" borderId="10" xfId="5" applyNumberFormat="1" applyFont="1" applyBorder="1" applyAlignment="1">
      <alignment horizontal="center" vertical="center"/>
    </xf>
    <xf numFmtId="0" fontId="16" fillId="0" borderId="0" xfId="5" applyNumberFormat="1" applyFont="1" applyBorder="1" applyAlignment="1">
      <alignment horizontal="center" vertical="center"/>
    </xf>
    <xf numFmtId="2" fontId="16" fillId="0" borderId="0" xfId="5" applyNumberFormat="1" applyFont="1" applyBorder="1"/>
    <xf numFmtId="2" fontId="16" fillId="0" borderId="11" xfId="5" applyNumberFormat="1" applyFont="1" applyBorder="1"/>
    <xf numFmtId="3" fontId="16" fillId="0" borderId="8" xfId="5" applyNumberFormat="1" applyFont="1" applyBorder="1" applyAlignment="1">
      <alignment horizontal="center" vertical="center"/>
    </xf>
    <xf numFmtId="0" fontId="16" fillId="0" borderId="6" xfId="5" applyNumberFormat="1" applyFont="1" applyBorder="1" applyAlignment="1">
      <alignment horizontal="center" vertical="center"/>
    </xf>
    <xf numFmtId="2" fontId="16" fillId="0" borderId="6" xfId="5" applyNumberFormat="1" applyFont="1" applyBorder="1"/>
    <xf numFmtId="2" fontId="16" fillId="0" borderId="9" xfId="5" applyNumberFormat="1" applyFont="1" applyBorder="1"/>
    <xf numFmtId="0" fontId="16" fillId="0" borderId="7" xfId="0" applyFont="1" applyBorder="1" applyAlignment="1">
      <alignment horizontal="center" vertical="center"/>
    </xf>
    <xf numFmtId="0" fontId="36" fillId="3" borderId="0" xfId="0" applyFont="1" applyFill="1" applyBorder="1" applyAlignment="1">
      <alignment horizontal="center" vertical="center"/>
    </xf>
    <xf numFmtId="0" fontId="36" fillId="3" borderId="0" xfId="0" applyFont="1" applyFill="1" applyBorder="1" applyAlignment="1">
      <alignment horizontal="left"/>
    </xf>
    <xf numFmtId="0" fontId="16" fillId="0" borderId="7" xfId="5" applyFont="1" applyBorder="1" applyAlignment="1">
      <alignment horizontal="center"/>
    </xf>
    <xf numFmtId="0" fontId="16" fillId="0" borderId="4" xfId="5" applyFont="1" applyBorder="1" applyAlignment="1">
      <alignment horizontal="center"/>
    </xf>
    <xf numFmtId="0" fontId="16" fillId="0" borderId="5" xfId="5" applyFont="1" applyBorder="1" applyAlignment="1">
      <alignment horizontal="center"/>
    </xf>
    <xf numFmtId="0" fontId="16" fillId="0" borderId="13" xfId="5" applyFont="1" applyBorder="1" applyAlignment="1">
      <alignment horizontal="center"/>
    </xf>
    <xf numFmtId="0" fontId="16" fillId="0" borderId="6" xfId="0" applyFont="1" applyBorder="1" applyAlignment="1">
      <alignment horizontal="center" vertical="center"/>
    </xf>
    <xf numFmtId="0" fontId="16" fillId="0" borderId="4" xfId="0" applyFont="1" applyBorder="1" applyAlignment="1">
      <alignment horizontal="center" vertical="center"/>
    </xf>
    <xf numFmtId="0" fontId="16" fillId="0" borderId="8" xfId="0" applyFont="1" applyBorder="1" applyAlignment="1">
      <alignment horizontal="center" vertical="center"/>
    </xf>
    <xf numFmtId="0" fontId="16" fillId="0" borderId="9" xfId="0" applyFont="1" applyBorder="1" applyAlignment="1">
      <alignment horizontal="center" vertical="center"/>
    </xf>
    <xf numFmtId="164" fontId="16" fillId="0" borderId="0" xfId="5" applyNumberFormat="1" applyFont="1"/>
    <xf numFmtId="2" fontId="20" fillId="0" borderId="0" xfId="5" applyNumberFormat="1" applyFont="1"/>
    <xf numFmtId="14" fontId="0" fillId="0" borderId="0" xfId="0" applyNumberFormat="1"/>
    <xf numFmtId="0" fontId="18" fillId="0" borderId="0" xfId="5" applyFont="1" applyFill="1" applyAlignment="1">
      <alignment horizontal="left"/>
    </xf>
    <xf numFmtId="0" fontId="67" fillId="0" borderId="0" xfId="5" applyFont="1" applyFill="1"/>
    <xf numFmtId="0" fontId="26" fillId="0" borderId="0" xfId="5" applyFont="1" applyFill="1" applyAlignment="1">
      <alignment horizontal="center"/>
    </xf>
    <xf numFmtId="5" fontId="16" fillId="0" borderId="0" xfId="5" applyNumberFormat="1" applyFont="1"/>
    <xf numFmtId="0" fontId="26" fillId="0" borderId="0" xfId="5" applyFont="1" applyFill="1" applyAlignment="1">
      <alignment horizontal="left"/>
    </xf>
    <xf numFmtId="0" fontId="30" fillId="0" borderId="0" xfId="58" applyFont="1"/>
    <xf numFmtId="0" fontId="32" fillId="0" borderId="0" xfId="58" applyFont="1"/>
    <xf numFmtId="0" fontId="30" fillId="0" borderId="0" xfId="58" applyFont="1" applyFill="1"/>
    <xf numFmtId="0" fontId="30" fillId="4" borderId="50" xfId="58" applyFont="1" applyFill="1" applyBorder="1" applyAlignment="1">
      <alignment horizontal="center" vertical="center" wrapText="1"/>
    </xf>
    <xf numFmtId="0" fontId="30" fillId="4" borderId="51" xfId="58" applyFont="1" applyFill="1" applyBorder="1" applyAlignment="1">
      <alignment horizontal="center" vertical="center" wrapText="1"/>
    </xf>
    <xf numFmtId="0" fontId="30" fillId="4" borderId="34" xfId="58" applyNumberFormat="1" applyFont="1" applyFill="1" applyBorder="1" applyAlignment="1">
      <alignment horizontal="center" vertical="center"/>
    </xf>
    <xf numFmtId="3" fontId="30" fillId="4" borderId="40" xfId="58" applyNumberFormat="1" applyFont="1" applyFill="1" applyBorder="1" applyAlignment="1">
      <alignment horizontal="center" vertical="center"/>
    </xf>
    <xf numFmtId="3" fontId="30" fillId="4" borderId="41" xfId="58" applyNumberFormat="1" applyFont="1" applyFill="1" applyBorder="1" applyAlignment="1">
      <alignment horizontal="center" vertical="center"/>
    </xf>
    <xf numFmtId="3" fontId="30" fillId="4" borderId="42" xfId="58" applyNumberFormat="1" applyFont="1" applyFill="1" applyBorder="1" applyAlignment="1">
      <alignment horizontal="center" vertical="center"/>
    </xf>
    <xf numFmtId="3" fontId="30" fillId="4" borderId="43" xfId="58" applyNumberFormat="1" applyFont="1" applyFill="1" applyBorder="1" applyAlignment="1">
      <alignment horizontal="center" vertical="center"/>
    </xf>
    <xf numFmtId="0" fontId="30" fillId="4" borderId="44" xfId="58" applyNumberFormat="1" applyFont="1" applyFill="1" applyBorder="1" applyAlignment="1">
      <alignment horizontal="center" vertical="center"/>
    </xf>
    <xf numFmtId="3" fontId="30" fillId="4" borderId="3" xfId="58" applyNumberFormat="1" applyFont="1" applyFill="1" applyBorder="1" applyAlignment="1">
      <alignment horizontal="center" vertical="center"/>
    </xf>
    <xf numFmtId="3" fontId="30" fillId="4" borderId="1" xfId="58" applyNumberFormat="1" applyFont="1" applyFill="1" applyBorder="1" applyAlignment="1">
      <alignment horizontal="center" vertical="center"/>
    </xf>
    <xf numFmtId="3" fontId="30" fillId="4" borderId="45" xfId="58" applyNumberFormat="1" applyFont="1" applyFill="1" applyBorder="1" applyAlignment="1">
      <alignment horizontal="center" vertical="center"/>
    </xf>
    <xf numFmtId="3" fontId="30" fillId="4" borderId="46" xfId="58" applyNumberFormat="1" applyFont="1" applyFill="1" applyBorder="1" applyAlignment="1">
      <alignment horizontal="center" vertical="center"/>
    </xf>
    <xf numFmtId="173" fontId="17" fillId="0" borderId="0" xfId="59" applyNumberFormat="1" applyFont="1" applyFill="1" applyAlignment="1"/>
    <xf numFmtId="173" fontId="17" fillId="0" borderId="0" xfId="59" applyNumberFormat="1" applyFont="1" applyFill="1" applyAlignment="1">
      <alignment horizontal="center"/>
    </xf>
    <xf numFmtId="0" fontId="69" fillId="4" borderId="44" xfId="58" applyNumberFormat="1" applyFont="1" applyFill="1" applyBorder="1" applyAlignment="1">
      <alignment horizontal="center" vertical="center"/>
    </xf>
    <xf numFmtId="3" fontId="69" fillId="4" borderId="3" xfId="58" applyNumberFormat="1" applyFont="1" applyFill="1" applyBorder="1" applyAlignment="1">
      <alignment horizontal="center" vertical="center"/>
    </xf>
    <xf numFmtId="3" fontId="69" fillId="4" borderId="1" xfId="58" applyNumberFormat="1" applyFont="1" applyFill="1" applyBorder="1" applyAlignment="1">
      <alignment horizontal="center" vertical="center"/>
    </xf>
    <xf numFmtId="3" fontId="69" fillId="4" borderId="45" xfId="58" applyNumberFormat="1" applyFont="1" applyFill="1" applyBorder="1" applyAlignment="1">
      <alignment horizontal="center" vertical="center"/>
    </xf>
    <xf numFmtId="3" fontId="69" fillId="4" borderId="46" xfId="58" applyNumberFormat="1" applyFont="1" applyFill="1" applyBorder="1" applyAlignment="1">
      <alignment horizontal="center" vertical="center"/>
    </xf>
    <xf numFmtId="0" fontId="55" fillId="0" borderId="0" xfId="58" applyFont="1" applyFill="1"/>
    <xf numFmtId="0" fontId="30" fillId="4" borderId="49" xfId="58" applyFont="1" applyFill="1" applyBorder="1" applyAlignment="1">
      <alignment horizontal="center" vertical="center" wrapText="1"/>
    </xf>
    <xf numFmtId="0" fontId="30" fillId="4" borderId="38" xfId="58" applyFont="1" applyFill="1" applyBorder="1" applyAlignment="1">
      <alignment horizontal="center" vertical="center" wrapText="1"/>
    </xf>
    <xf numFmtId="0" fontId="30" fillId="4" borderId="52" xfId="58" applyFont="1" applyFill="1" applyBorder="1" applyAlignment="1">
      <alignment horizontal="center" vertical="center" wrapText="1"/>
    </xf>
    <xf numFmtId="3" fontId="30" fillId="4" borderId="9" xfId="58" applyNumberFormat="1" applyFont="1" applyFill="1" applyBorder="1" applyAlignment="1">
      <alignment horizontal="center" vertical="center"/>
    </xf>
    <xf numFmtId="4" fontId="30" fillId="4" borderId="15" xfId="58" applyNumberFormat="1" applyFont="1" applyFill="1" applyBorder="1" applyAlignment="1">
      <alignment horizontal="center" vertical="center"/>
    </xf>
    <xf numFmtId="4" fontId="30" fillId="4" borderId="53" xfId="58" applyNumberFormat="1" applyFont="1" applyFill="1" applyBorder="1" applyAlignment="1">
      <alignment horizontal="center" vertical="center"/>
    </xf>
    <xf numFmtId="0" fontId="30" fillId="4" borderId="54" xfId="58" applyFont="1" applyFill="1" applyBorder="1" applyAlignment="1">
      <alignment horizontal="center" vertical="center"/>
    </xf>
    <xf numFmtId="3" fontId="30" fillId="4" borderId="55" xfId="58" applyNumberFormat="1" applyFont="1" applyFill="1" applyBorder="1" applyAlignment="1">
      <alignment horizontal="center" vertical="center"/>
    </xf>
    <xf numFmtId="0" fontId="30" fillId="4" borderId="56" xfId="58" applyFont="1" applyFill="1" applyBorder="1" applyAlignment="1">
      <alignment horizontal="center" vertical="center"/>
    </xf>
    <xf numFmtId="0" fontId="30" fillId="0" borderId="0" xfId="58" applyFont="1" applyAlignment="1"/>
    <xf numFmtId="0" fontId="30" fillId="0" borderId="0" xfId="58" applyFont="1" applyAlignment="1">
      <alignment wrapText="1"/>
    </xf>
    <xf numFmtId="173" fontId="30" fillId="0" borderId="0" xfId="59" applyNumberFormat="1" applyFont="1"/>
    <xf numFmtId="0" fontId="30" fillId="0" borderId="57" xfId="58" applyFont="1" applyFill="1" applyBorder="1"/>
    <xf numFmtId="0" fontId="30" fillId="0" borderId="12" xfId="58" applyFont="1" applyBorder="1" applyAlignment="1">
      <alignment horizontal="center" wrapText="1"/>
    </xf>
    <xf numFmtId="0" fontId="30" fillId="0" borderId="16" xfId="58" applyFont="1" applyBorder="1" applyAlignment="1">
      <alignment horizontal="center"/>
    </xf>
    <xf numFmtId="0" fontId="30" fillId="0" borderId="16" xfId="58" applyFont="1" applyBorder="1" applyAlignment="1">
      <alignment horizontal="center" wrapText="1"/>
    </xf>
    <xf numFmtId="0" fontId="30" fillId="0" borderId="46" xfId="58" applyFont="1" applyBorder="1" applyAlignment="1">
      <alignment horizontal="center" wrapText="1"/>
    </xf>
    <xf numFmtId="0" fontId="30" fillId="0" borderId="0" xfId="58" applyFont="1" applyAlignment="1">
      <alignment horizontal="center"/>
    </xf>
    <xf numFmtId="0" fontId="30" fillId="0" borderId="45" xfId="58" applyFont="1" applyBorder="1" applyAlignment="1">
      <alignment horizontal="center"/>
    </xf>
    <xf numFmtId="0" fontId="30" fillId="0" borderId="59" xfId="58" applyFont="1" applyBorder="1"/>
    <xf numFmtId="173" fontId="30" fillId="0" borderId="0" xfId="59" applyNumberFormat="1" applyFont="1" applyBorder="1"/>
    <xf numFmtId="173" fontId="30" fillId="0" borderId="13" xfId="59" applyNumberFormat="1" applyFont="1" applyBorder="1"/>
    <xf numFmtId="173" fontId="30" fillId="0" borderId="39" xfId="59" applyNumberFormat="1" applyFont="1" applyBorder="1"/>
    <xf numFmtId="0" fontId="30" fillId="0" borderId="12" xfId="58" applyFont="1" applyBorder="1"/>
    <xf numFmtId="0" fontId="30" fillId="0" borderId="39" xfId="58" applyFont="1" applyBorder="1"/>
    <xf numFmtId="173" fontId="30" fillId="0" borderId="14" xfId="59" applyNumberFormat="1" applyFont="1" applyBorder="1"/>
    <xf numFmtId="173" fontId="30" fillId="0" borderId="60" xfId="59" applyNumberFormat="1" applyFont="1" applyBorder="1"/>
    <xf numFmtId="0" fontId="30" fillId="0" borderId="60" xfId="58" applyFont="1" applyBorder="1"/>
    <xf numFmtId="0" fontId="30" fillId="0" borderId="37" xfId="58" applyFont="1" applyBorder="1"/>
    <xf numFmtId="173" fontId="30" fillId="0" borderId="61" xfId="59" applyNumberFormat="1" applyFont="1" applyBorder="1"/>
    <xf numFmtId="173" fontId="30" fillId="0" borderId="50" xfId="59" applyNumberFormat="1" applyFont="1" applyBorder="1"/>
    <xf numFmtId="173" fontId="30" fillId="0" borderId="51" xfId="59" applyNumberFormat="1" applyFont="1" applyBorder="1"/>
    <xf numFmtId="173" fontId="30" fillId="0" borderId="14" xfId="58" applyNumberFormat="1" applyFont="1" applyBorder="1"/>
    <xf numFmtId="173" fontId="30" fillId="0" borderId="0" xfId="58" applyNumberFormat="1" applyFont="1" applyBorder="1"/>
    <xf numFmtId="0" fontId="30" fillId="0" borderId="16" xfId="58" applyFont="1" applyBorder="1"/>
    <xf numFmtId="0" fontId="30" fillId="0" borderId="16" xfId="58" applyFont="1" applyBorder="1" applyAlignment="1">
      <alignment wrapText="1"/>
    </xf>
    <xf numFmtId="0" fontId="30" fillId="0" borderId="46" xfId="58" applyFont="1" applyBorder="1" applyAlignment="1">
      <alignment wrapText="1"/>
    </xf>
    <xf numFmtId="1" fontId="30" fillId="0" borderId="0" xfId="58" applyNumberFormat="1" applyFont="1" applyBorder="1"/>
    <xf numFmtId="1" fontId="30" fillId="0" borderId="13" xfId="58" applyNumberFormat="1" applyFont="1" applyBorder="1"/>
    <xf numFmtId="1" fontId="30" fillId="0" borderId="39" xfId="58" applyNumberFormat="1" applyFont="1" applyBorder="1"/>
    <xf numFmtId="1" fontId="30" fillId="0" borderId="14" xfId="58" applyNumberFormat="1" applyFont="1" applyBorder="1"/>
    <xf numFmtId="1" fontId="30" fillId="0" borderId="60" xfId="58" applyNumberFormat="1" applyFont="1" applyBorder="1"/>
    <xf numFmtId="0" fontId="30" fillId="0" borderId="49" xfId="58" applyFont="1" applyBorder="1"/>
    <xf numFmtId="173" fontId="30" fillId="0" borderId="50" xfId="58" applyNumberFormat="1" applyFont="1" applyBorder="1"/>
    <xf numFmtId="173" fontId="30" fillId="0" borderId="61" xfId="58" applyNumberFormat="1" applyFont="1" applyBorder="1"/>
    <xf numFmtId="0" fontId="30" fillId="0" borderId="51" xfId="58" applyFont="1" applyBorder="1"/>
    <xf numFmtId="1" fontId="30" fillId="0" borderId="61" xfId="58" applyNumberFormat="1" applyFont="1" applyBorder="1"/>
    <xf numFmtId="1" fontId="30" fillId="0" borderId="50" xfId="58" applyNumberFormat="1" applyFont="1" applyBorder="1"/>
    <xf numFmtId="1" fontId="30" fillId="0" borderId="51" xfId="58" applyNumberFormat="1" applyFont="1" applyBorder="1"/>
    <xf numFmtId="0" fontId="67" fillId="0" borderId="0" xfId="58" applyFont="1" applyBorder="1"/>
    <xf numFmtId="0" fontId="67" fillId="0" borderId="0" xfId="58" applyFont="1" applyFill="1" applyBorder="1"/>
    <xf numFmtId="0" fontId="67" fillId="0" borderId="0" xfId="58" applyFont="1" applyFill="1"/>
    <xf numFmtId="0" fontId="67" fillId="0" borderId="0" xfId="58" applyFont="1"/>
    <xf numFmtId="0" fontId="30" fillId="0" borderId="0" xfId="58" applyFont="1" applyBorder="1"/>
    <xf numFmtId="0" fontId="30" fillId="0" borderId="68" xfId="58" applyFont="1" applyBorder="1"/>
    <xf numFmtId="0" fontId="30" fillId="0" borderId="69" xfId="58" applyFont="1" applyBorder="1"/>
    <xf numFmtId="0" fontId="30" fillId="0" borderId="57" xfId="58" applyFont="1" applyBorder="1" applyAlignment="1">
      <alignment horizontal="center" wrapText="1"/>
    </xf>
    <xf numFmtId="0" fontId="30" fillId="0" borderId="47" xfId="58" applyFont="1" applyBorder="1" applyAlignment="1">
      <alignment horizontal="center" wrapText="1"/>
    </xf>
    <xf numFmtId="0" fontId="30" fillId="0" borderId="41" xfId="58" applyFont="1" applyBorder="1" applyAlignment="1">
      <alignment horizontal="center" wrapText="1"/>
    </xf>
    <xf numFmtId="0" fontId="30" fillId="0" borderId="40" xfId="58" applyFont="1" applyBorder="1" applyAlignment="1">
      <alignment horizontal="center" wrapText="1"/>
    </xf>
    <xf numFmtId="0" fontId="30" fillId="0" borderId="36" xfId="58" applyFont="1" applyBorder="1" applyAlignment="1">
      <alignment horizontal="center" wrapText="1"/>
    </xf>
    <xf numFmtId="0" fontId="30" fillId="0" borderId="56" xfId="58" applyFont="1" applyBorder="1"/>
    <xf numFmtId="0" fontId="30" fillId="0" borderId="10" xfId="58" applyFont="1" applyBorder="1"/>
    <xf numFmtId="0" fontId="30" fillId="0" borderId="11" xfId="58" applyFont="1" applyBorder="1"/>
    <xf numFmtId="0" fontId="30" fillId="0" borderId="62" xfId="58" applyFont="1" applyBorder="1"/>
    <xf numFmtId="0" fontId="30" fillId="0" borderId="61" xfId="58" applyFont="1" applyBorder="1"/>
    <xf numFmtId="0" fontId="30" fillId="0" borderId="63" xfId="58" applyFont="1" applyBorder="1"/>
    <xf numFmtId="0" fontId="30" fillId="0" borderId="64" xfId="58" applyFont="1" applyBorder="1"/>
    <xf numFmtId="0" fontId="30" fillId="0" borderId="65" xfId="58" applyFont="1" applyBorder="1"/>
    <xf numFmtId="0" fontId="30" fillId="0" borderId="35" xfId="58" applyFont="1" applyBorder="1" applyAlignment="1">
      <alignment horizontal="center" wrapText="1"/>
    </xf>
    <xf numFmtId="0" fontId="30" fillId="0" borderId="3" xfId="58" applyFont="1" applyBorder="1" applyAlignment="1">
      <alignment horizontal="center"/>
    </xf>
    <xf numFmtId="0" fontId="30" fillId="0" borderId="66" xfId="58" applyFont="1" applyBorder="1"/>
    <xf numFmtId="44" fontId="30" fillId="0" borderId="14" xfId="60" applyFont="1" applyBorder="1"/>
    <xf numFmtId="44" fontId="30" fillId="0" borderId="0" xfId="60" applyFont="1" applyBorder="1"/>
    <xf numFmtId="44" fontId="30" fillId="0" borderId="13" xfId="60" applyFont="1" applyBorder="1"/>
    <xf numFmtId="44" fontId="30" fillId="0" borderId="39" xfId="60" applyFont="1" applyBorder="1"/>
    <xf numFmtId="44" fontId="30" fillId="0" borderId="60" xfId="60" applyFont="1" applyBorder="1"/>
    <xf numFmtId="0" fontId="30" fillId="0" borderId="67" xfId="58" applyFont="1" applyBorder="1"/>
    <xf numFmtId="44" fontId="30" fillId="0" borderId="50" xfId="60" applyFont="1" applyBorder="1"/>
    <xf numFmtId="44" fontId="30" fillId="0" borderId="61" xfId="60" applyFont="1" applyBorder="1"/>
    <xf numFmtId="44" fontId="30" fillId="0" borderId="51" xfId="60" applyFont="1" applyBorder="1"/>
    <xf numFmtId="0" fontId="17" fillId="0" borderId="0" xfId="62" applyFont="1"/>
    <xf numFmtId="0" fontId="30" fillId="0" borderId="0" xfId="62" applyFont="1" applyAlignment="1">
      <alignment horizontal="center"/>
    </xf>
    <xf numFmtId="0" fontId="30" fillId="0" borderId="0" xfId="62" applyFont="1"/>
    <xf numFmtId="0" fontId="20" fillId="0" borderId="0" xfId="62" applyFont="1" applyAlignment="1">
      <alignment horizontal="left"/>
    </xf>
    <xf numFmtId="0" fontId="16" fillId="0" borderId="16" xfId="62" applyFont="1" applyBorder="1" applyAlignment="1">
      <alignment wrapText="1"/>
    </xf>
    <xf numFmtId="0" fontId="16" fillId="0" borderId="17" xfId="62" applyFont="1" applyFill="1" applyBorder="1" applyAlignment="1">
      <alignment horizontal="center" wrapText="1"/>
    </xf>
    <xf numFmtId="0" fontId="16" fillId="0" borderId="3" xfId="62" applyFont="1" applyFill="1" applyBorder="1" applyAlignment="1">
      <alignment horizontal="center" wrapText="1"/>
    </xf>
    <xf numFmtId="0" fontId="16" fillId="0" borderId="14" xfId="62" applyFont="1" applyBorder="1"/>
    <xf numFmtId="164" fontId="16" fillId="0" borderId="7" xfId="62" applyNumberFormat="1" applyFont="1" applyFill="1" applyBorder="1" applyAlignment="1">
      <alignment horizontal="center"/>
    </xf>
    <xf numFmtId="164" fontId="16" fillId="0" borderId="4" xfId="62" applyNumberFormat="1" applyFont="1" applyFill="1" applyBorder="1" applyAlignment="1">
      <alignment horizontal="center"/>
    </xf>
    <xf numFmtId="164" fontId="16" fillId="0" borderId="5" xfId="62" applyNumberFormat="1" applyFont="1" applyFill="1" applyBorder="1" applyAlignment="1">
      <alignment horizontal="center"/>
    </xf>
    <xf numFmtId="164" fontId="16" fillId="0" borderId="8" xfId="62" applyNumberFormat="1" applyFont="1" applyFill="1" applyBorder="1" applyAlignment="1">
      <alignment horizontal="center"/>
    </xf>
    <xf numFmtId="164" fontId="16" fillId="0" borderId="6" xfId="62" applyNumberFormat="1" applyFont="1" applyFill="1" applyBorder="1" applyAlignment="1">
      <alignment horizontal="center"/>
    </xf>
    <xf numFmtId="164" fontId="16" fillId="0" borderId="9" xfId="62" applyNumberFormat="1" applyFont="1" applyFill="1" applyBorder="1" applyAlignment="1">
      <alignment horizontal="center"/>
    </xf>
    <xf numFmtId="0" fontId="16" fillId="0" borderId="16" xfId="62" applyFont="1" applyBorder="1"/>
    <xf numFmtId="164" fontId="16" fillId="0" borderId="1" xfId="62" applyNumberFormat="1" applyFont="1" applyFill="1" applyBorder="1" applyAlignment="1">
      <alignment horizontal="center"/>
    </xf>
    <xf numFmtId="164" fontId="16" fillId="0" borderId="17" xfId="62" applyNumberFormat="1" applyFont="1" applyFill="1" applyBorder="1" applyAlignment="1">
      <alignment horizontal="center"/>
    </xf>
    <xf numFmtId="164" fontId="16" fillId="0" borderId="3" xfId="62" applyNumberFormat="1" applyFont="1" applyFill="1" applyBorder="1" applyAlignment="1">
      <alignment horizontal="center"/>
    </xf>
    <xf numFmtId="0" fontId="20" fillId="0" borderId="0" xfId="62" applyFont="1" applyAlignment="1">
      <alignment horizontal="right"/>
    </xf>
    <xf numFmtId="165" fontId="30" fillId="0" borderId="0" xfId="35" applyNumberFormat="1" applyFont="1" applyAlignment="1">
      <alignment horizontal="center"/>
    </xf>
    <xf numFmtId="165" fontId="30" fillId="0" borderId="0" xfId="62" applyNumberFormat="1" applyFont="1" applyAlignment="1">
      <alignment horizontal="center"/>
    </xf>
    <xf numFmtId="2" fontId="30" fillId="0" borderId="0" xfId="62" applyNumberFormat="1" applyFont="1" applyAlignment="1">
      <alignment horizontal="center"/>
    </xf>
    <xf numFmtId="0" fontId="30" fillId="0" borderId="1" xfId="62" applyFont="1" applyBorder="1"/>
    <xf numFmtId="0" fontId="30" fillId="0" borderId="3" xfId="62" applyFont="1" applyBorder="1" applyAlignment="1">
      <alignment horizontal="center"/>
    </xf>
    <xf numFmtId="0" fontId="30" fillId="0" borderId="7" xfId="62" applyFont="1" applyBorder="1"/>
    <xf numFmtId="0" fontId="16" fillId="0" borderId="13" xfId="62" applyFont="1" applyBorder="1"/>
    <xf numFmtId="0" fontId="30" fillId="0" borderId="10" xfId="62" applyFont="1" applyBorder="1"/>
    <xf numFmtId="0" fontId="30" fillId="0" borderId="8" xfId="62" applyFont="1" applyBorder="1"/>
    <xf numFmtId="0" fontId="30" fillId="0" borderId="13" xfId="62" applyFont="1" applyBorder="1"/>
    <xf numFmtId="164" fontId="16" fillId="0" borderId="0" xfId="62" applyNumberFormat="1" applyFont="1" applyFill="1" applyBorder="1" applyAlignment="1">
      <alignment horizontal="center"/>
    </xf>
    <xf numFmtId="164" fontId="16" fillId="0" borderId="11" xfId="62" applyNumberFormat="1" applyFont="1" applyFill="1" applyBorder="1" applyAlignment="1">
      <alignment horizontal="center"/>
    </xf>
    <xf numFmtId="0" fontId="30" fillId="0" borderId="14" xfId="62" applyFont="1" applyBorder="1"/>
    <xf numFmtId="0" fontId="30" fillId="0" borderId="15" xfId="62" applyFont="1" applyBorder="1"/>
    <xf numFmtId="0" fontId="16" fillId="0" borderId="16" xfId="62" applyFont="1" applyBorder="1" applyAlignment="1">
      <alignment horizontal="center"/>
    </xf>
    <xf numFmtId="0" fontId="16" fillId="0" borderId="16" xfId="62" applyFont="1" applyBorder="1" applyAlignment="1">
      <alignment horizontal="center" wrapText="1"/>
    </xf>
    <xf numFmtId="0" fontId="16" fillId="0" borderId="17" xfId="62" applyFont="1" applyBorder="1" applyAlignment="1">
      <alignment horizontal="center" wrapText="1"/>
    </xf>
    <xf numFmtId="0" fontId="16" fillId="0" borderId="3" xfId="62" applyFont="1" applyBorder="1" applyAlignment="1">
      <alignment horizontal="center"/>
    </xf>
    <xf numFmtId="0" fontId="16" fillId="0" borderId="10" xfId="62" applyFont="1" applyBorder="1" applyAlignment="1">
      <alignment wrapText="1"/>
    </xf>
    <xf numFmtId="174" fontId="16" fillId="0" borderId="14" xfId="63" applyNumberFormat="1" applyFont="1" applyBorder="1" applyAlignment="1">
      <alignment horizontal="center"/>
    </xf>
    <xf numFmtId="9" fontId="16" fillId="0" borderId="14" xfId="35" applyFont="1" applyBorder="1" applyAlignment="1">
      <alignment horizontal="center"/>
    </xf>
    <xf numFmtId="9" fontId="16" fillId="0" borderId="0" xfId="35" applyNumberFormat="1" applyFont="1" applyBorder="1" applyAlignment="1">
      <alignment horizontal="center"/>
    </xf>
    <xf numFmtId="9" fontId="16" fillId="0" borderId="11" xfId="62" applyNumberFormat="1" applyFont="1" applyBorder="1" applyAlignment="1">
      <alignment horizontal="center"/>
    </xf>
    <xf numFmtId="0" fontId="16" fillId="0" borderId="8" xfId="62" applyFont="1" applyBorder="1" applyAlignment="1">
      <alignment wrapText="1"/>
    </xf>
    <xf numFmtId="174" fontId="16" fillId="0" borderId="15" xfId="63" applyNumberFormat="1" applyFont="1" applyBorder="1" applyAlignment="1">
      <alignment horizontal="center"/>
    </xf>
    <xf numFmtId="9" fontId="16" fillId="0" borderId="15" xfId="35" applyFont="1" applyBorder="1" applyAlignment="1">
      <alignment horizontal="center"/>
    </xf>
    <xf numFmtId="9" fontId="16" fillId="0" borderId="6" xfId="35" applyNumberFormat="1" applyFont="1" applyBorder="1" applyAlignment="1">
      <alignment horizontal="center"/>
    </xf>
    <xf numFmtId="9" fontId="16" fillId="0" borderId="9" xfId="62" applyNumberFormat="1" applyFont="1" applyBorder="1" applyAlignment="1">
      <alignment horizontal="center"/>
    </xf>
    <xf numFmtId="0" fontId="20" fillId="0" borderId="0" xfId="13" applyFont="1" applyAlignment="1">
      <alignment vertical="top" wrapText="1"/>
    </xf>
    <xf numFmtId="164" fontId="16" fillId="0" borderId="6" xfId="5" applyNumberFormat="1" applyFont="1" applyBorder="1" applyAlignment="1">
      <alignment horizontal="center" vertical="center"/>
    </xf>
    <xf numFmtId="2" fontId="16" fillId="0" borderId="9" xfId="5" applyNumberFormat="1" applyFont="1" applyBorder="1" applyAlignment="1">
      <alignment horizontal="center"/>
    </xf>
    <xf numFmtId="0" fontId="50" fillId="0" borderId="0" xfId="0" applyFont="1" applyFill="1" applyBorder="1" applyAlignment="1">
      <alignment horizontal="left" vertical="center" readingOrder="1"/>
    </xf>
    <xf numFmtId="0" fontId="30" fillId="0" borderId="0" xfId="62" applyFont="1" applyFill="1" applyAlignment="1">
      <alignment horizontal="left"/>
    </xf>
    <xf numFmtId="0" fontId="30" fillId="0" borderId="0" xfId="64" applyFont="1"/>
    <xf numFmtId="0" fontId="72" fillId="0" borderId="0" xfId="5" applyFont="1" applyFill="1"/>
    <xf numFmtId="165" fontId="16" fillId="0" borderId="13" xfId="12" applyNumberFormat="1" applyFont="1" applyBorder="1" applyAlignment="1">
      <alignment horizontal="center"/>
    </xf>
    <xf numFmtId="0" fontId="16" fillId="0" borderId="13" xfId="5" applyBorder="1"/>
    <xf numFmtId="165" fontId="16" fillId="0" borderId="14" xfId="12" applyNumberFormat="1" applyFont="1" applyBorder="1" applyAlignment="1">
      <alignment horizontal="center"/>
    </xf>
    <xf numFmtId="0" fontId="16" fillId="0" borderId="14" xfId="5" applyBorder="1"/>
    <xf numFmtId="165" fontId="16" fillId="0" borderId="15" xfId="12" applyNumberFormat="1" applyFont="1" applyBorder="1" applyAlignment="1">
      <alignment horizontal="center"/>
    </xf>
    <xf numFmtId="165" fontId="16" fillId="0" borderId="0" xfId="12" applyNumberFormat="1" applyFont="1" applyBorder="1" applyAlignment="1">
      <alignment horizontal="center"/>
    </xf>
    <xf numFmtId="0" fontId="16" fillId="0" borderId="0" xfId="5" applyBorder="1" applyAlignment="1">
      <alignment horizontal="center"/>
    </xf>
    <xf numFmtId="0" fontId="28" fillId="0" borderId="0" xfId="5" applyFont="1" applyFill="1" applyAlignment="1"/>
    <xf numFmtId="10" fontId="16" fillId="0" borderId="0" xfId="5" applyNumberFormat="1"/>
    <xf numFmtId="165" fontId="16" fillId="0" borderId="0" xfId="11" applyNumberFormat="1" applyFont="1"/>
    <xf numFmtId="0" fontId="16" fillId="0" borderId="0" xfId="5" applyBorder="1"/>
    <xf numFmtId="0" fontId="16" fillId="0" borderId="0" xfId="13" applyFont="1" applyBorder="1" applyAlignment="1">
      <alignment wrapText="1"/>
    </xf>
    <xf numFmtId="0" fontId="16" fillId="0" borderId="14" xfId="13" applyFont="1" applyBorder="1" applyAlignment="1">
      <alignment wrapText="1"/>
    </xf>
    <xf numFmtId="0" fontId="16" fillId="0" borderId="14" xfId="13" applyFont="1" applyBorder="1"/>
    <xf numFmtId="0" fontId="16" fillId="0" borderId="14" xfId="5" applyBorder="1" applyAlignment="1">
      <alignment horizontal="center"/>
    </xf>
    <xf numFmtId="0" fontId="16" fillId="0" borderId="15" xfId="5" applyBorder="1" applyAlignment="1">
      <alignment horizontal="center"/>
    </xf>
    <xf numFmtId="165" fontId="16" fillId="0" borderId="5" xfId="12" applyNumberFormat="1" applyFont="1" applyBorder="1" applyAlignment="1">
      <alignment horizontal="center"/>
    </xf>
    <xf numFmtId="165" fontId="16" fillId="0" borderId="11" xfId="12" applyNumberFormat="1" applyFont="1" applyBorder="1" applyAlignment="1">
      <alignment horizontal="center"/>
    </xf>
    <xf numFmtId="0" fontId="16" fillId="0" borderId="11" xfId="13" applyFont="1" applyBorder="1"/>
    <xf numFmtId="0" fontId="16" fillId="0" borderId="11" xfId="5" applyBorder="1"/>
    <xf numFmtId="0" fontId="16" fillId="0" borderId="9" xfId="13" applyFont="1" applyBorder="1"/>
    <xf numFmtId="0" fontId="16" fillId="0" borderId="10" xfId="13" applyFont="1" applyBorder="1" applyAlignment="1">
      <alignment wrapText="1"/>
    </xf>
    <xf numFmtId="0" fontId="16" fillId="0" borderId="10" xfId="5" applyBorder="1"/>
    <xf numFmtId="0" fontId="16" fillId="0" borderId="15" xfId="5" applyBorder="1" applyAlignment="1">
      <alignment horizontal="center" vertical="center"/>
    </xf>
    <xf numFmtId="0" fontId="16" fillId="0" borderId="15" xfId="13" applyFont="1" applyBorder="1" applyAlignment="1">
      <alignment wrapText="1"/>
    </xf>
    <xf numFmtId="164" fontId="16" fillId="0" borderId="14" xfId="12" applyNumberFormat="1" applyFont="1" applyBorder="1" applyAlignment="1">
      <alignment horizontal="center"/>
    </xf>
    <xf numFmtId="164" fontId="16" fillId="0" borderId="15" xfId="12" applyNumberFormat="1" applyFont="1" applyBorder="1" applyAlignment="1">
      <alignment horizontal="center"/>
    </xf>
    <xf numFmtId="0" fontId="30" fillId="0" borderId="16" xfId="64" applyFont="1" applyBorder="1" applyAlignment="1">
      <alignment horizontal="center" vertical="center"/>
    </xf>
    <xf numFmtId="165" fontId="30" fillId="0" borderId="14" xfId="65" applyNumberFormat="1" applyFont="1" applyBorder="1" applyAlignment="1">
      <alignment horizontal="center" vertical="center"/>
    </xf>
    <xf numFmtId="0" fontId="30" fillId="0" borderId="13" xfId="64" applyFont="1" applyBorder="1" applyAlignment="1">
      <alignment horizontal="center" vertical="center"/>
    </xf>
    <xf numFmtId="0" fontId="30" fillId="0" borderId="14" xfId="64" applyFont="1" applyBorder="1"/>
    <xf numFmtId="0" fontId="30" fillId="0" borderId="15" xfId="64" applyFont="1" applyBorder="1"/>
    <xf numFmtId="165" fontId="30" fillId="0" borderId="15" xfId="65" applyNumberFormat="1" applyFont="1" applyBorder="1" applyAlignment="1">
      <alignment horizontal="center" vertical="center"/>
    </xf>
    <xf numFmtId="0" fontId="30" fillId="0" borderId="5" xfId="64" applyFont="1" applyBorder="1" applyAlignment="1">
      <alignment horizontal="center" vertical="center"/>
    </xf>
    <xf numFmtId="0" fontId="30" fillId="0" borderId="11" xfId="64" applyFont="1" applyBorder="1"/>
    <xf numFmtId="0" fontId="30" fillId="0" borderId="9" xfId="64" applyFont="1" applyBorder="1"/>
    <xf numFmtId="0" fontId="30" fillId="0" borderId="7" xfId="64" applyFont="1" applyBorder="1" applyAlignment="1">
      <alignment horizontal="center" vertical="center"/>
    </xf>
    <xf numFmtId="0" fontId="30" fillId="0" borderId="10" xfId="64" applyFont="1" applyBorder="1" applyAlignment="1">
      <alignment wrapText="1"/>
    </xf>
    <xf numFmtId="0" fontId="30" fillId="0" borderId="10" xfId="64" applyFont="1" applyBorder="1"/>
    <xf numFmtId="0" fontId="30" fillId="0" borderId="8" xfId="64" applyFont="1" applyBorder="1"/>
    <xf numFmtId="0" fontId="30" fillId="0" borderId="13" xfId="64" applyFont="1" applyBorder="1"/>
    <xf numFmtId="165" fontId="30" fillId="0" borderId="14" xfId="11" applyNumberFormat="1" applyFont="1" applyBorder="1"/>
    <xf numFmtId="165" fontId="30" fillId="0" borderId="14" xfId="64" applyNumberFormat="1" applyFont="1" applyBorder="1"/>
    <xf numFmtId="165" fontId="30" fillId="0" borderId="15" xfId="11" applyNumberFormat="1" applyFont="1" applyBorder="1"/>
    <xf numFmtId="165" fontId="30" fillId="0" borderId="15" xfId="64" applyNumberFormat="1" applyFont="1" applyBorder="1"/>
    <xf numFmtId="2" fontId="16" fillId="0" borderId="14" xfId="12" applyNumberFormat="1" applyFont="1" applyBorder="1" applyAlignment="1">
      <alignment horizontal="center"/>
    </xf>
    <xf numFmtId="2" fontId="16" fillId="0" borderId="14" xfId="5" applyNumberFormat="1" applyBorder="1"/>
    <xf numFmtId="2" fontId="16" fillId="0" borderId="15" xfId="12" applyNumberFormat="1" applyFont="1" applyBorder="1" applyAlignment="1">
      <alignment horizontal="center"/>
    </xf>
    <xf numFmtId="2" fontId="16" fillId="0" borderId="0" xfId="5" applyNumberFormat="1"/>
    <xf numFmtId="0" fontId="0" fillId="0" borderId="23" xfId="0" applyFill="1" applyBorder="1"/>
    <xf numFmtId="0" fontId="49" fillId="0" borderId="22" xfId="0" applyFont="1" applyFill="1" applyBorder="1" applyAlignment="1">
      <alignment horizontal="left" vertical="center" readingOrder="1"/>
    </xf>
    <xf numFmtId="0" fontId="44" fillId="0" borderId="22" xfId="0" applyFont="1" applyFill="1" applyBorder="1" applyAlignment="1">
      <alignment horizontal="left" vertical="center" readingOrder="1"/>
    </xf>
    <xf numFmtId="0" fontId="45" fillId="0" borderId="22" xfId="0" applyFont="1" applyFill="1" applyBorder="1"/>
    <xf numFmtId="0" fontId="49" fillId="0" borderId="22" xfId="0" applyFont="1" applyFill="1" applyBorder="1"/>
    <xf numFmtId="0" fontId="0" fillId="0" borderId="22" xfId="0" applyFill="1" applyBorder="1"/>
    <xf numFmtId="0" fontId="0" fillId="0" borderId="24" xfId="0" applyFill="1" applyBorder="1"/>
    <xf numFmtId="0" fontId="0" fillId="0" borderId="25" xfId="0" applyFill="1" applyBorder="1"/>
    <xf numFmtId="0" fontId="0" fillId="0" borderId="26" xfId="0" applyFill="1" applyBorder="1"/>
    <xf numFmtId="0" fontId="30" fillId="0" borderId="14" xfId="60" applyNumberFormat="1" applyFont="1" applyFill="1" applyBorder="1"/>
    <xf numFmtId="0" fontId="30" fillId="0" borderId="0" xfId="60" applyNumberFormat="1" applyFont="1" applyFill="1" applyBorder="1"/>
    <xf numFmtId="0" fontId="30" fillId="0" borderId="13" xfId="60" applyNumberFormat="1" applyFont="1" applyFill="1" applyBorder="1"/>
    <xf numFmtId="0" fontId="30" fillId="0" borderId="39" xfId="60" applyNumberFormat="1" applyFont="1" applyFill="1" applyBorder="1"/>
    <xf numFmtId="0" fontId="30" fillId="0" borderId="60" xfId="60" applyNumberFormat="1" applyFont="1" applyFill="1" applyBorder="1"/>
    <xf numFmtId="0" fontId="30" fillId="0" borderId="61" xfId="60" applyNumberFormat="1" applyFont="1" applyFill="1" applyBorder="1"/>
    <xf numFmtId="0" fontId="30" fillId="0" borderId="50" xfId="60" applyNumberFormat="1" applyFont="1" applyFill="1" applyBorder="1"/>
    <xf numFmtId="0" fontId="31" fillId="0" borderId="0" xfId="67" applyFont="1"/>
    <xf numFmtId="0" fontId="2" fillId="0" borderId="0" xfId="67"/>
    <xf numFmtId="14" fontId="2" fillId="0" borderId="0" xfId="67" applyNumberFormat="1"/>
    <xf numFmtId="44" fontId="0" fillId="0" borderId="0" xfId="68" applyFont="1"/>
    <xf numFmtId="2" fontId="2" fillId="0" borderId="0" xfId="67" applyNumberFormat="1"/>
    <xf numFmtId="0" fontId="2" fillId="0" borderId="0" xfId="67" applyAlignment="1">
      <alignment wrapText="1"/>
    </xf>
    <xf numFmtId="3" fontId="2" fillId="0" borderId="0" xfId="67" applyNumberFormat="1"/>
    <xf numFmtId="44" fontId="2" fillId="0" borderId="0" xfId="66" applyFont="1"/>
    <xf numFmtId="0" fontId="30" fillId="0" borderId="66" xfId="58" applyFont="1" applyFill="1" applyBorder="1"/>
    <xf numFmtId="0" fontId="30" fillId="0" borderId="51" xfId="60" applyNumberFormat="1" applyFont="1" applyFill="1" applyBorder="1"/>
    <xf numFmtId="0" fontId="30" fillId="0" borderId="67" xfId="58" applyFont="1" applyFill="1" applyBorder="1"/>
    <xf numFmtId="0" fontId="30" fillId="0" borderId="45" xfId="58" applyFont="1" applyBorder="1" applyAlignment="1">
      <alignment horizontal="center" wrapText="1"/>
    </xf>
    <xf numFmtId="0" fontId="2" fillId="0" borderId="7" xfId="67" applyBorder="1" applyAlignment="1">
      <alignment horizontal="center" vertical="center"/>
    </xf>
    <xf numFmtId="0" fontId="2" fillId="0" borderId="4" xfId="67" applyBorder="1" applyAlignment="1">
      <alignment horizontal="center" vertical="center"/>
    </xf>
    <xf numFmtId="0" fontId="2" fillId="0" borderId="4" xfId="67" applyBorder="1"/>
    <xf numFmtId="0" fontId="2" fillId="0" borderId="5" xfId="67" applyBorder="1" applyAlignment="1">
      <alignment horizontal="center" vertical="center"/>
    </xf>
    <xf numFmtId="0" fontId="2" fillId="0" borderId="10" xfId="67" applyBorder="1" applyAlignment="1">
      <alignment horizontal="center" vertical="center"/>
    </xf>
    <xf numFmtId="0" fontId="2" fillId="0" borderId="0" xfId="67" applyBorder="1" applyAlignment="1">
      <alignment horizontal="center" vertical="center"/>
    </xf>
    <xf numFmtId="7" fontId="2" fillId="0" borderId="0" xfId="66" applyNumberFormat="1" applyFont="1" applyBorder="1" applyAlignment="1">
      <alignment horizontal="center" vertical="center"/>
    </xf>
    <xf numFmtId="0" fontId="2" fillId="0" borderId="0" xfId="67" applyBorder="1"/>
    <xf numFmtId="0" fontId="2" fillId="0" borderId="11" xfId="67" applyBorder="1" applyAlignment="1">
      <alignment horizontal="center" vertical="center"/>
    </xf>
    <xf numFmtId="0" fontId="2" fillId="0" borderId="10" xfId="67" applyBorder="1"/>
    <xf numFmtId="0" fontId="2" fillId="0" borderId="8" xfId="67" applyBorder="1" applyAlignment="1">
      <alignment horizontal="center" vertical="center"/>
    </xf>
    <xf numFmtId="0" fontId="2" fillId="0" borderId="6" xfId="67" applyBorder="1" applyAlignment="1">
      <alignment horizontal="center" vertical="center"/>
    </xf>
    <xf numFmtId="7" fontId="2" fillId="0" borderId="6" xfId="66" applyNumberFormat="1" applyFont="1" applyBorder="1" applyAlignment="1">
      <alignment horizontal="center" vertical="center"/>
    </xf>
    <xf numFmtId="0" fontId="2" fillId="0" borderId="6" xfId="67" applyBorder="1"/>
    <xf numFmtId="0" fontId="2" fillId="0" borderId="9" xfId="67" applyBorder="1" applyAlignment="1">
      <alignment horizontal="center" vertical="center"/>
    </xf>
    <xf numFmtId="0" fontId="2" fillId="0" borderId="7" xfId="67" applyBorder="1"/>
    <xf numFmtId="0" fontId="2" fillId="0" borderId="8" xfId="67" applyBorder="1"/>
    <xf numFmtId="3" fontId="30" fillId="0" borderId="0" xfId="58" applyNumberFormat="1" applyFont="1"/>
    <xf numFmtId="9" fontId="30" fillId="0" borderId="0" xfId="11" applyFont="1"/>
    <xf numFmtId="0" fontId="30" fillId="0" borderId="42" xfId="0" applyFont="1" applyBorder="1"/>
    <xf numFmtId="0" fontId="30" fillId="0" borderId="0" xfId="0" applyFont="1"/>
    <xf numFmtId="0" fontId="30" fillId="0" borderId="45" xfId="0" applyFont="1" applyBorder="1" applyAlignment="1">
      <alignment wrapText="1"/>
    </xf>
    <xf numFmtId="0" fontId="30" fillId="0" borderId="16" xfId="0" applyFont="1" applyBorder="1" applyAlignment="1">
      <alignment horizontal="center" vertical="center" wrapText="1"/>
    </xf>
    <xf numFmtId="0" fontId="30" fillId="0" borderId="16" xfId="0" applyFont="1" applyBorder="1" applyAlignment="1">
      <alignment horizontal="center" vertical="center"/>
    </xf>
    <xf numFmtId="0" fontId="67" fillId="0" borderId="0" xfId="0" applyFont="1" applyAlignment="1">
      <alignment horizontal="center" vertical="center"/>
    </xf>
    <xf numFmtId="0" fontId="67" fillId="0" borderId="0" xfId="0" applyFont="1" applyFill="1" applyBorder="1" applyAlignment="1">
      <alignment horizontal="center" vertical="center"/>
    </xf>
    <xf numFmtId="0" fontId="30" fillId="0" borderId="12" xfId="0" applyFont="1" applyBorder="1"/>
    <xf numFmtId="0" fontId="30" fillId="0" borderId="13" xfId="0" applyFont="1" applyBorder="1"/>
    <xf numFmtId="0" fontId="30" fillId="0" borderId="39" xfId="0" applyFont="1" applyBorder="1"/>
    <xf numFmtId="0" fontId="67" fillId="0" borderId="0" xfId="0" applyFont="1"/>
    <xf numFmtId="0" fontId="30" fillId="0" borderId="14" xfId="0" applyFont="1" applyBorder="1"/>
    <xf numFmtId="0" fontId="30" fillId="0" borderId="60" xfId="0" applyFont="1" applyBorder="1"/>
    <xf numFmtId="0" fontId="30" fillId="0" borderId="49" xfId="0" applyFont="1" applyBorder="1"/>
    <xf numFmtId="0" fontId="30" fillId="0" borderId="50" xfId="0" applyFont="1" applyBorder="1"/>
    <xf numFmtId="0" fontId="30" fillId="0" borderId="61" xfId="0" applyFont="1" applyBorder="1"/>
    <xf numFmtId="0" fontId="30" fillId="0" borderId="51" xfId="0" applyFont="1" applyBorder="1"/>
    <xf numFmtId="0" fontId="45" fillId="0" borderId="22" xfId="0" applyFont="1" applyFill="1" applyBorder="1" applyAlignment="1">
      <alignment horizontal="left" wrapText="1"/>
    </xf>
    <xf numFmtId="0" fontId="45" fillId="0" borderId="0" xfId="0" applyFont="1" applyFill="1" applyBorder="1" applyAlignment="1">
      <alignment horizontal="left" wrapText="1"/>
    </xf>
    <xf numFmtId="0" fontId="45" fillId="0" borderId="23" xfId="0" applyFont="1" applyFill="1" applyBorder="1" applyAlignment="1">
      <alignment horizontal="left" wrapText="1"/>
    </xf>
    <xf numFmtId="0" fontId="44" fillId="0" borderId="22" xfId="0" applyFont="1" applyFill="1" applyBorder="1" applyAlignment="1">
      <alignment horizontal="left" vertical="center" wrapText="1" readingOrder="1"/>
    </xf>
    <xf numFmtId="0" fontId="44" fillId="0" borderId="0" xfId="0" applyFont="1" applyFill="1" applyBorder="1" applyAlignment="1">
      <alignment horizontal="left" vertical="center" wrapText="1" readingOrder="1"/>
    </xf>
    <xf numFmtId="0" fontId="44" fillId="0" borderId="23" xfId="0" applyFont="1" applyFill="1" applyBorder="1" applyAlignment="1">
      <alignment horizontal="left" vertical="center" wrapText="1" readingOrder="1"/>
    </xf>
    <xf numFmtId="0" fontId="49" fillId="0" borderId="22" xfId="0" applyFont="1" applyFill="1" applyBorder="1" applyAlignment="1">
      <alignment horizontal="left" vertical="top" wrapText="1" readingOrder="1"/>
    </xf>
    <xf numFmtId="0" fontId="49" fillId="0" borderId="0" xfId="0" applyFont="1" applyFill="1" applyBorder="1" applyAlignment="1">
      <alignment horizontal="left" vertical="top" wrapText="1" readingOrder="1"/>
    </xf>
    <xf numFmtId="0" fontId="49" fillId="0" borderId="23" xfId="0" applyFont="1" applyFill="1" applyBorder="1" applyAlignment="1">
      <alignment horizontal="left" vertical="top" wrapText="1" readingOrder="1"/>
    </xf>
    <xf numFmtId="0" fontId="44" fillId="0" borderId="22" xfId="0" applyFont="1" applyFill="1" applyBorder="1" applyAlignment="1">
      <alignment horizontal="left" vertical="top" wrapText="1" readingOrder="1"/>
    </xf>
    <xf numFmtId="0" fontId="44" fillId="0" borderId="0" xfId="0" applyFont="1" applyFill="1" applyBorder="1" applyAlignment="1">
      <alignment horizontal="left" vertical="top" wrapText="1" readingOrder="1"/>
    </xf>
    <xf numFmtId="0" fontId="44" fillId="0" borderId="23" xfId="0" applyFont="1" applyFill="1" applyBorder="1" applyAlignment="1">
      <alignment horizontal="left" vertical="top" wrapText="1" readingOrder="1"/>
    </xf>
    <xf numFmtId="0" fontId="30" fillId="4" borderId="34" xfId="58" applyFont="1" applyFill="1" applyBorder="1" applyAlignment="1">
      <alignment horizontal="center" vertical="center" wrapText="1"/>
    </xf>
    <xf numFmtId="0" fontId="30" fillId="4" borderId="37" xfId="58" applyFont="1" applyFill="1" applyBorder="1" applyAlignment="1">
      <alignment horizontal="center" vertical="center" wrapText="1"/>
    </xf>
    <xf numFmtId="0" fontId="55" fillId="4" borderId="35" xfId="58" applyFont="1" applyFill="1" applyBorder="1" applyAlignment="1">
      <alignment horizontal="center" vertical="center" wrapText="1"/>
    </xf>
    <xf numFmtId="0" fontId="55" fillId="4" borderId="36" xfId="58" applyFont="1" applyFill="1" applyBorder="1" applyAlignment="1">
      <alignment horizontal="center" vertical="center" wrapText="1"/>
    </xf>
    <xf numFmtId="0" fontId="16" fillId="0" borderId="7" xfId="5" applyFont="1" applyFill="1" applyBorder="1" applyAlignment="1">
      <alignment horizontal="center"/>
    </xf>
    <xf numFmtId="0" fontId="16" fillId="0" borderId="4" xfId="5" applyFont="1" applyFill="1" applyBorder="1" applyAlignment="1">
      <alignment horizontal="center"/>
    </xf>
    <xf numFmtId="0" fontId="16" fillId="0" borderId="5" xfId="5" applyFont="1" applyFill="1" applyBorder="1" applyAlignment="1">
      <alignment horizontal="center"/>
    </xf>
    <xf numFmtId="0" fontId="57" fillId="6" borderId="27" xfId="0" applyFont="1" applyFill="1" applyBorder="1" applyAlignment="1">
      <alignment horizontal="center" vertical="center"/>
    </xf>
    <xf numFmtId="0" fontId="57" fillId="6" borderId="28" xfId="0" applyFont="1" applyFill="1" applyBorder="1" applyAlignment="1">
      <alignment horizontal="center" vertical="center"/>
    </xf>
    <xf numFmtId="0" fontId="57" fillId="6" borderId="29" xfId="0" applyFont="1" applyFill="1" applyBorder="1" applyAlignment="1">
      <alignment horizontal="center" vertical="center"/>
    </xf>
    <xf numFmtId="0" fontId="57" fillId="6" borderId="27" xfId="0" applyFont="1" applyFill="1" applyBorder="1" applyAlignment="1">
      <alignment horizontal="center" vertical="center" wrapText="1"/>
    </xf>
    <xf numFmtId="0" fontId="57" fillId="6" borderId="29" xfId="0" applyFont="1" applyFill="1" applyBorder="1" applyAlignment="1">
      <alignment horizontal="center" vertical="center" wrapText="1"/>
    </xf>
    <xf numFmtId="0" fontId="57" fillId="6" borderId="32" xfId="0" applyFont="1" applyFill="1" applyBorder="1" applyAlignment="1">
      <alignment horizontal="center" vertical="center" wrapText="1"/>
    </xf>
    <xf numFmtId="0" fontId="57" fillId="6" borderId="30" xfId="0" applyFont="1" applyFill="1" applyBorder="1" applyAlignment="1">
      <alignment horizontal="center" vertical="center" wrapText="1"/>
    </xf>
    <xf numFmtId="0" fontId="57" fillId="6" borderId="33" xfId="0" applyFont="1" applyFill="1" applyBorder="1" applyAlignment="1">
      <alignment horizontal="center" vertical="center" wrapText="1"/>
    </xf>
    <xf numFmtId="0" fontId="57" fillId="6" borderId="31" xfId="0" applyFont="1" applyFill="1" applyBorder="1" applyAlignment="1">
      <alignment horizontal="center" vertical="center" wrapText="1"/>
    </xf>
    <xf numFmtId="0" fontId="30" fillId="0" borderId="58" xfId="58" applyFont="1" applyFill="1" applyBorder="1" applyAlignment="1">
      <alignment horizontal="center"/>
    </xf>
    <xf numFmtId="0" fontId="30" fillId="0" borderId="43" xfId="58" applyFont="1" applyFill="1" applyBorder="1" applyAlignment="1">
      <alignment horizontal="center"/>
    </xf>
    <xf numFmtId="0" fontId="30" fillId="0" borderId="42" xfId="58" applyFont="1" applyBorder="1" applyAlignment="1">
      <alignment horizontal="center"/>
    </xf>
    <xf numFmtId="0" fontId="30" fillId="0" borderId="58" xfId="58" applyFont="1" applyBorder="1" applyAlignment="1">
      <alignment horizontal="center"/>
    </xf>
    <xf numFmtId="0" fontId="30" fillId="0" borderId="43" xfId="58" applyFont="1" applyBorder="1" applyAlignment="1">
      <alignment horizontal="center"/>
    </xf>
    <xf numFmtId="0" fontId="55" fillId="4" borderId="47" xfId="58" applyFont="1" applyFill="1" applyBorder="1" applyAlignment="1">
      <alignment horizontal="center" vertical="center" wrapText="1"/>
    </xf>
    <xf numFmtId="0" fontId="30" fillId="4" borderId="48" xfId="58" applyFont="1" applyFill="1" applyBorder="1" applyAlignment="1">
      <alignment horizontal="center" vertical="center" wrapText="1"/>
    </xf>
    <xf numFmtId="0" fontId="55" fillId="0" borderId="69" xfId="58" applyFont="1" applyBorder="1" applyAlignment="1">
      <alignment horizontal="center"/>
    </xf>
    <xf numFmtId="0" fontId="55" fillId="0" borderId="70" xfId="58" applyFont="1" applyBorder="1" applyAlignment="1">
      <alignment horizontal="center"/>
    </xf>
    <xf numFmtId="0" fontId="55" fillId="0" borderId="61" xfId="58" applyFont="1" applyBorder="1" applyAlignment="1">
      <alignment horizontal="center"/>
    </xf>
    <xf numFmtId="0" fontId="30" fillId="0" borderId="58" xfId="0" applyFont="1" applyBorder="1" applyAlignment="1">
      <alignment horizontal="center"/>
    </xf>
    <xf numFmtId="0" fontId="30" fillId="0" borderId="43" xfId="0" applyFont="1" applyBorder="1" applyAlignment="1">
      <alignment horizontal="center"/>
    </xf>
    <xf numFmtId="0" fontId="67" fillId="0" borderId="0" xfId="58" applyFont="1" applyAlignment="1">
      <alignment horizontal="center"/>
    </xf>
    <xf numFmtId="0" fontId="55" fillId="0" borderId="47" xfId="58" applyFont="1" applyFill="1" applyBorder="1" applyAlignment="1">
      <alignment horizontal="center"/>
    </xf>
    <xf numFmtId="0" fontId="55" fillId="0" borderId="36" xfId="58" applyFont="1" applyFill="1" applyBorder="1" applyAlignment="1">
      <alignment horizontal="center"/>
    </xf>
    <xf numFmtId="0" fontId="2" fillId="0" borderId="0" xfId="67" applyAlignment="1">
      <alignment horizontal="center"/>
    </xf>
    <xf numFmtId="0" fontId="17" fillId="0" borderId="7" xfId="5" applyFont="1" applyBorder="1" applyAlignment="1">
      <alignment horizontal="center" vertical="center"/>
    </xf>
    <xf numFmtId="0" fontId="17" fillId="0" borderId="5" xfId="5" applyFont="1" applyBorder="1" applyAlignment="1">
      <alignment horizontal="center" vertical="center"/>
    </xf>
    <xf numFmtId="0" fontId="17" fillId="0" borderId="16" xfId="5" applyFont="1" applyBorder="1" applyAlignment="1">
      <alignment horizontal="center" vertical="center" wrapText="1"/>
    </xf>
    <xf numFmtId="0" fontId="17" fillId="0" borderId="16" xfId="5" applyFont="1" applyBorder="1" applyAlignment="1">
      <alignment horizontal="center" vertical="center"/>
    </xf>
    <xf numFmtId="0" fontId="16" fillId="0" borderId="17" xfId="5" applyFont="1" applyBorder="1" applyAlignment="1">
      <alignment horizontal="center"/>
    </xf>
    <xf numFmtId="0" fontId="16" fillId="0" borderId="3" xfId="5" applyFont="1" applyBorder="1" applyAlignment="1">
      <alignment horizontal="center"/>
    </xf>
    <xf numFmtId="0" fontId="16" fillId="0" borderId="16" xfId="5" applyFont="1" applyBorder="1" applyAlignment="1">
      <alignment horizontal="center"/>
    </xf>
    <xf numFmtId="0" fontId="16" fillId="0" borderId="1" xfId="5" applyFont="1" applyBorder="1" applyAlignment="1">
      <alignment horizontal="center"/>
    </xf>
    <xf numFmtId="0" fontId="16" fillId="0" borderId="13" xfId="5" applyFont="1" applyBorder="1" applyAlignment="1">
      <alignment horizontal="center"/>
    </xf>
    <xf numFmtId="0" fontId="16" fillId="0" borderId="15" xfId="5" applyFont="1" applyBorder="1" applyAlignment="1">
      <alignment horizontal="center"/>
    </xf>
    <xf numFmtId="0" fontId="16" fillId="0" borderId="6" xfId="0" applyFont="1" applyBorder="1" applyAlignment="1">
      <alignment horizontal="center" vertical="center"/>
    </xf>
    <xf numFmtId="0" fontId="16" fillId="0" borderId="7" xfId="0" applyFont="1" applyBorder="1" applyAlignment="1">
      <alignment horizontal="center" vertical="center"/>
    </xf>
    <xf numFmtId="0" fontId="16" fillId="0" borderId="4" xfId="0" applyFont="1" applyBorder="1" applyAlignment="1">
      <alignment horizontal="center" vertical="center"/>
    </xf>
    <xf numFmtId="0" fontId="16" fillId="0" borderId="5" xfId="0" applyFont="1" applyBorder="1" applyAlignment="1">
      <alignment horizontal="center" vertical="center"/>
    </xf>
    <xf numFmtId="0" fontId="16" fillId="0" borderId="8" xfId="0" applyFont="1" applyBorder="1" applyAlignment="1">
      <alignment horizontal="center" vertical="center"/>
    </xf>
    <xf numFmtId="0" fontId="16" fillId="0" borderId="9" xfId="0" applyFont="1" applyBorder="1" applyAlignment="1">
      <alignment horizontal="center" vertical="center"/>
    </xf>
    <xf numFmtId="0" fontId="55" fillId="0" borderId="16" xfId="0" applyFont="1" applyFill="1" applyBorder="1" applyAlignment="1">
      <alignment horizontal="center" vertical="center" wrapText="1"/>
    </xf>
    <xf numFmtId="0" fontId="55" fillId="0" borderId="16" xfId="0" applyFont="1" applyBorder="1" applyAlignment="1">
      <alignment horizontal="center" vertical="center"/>
    </xf>
    <xf numFmtId="0" fontId="55" fillId="0" borderId="16" xfId="0" applyFont="1" applyBorder="1" applyAlignment="1">
      <alignment horizontal="center" vertical="center" wrapText="1"/>
    </xf>
    <xf numFmtId="0" fontId="55" fillId="0" borderId="16" xfId="0" applyFont="1" applyFill="1" applyBorder="1" applyAlignment="1">
      <alignment horizontal="center" vertical="center"/>
    </xf>
    <xf numFmtId="0" fontId="20" fillId="0" borderId="0" xfId="13" applyFont="1" applyAlignment="1">
      <alignment horizontal="left" vertical="top" wrapText="1"/>
    </xf>
    <xf numFmtId="0" fontId="16" fillId="0" borderId="7" xfId="7" applyFont="1" applyBorder="1" applyAlignment="1">
      <alignment horizontal="center" vertical="center" wrapText="1"/>
    </xf>
    <xf numFmtId="0" fontId="16" fillId="0" borderId="10" xfId="7" applyFont="1" applyBorder="1" applyAlignment="1">
      <alignment horizontal="center" vertical="center" wrapText="1"/>
    </xf>
    <xf numFmtId="0" fontId="16" fillId="0" borderId="8" xfId="7" applyFont="1" applyBorder="1" applyAlignment="1">
      <alignment horizontal="center" vertical="center" wrapText="1"/>
    </xf>
    <xf numFmtId="0" fontId="36" fillId="3" borderId="0" xfId="5" applyFont="1" applyFill="1" applyAlignment="1">
      <alignment horizontal="left" vertical="center"/>
    </xf>
    <xf numFmtId="0" fontId="36" fillId="3" borderId="0" xfId="5" applyFont="1" applyFill="1" applyBorder="1" applyAlignment="1">
      <alignment horizontal="center" wrapText="1"/>
    </xf>
    <xf numFmtId="0" fontId="36" fillId="3" borderId="18" xfId="5" applyFont="1" applyFill="1" applyBorder="1" applyAlignment="1">
      <alignment horizontal="center" wrapText="1"/>
    </xf>
    <xf numFmtId="0" fontId="30" fillId="0" borderId="7" xfId="41" applyFont="1" applyBorder="1" applyAlignment="1">
      <alignment horizontal="center" vertical="center"/>
    </xf>
    <xf numFmtId="0" fontId="30" fillId="0" borderId="4" xfId="41" applyFont="1" applyBorder="1" applyAlignment="1">
      <alignment horizontal="center" vertical="center"/>
    </xf>
    <xf numFmtId="0" fontId="30" fillId="0" borderId="5" xfId="41" applyFont="1" applyBorder="1" applyAlignment="1">
      <alignment horizontal="center" vertical="center"/>
    </xf>
    <xf numFmtId="0" fontId="36" fillId="3" borderId="0" xfId="0" applyFont="1" applyFill="1" applyBorder="1" applyAlignment="1">
      <alignment horizontal="left"/>
    </xf>
    <xf numFmtId="0" fontId="36" fillId="3" borderId="0" xfId="0" applyFont="1" applyFill="1" applyBorder="1" applyAlignment="1">
      <alignment horizontal="center" vertical="center"/>
    </xf>
    <xf numFmtId="0" fontId="16" fillId="0" borderId="7" xfId="0" applyFont="1" applyFill="1" applyBorder="1" applyAlignment="1">
      <alignment horizontal="center" vertical="center"/>
    </xf>
    <xf numFmtId="0" fontId="16" fillId="0" borderId="5" xfId="0" applyFont="1" applyFill="1" applyBorder="1" applyAlignment="1">
      <alignment horizontal="center" vertical="center"/>
    </xf>
    <xf numFmtId="0" fontId="55" fillId="0" borderId="0" xfId="69" applyFont="1"/>
    <xf numFmtId="175" fontId="55" fillId="0" borderId="0" xfId="69" applyNumberFormat="1" applyFont="1"/>
    <xf numFmtId="0" fontId="17" fillId="0" borderId="0" xfId="69" applyFont="1"/>
    <xf numFmtId="165" fontId="55" fillId="0" borderId="0" xfId="70" applyNumberFormat="1" applyFont="1" applyAlignment="1">
      <alignment horizontal="center" vertical="center"/>
    </xf>
    <xf numFmtId="176" fontId="55" fillId="0" borderId="0" xfId="69" applyNumberFormat="1" applyFont="1"/>
    <xf numFmtId="176" fontId="55" fillId="0" borderId="0" xfId="69" applyNumberFormat="1" applyFont="1" applyAlignment="1">
      <alignment horizontal="center" vertical="center"/>
    </xf>
    <xf numFmtId="0" fontId="30" fillId="0" borderId="0" xfId="69" applyFont="1"/>
    <xf numFmtId="14" fontId="30" fillId="0" borderId="0" xfId="69" applyNumberFormat="1" applyFont="1"/>
    <xf numFmtId="175" fontId="30" fillId="0" borderId="0" xfId="69" applyNumberFormat="1" applyFont="1"/>
    <xf numFmtId="2" fontId="30" fillId="0" borderId="0" xfId="69" applyNumberFormat="1" applyFont="1"/>
    <xf numFmtId="0" fontId="16" fillId="0" borderId="0" xfId="69" applyFont="1"/>
    <xf numFmtId="165" fontId="30" fillId="0" borderId="0" xfId="70" applyNumberFormat="1" applyFont="1"/>
    <xf numFmtId="176" fontId="30" fillId="0" borderId="0" xfId="71" applyNumberFormat="1" applyFont="1"/>
    <xf numFmtId="176" fontId="30" fillId="0" borderId="0" xfId="69" applyNumberFormat="1" applyFont="1"/>
    <xf numFmtId="0" fontId="30" fillId="0" borderId="0" xfId="69" applyFont="1" applyBorder="1"/>
    <xf numFmtId="14" fontId="30" fillId="0" borderId="0" xfId="69" applyNumberFormat="1" applyFont="1" applyBorder="1"/>
    <xf numFmtId="175" fontId="30" fillId="0" borderId="0" xfId="69" applyNumberFormat="1" applyFont="1" applyBorder="1"/>
    <xf numFmtId="2" fontId="30" fillId="0" borderId="0" xfId="69" applyNumberFormat="1" applyFont="1" applyBorder="1"/>
    <xf numFmtId="0" fontId="16" fillId="0" borderId="0" xfId="69" applyFont="1" applyBorder="1"/>
    <xf numFmtId="165" fontId="30" fillId="0" borderId="0" xfId="70" applyNumberFormat="1" applyFont="1" applyBorder="1"/>
    <xf numFmtId="176" fontId="30" fillId="0" borderId="0" xfId="71" applyNumberFormat="1" applyFont="1" applyBorder="1"/>
    <xf numFmtId="176" fontId="30" fillId="0" borderId="0" xfId="69" applyNumberFormat="1" applyFont="1" applyBorder="1"/>
  </cellXfs>
  <cellStyles count="72">
    <cellStyle name="Comma" xfId="1" builtinId="3"/>
    <cellStyle name="Comma 2" xfId="17"/>
    <cellStyle name="Comma 3" xfId="45"/>
    <cellStyle name="Comma 3 2" xfId="59"/>
    <cellStyle name="Comma 4" xfId="47"/>
    <cellStyle name="Comma 5" xfId="50"/>
    <cellStyle name="Comma 6" xfId="54"/>
    <cellStyle name="Currency" xfId="66" builtinId="4"/>
    <cellStyle name="Currency 2" xfId="2"/>
    <cellStyle name="Currency 2 2" xfId="33"/>
    <cellStyle name="Currency 2 3" xfId="63"/>
    <cellStyle name="Currency 3" xfId="55"/>
    <cellStyle name="Currency 4" xfId="60"/>
    <cellStyle name="Currency 5" xfId="68"/>
    <cellStyle name="Currency 6" xfId="7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8" builtinId="8"/>
    <cellStyle name="Hyperlink 2" xfId="40"/>
    <cellStyle name="Normal" xfId="0" builtinId="0"/>
    <cellStyle name="Normal 10" xfId="44"/>
    <cellStyle name="Normal 10 2" xfId="48"/>
    <cellStyle name="Normal 10 3" xfId="51"/>
    <cellStyle name="Normal 10 4" xfId="53"/>
    <cellStyle name="Normal 10 5" xfId="57"/>
    <cellStyle name="Normal 10 6" xfId="58"/>
    <cellStyle name="Normal 11" xfId="46"/>
    <cellStyle name="Normal 12" xfId="49"/>
    <cellStyle name="Normal 13" xfId="52"/>
    <cellStyle name="Normal 14" xfId="56"/>
    <cellStyle name="Normal 15" xfId="64"/>
    <cellStyle name="Normal 16" xfId="67"/>
    <cellStyle name="Normal 17" xfId="69"/>
    <cellStyle name="Normal 2" xfId="3"/>
    <cellStyle name="Normal 2 2" xfId="13"/>
    <cellStyle name="Normal 2 3" xfId="62"/>
    <cellStyle name="Normal 3" xfId="4"/>
    <cellStyle name="Normal 3 2" xfId="14"/>
    <cellStyle name="Normal 3 3" xfId="34"/>
    <cellStyle name="Normal 3 4" xfId="15"/>
    <cellStyle name="Normal 4" xfId="5"/>
    <cellStyle name="Normal 5" xfId="6"/>
    <cellStyle name="Normal 5 2" xfId="18"/>
    <cellStyle name="Normal 6" xfId="7"/>
    <cellStyle name="Normal 7" xfId="32"/>
    <cellStyle name="Normal 7 2" xfId="43"/>
    <cellStyle name="Normal 8" xfId="39"/>
    <cellStyle name="Normal 9" xfId="41"/>
    <cellStyle name="Percent" xfId="11" builtinId="5"/>
    <cellStyle name="Percent 2" xfId="8"/>
    <cellStyle name="Percent 2 2" xfId="35"/>
    <cellStyle name="Percent 3" xfId="9"/>
    <cellStyle name="Percent 3 2" xfId="16"/>
    <cellStyle name="Percent 3 3" xfId="36"/>
    <cellStyle name="Percent 4" xfId="12"/>
    <cellStyle name="Percent 5" xfId="42"/>
    <cellStyle name="Percent 6" xfId="61"/>
    <cellStyle name="Percent 7" xfId="65"/>
    <cellStyle name="Percent 8" xfId="70"/>
    <cellStyle name="Percent_Wind_Project_Quarterly_Reports_010907" xfId="31"/>
    <cellStyle name="Style 1" xfId="10"/>
    <cellStyle name="Style 1 2" xfId="37"/>
  </cellStyles>
  <dxfs count="0"/>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DD0806"/>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63AAFE"/>
      <rgbColor rgb="00DD2D32"/>
      <rgbColor rgb="00FFF58C"/>
      <rgbColor rgb="004EE257"/>
      <rgbColor rgb="006711FF"/>
      <rgbColor rgb="00FEA746"/>
      <rgbColor rgb="00865357"/>
      <rgbColor rgb="00A2BD90"/>
      <rgbColor rgb="0063AAFE"/>
      <rgbColor rgb="00DD2D32"/>
      <rgbColor rgb="00FFF58C"/>
      <rgbColor rgb="004EE257"/>
      <rgbColor rgb="006711FF"/>
      <rgbColor rgb="00FEA746"/>
      <rgbColor rgb="00865357"/>
      <rgbColor rgb="00A2BD90"/>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89800"/>
      <color rgb="FF808080"/>
      <color rgb="FFEBF1DE"/>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externalLink" Target="externalLinks/externalLink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theme" Target="theme/theme1.xml"/></Relationships>
</file>

<file path=xl/charts/_rels/chart1.xml.rels><?xml version="1.0" encoding="UTF-8" standalone="yes"?>
<Relationships xmlns="http://schemas.openxmlformats.org/package/2006/relationships"><Relationship Id="rId1" Type="http://schemas.openxmlformats.org/officeDocument/2006/relationships/chartUserShapes" Target="../drawings/drawing4.xml"/></Relationships>
</file>

<file path=xl/charts/_rels/chart10.xml.rels><?xml version="1.0" encoding="UTF-8" standalone="yes"?>
<Relationships xmlns="http://schemas.openxmlformats.org/package/2006/relationships"><Relationship Id="rId1" Type="http://schemas.openxmlformats.org/officeDocument/2006/relationships/chartUserShapes" Target="../drawings/drawing21.xml"/></Relationships>
</file>

<file path=xl/charts/_rels/chart11.xml.rels><?xml version="1.0" encoding="UTF-8" standalone="yes"?>
<Relationships xmlns="http://schemas.openxmlformats.org/package/2006/relationships"><Relationship Id="rId1" Type="http://schemas.openxmlformats.org/officeDocument/2006/relationships/chartUserShapes" Target="../drawings/drawing23.xml"/></Relationships>
</file>

<file path=xl/charts/_rels/chart12.xml.rels><?xml version="1.0" encoding="UTF-8" standalone="yes"?>
<Relationships xmlns="http://schemas.openxmlformats.org/package/2006/relationships"><Relationship Id="rId1" Type="http://schemas.openxmlformats.org/officeDocument/2006/relationships/chartUserShapes" Target="../drawings/drawing25.xml"/></Relationships>
</file>

<file path=xl/charts/_rels/chart13.xml.rels><?xml version="1.0" encoding="UTF-8" standalone="yes"?>
<Relationships xmlns="http://schemas.openxmlformats.org/package/2006/relationships"><Relationship Id="rId1" Type="http://schemas.openxmlformats.org/officeDocument/2006/relationships/chartUserShapes" Target="../drawings/drawing27.xml"/></Relationships>
</file>

<file path=xl/charts/_rels/chart14.xml.rels><?xml version="1.0" encoding="UTF-8" standalone="yes"?>
<Relationships xmlns="http://schemas.openxmlformats.org/package/2006/relationships"><Relationship Id="rId1" Type="http://schemas.openxmlformats.org/officeDocument/2006/relationships/chartUserShapes" Target="../drawings/drawing29.xml"/></Relationships>
</file>

<file path=xl/charts/_rels/chart15.xml.rels><?xml version="1.0" encoding="UTF-8" standalone="yes"?>
<Relationships xmlns="http://schemas.openxmlformats.org/package/2006/relationships"><Relationship Id="rId1" Type="http://schemas.openxmlformats.org/officeDocument/2006/relationships/chartUserShapes" Target="../drawings/drawing31.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33.xml"/><Relationship Id="rId2" Type="http://schemas.microsoft.com/office/2011/relationships/chartColorStyle" Target="colors1.xml"/><Relationship Id="rId1" Type="http://schemas.microsoft.com/office/2011/relationships/chartStyle" Target="style1.xml"/></Relationships>
</file>

<file path=xl/charts/_rels/chart17.xml.rels><?xml version="1.0" encoding="UTF-8" standalone="yes"?>
<Relationships xmlns="http://schemas.openxmlformats.org/package/2006/relationships"><Relationship Id="rId1" Type="http://schemas.openxmlformats.org/officeDocument/2006/relationships/chartUserShapes" Target="../drawings/drawing35.xml"/></Relationships>
</file>

<file path=xl/charts/_rels/chart18.xml.rels><?xml version="1.0" encoding="UTF-8" standalone="yes"?>
<Relationships xmlns="http://schemas.openxmlformats.org/package/2006/relationships"><Relationship Id="rId1" Type="http://schemas.openxmlformats.org/officeDocument/2006/relationships/chartUserShapes" Target="../drawings/drawing37.xml"/></Relationships>
</file>

<file path=xl/charts/_rels/chart19.xml.rels><?xml version="1.0" encoding="UTF-8" standalone="yes"?>
<Relationships xmlns="http://schemas.openxmlformats.org/package/2006/relationships"><Relationship Id="rId1" Type="http://schemas.openxmlformats.org/officeDocument/2006/relationships/chartUserShapes" Target="../drawings/drawing38.xml"/></Relationships>
</file>

<file path=xl/charts/_rels/chart2.xml.rels><?xml version="1.0" encoding="UTF-8" standalone="yes"?>
<Relationships xmlns="http://schemas.openxmlformats.org/package/2006/relationships"><Relationship Id="rId1" Type="http://schemas.openxmlformats.org/officeDocument/2006/relationships/chartUserShapes" Target="../drawings/drawing6.xml"/></Relationships>
</file>

<file path=xl/charts/_rels/chart20.xml.rels><?xml version="1.0" encoding="UTF-8" standalone="yes"?>
<Relationships xmlns="http://schemas.openxmlformats.org/package/2006/relationships"><Relationship Id="rId1" Type="http://schemas.openxmlformats.org/officeDocument/2006/relationships/chartUserShapes" Target="../drawings/drawing39.xml"/></Relationships>
</file>

<file path=xl/charts/_rels/chart21.xml.rels><?xml version="1.0" encoding="UTF-8" standalone="yes"?>
<Relationships xmlns="http://schemas.openxmlformats.org/package/2006/relationships"><Relationship Id="rId1" Type="http://schemas.openxmlformats.org/officeDocument/2006/relationships/chartUserShapes" Target="../drawings/drawing40.xml"/></Relationships>
</file>

<file path=xl/charts/_rels/chart22.xml.rels><?xml version="1.0" encoding="UTF-8" standalone="yes"?>
<Relationships xmlns="http://schemas.openxmlformats.org/package/2006/relationships"><Relationship Id="rId1" Type="http://schemas.openxmlformats.org/officeDocument/2006/relationships/chartUserShapes" Target="../drawings/drawing42.xml"/></Relationships>
</file>

<file path=xl/charts/_rels/chart23.xml.rels><?xml version="1.0" encoding="UTF-8" standalone="yes"?>
<Relationships xmlns="http://schemas.openxmlformats.org/package/2006/relationships"><Relationship Id="rId1" Type="http://schemas.openxmlformats.org/officeDocument/2006/relationships/chartUserShapes" Target="../drawings/drawing44.xml"/></Relationships>
</file>

<file path=xl/charts/_rels/chart24.xml.rels><?xml version="1.0" encoding="UTF-8" standalone="yes"?>
<Relationships xmlns="http://schemas.openxmlformats.org/package/2006/relationships"><Relationship Id="rId1" Type="http://schemas.openxmlformats.org/officeDocument/2006/relationships/chartUserShapes" Target="../drawings/drawing45.xml"/></Relationships>
</file>

<file path=xl/charts/_rels/chart25.xml.rels><?xml version="1.0" encoding="UTF-8" standalone="yes"?>
<Relationships xmlns="http://schemas.openxmlformats.org/package/2006/relationships"><Relationship Id="rId1" Type="http://schemas.openxmlformats.org/officeDocument/2006/relationships/chartUserShapes" Target="../drawings/drawing46.xml"/></Relationships>
</file>

<file path=xl/charts/_rels/chart26.xml.rels><?xml version="1.0" encoding="UTF-8" standalone="yes"?>
<Relationships xmlns="http://schemas.openxmlformats.org/package/2006/relationships"><Relationship Id="rId1" Type="http://schemas.openxmlformats.org/officeDocument/2006/relationships/chartUserShapes" Target="../drawings/drawing47.xml"/></Relationships>
</file>

<file path=xl/charts/_rels/chart27.xml.rels><?xml version="1.0" encoding="UTF-8" standalone="yes"?>
<Relationships xmlns="http://schemas.openxmlformats.org/package/2006/relationships"><Relationship Id="rId3" Type="http://schemas.openxmlformats.org/officeDocument/2006/relationships/chartUserShapes" Target="../drawings/drawing49.xml"/><Relationship Id="rId2" Type="http://schemas.microsoft.com/office/2011/relationships/chartColorStyle" Target="colors2.xml"/><Relationship Id="rId1" Type="http://schemas.microsoft.com/office/2011/relationships/chartStyle" Target="style2.xml"/></Relationships>
</file>

<file path=xl/charts/_rels/chart28.xml.rels><?xml version="1.0" encoding="UTF-8" standalone="yes"?>
<Relationships xmlns="http://schemas.openxmlformats.org/package/2006/relationships"><Relationship Id="rId1" Type="http://schemas.openxmlformats.org/officeDocument/2006/relationships/chartUserShapes" Target="../drawings/drawing51.xml"/></Relationships>
</file>

<file path=xl/charts/_rels/chart29.xml.rels><?xml version="1.0" encoding="UTF-8" standalone="yes"?>
<Relationships xmlns="http://schemas.openxmlformats.org/package/2006/relationships"><Relationship Id="rId1" Type="http://schemas.openxmlformats.org/officeDocument/2006/relationships/chartUserShapes" Target="../drawings/drawing52.xml"/></Relationships>
</file>

<file path=xl/charts/_rels/chart3.xml.rels><?xml version="1.0" encoding="UTF-8" standalone="yes"?>
<Relationships xmlns="http://schemas.openxmlformats.org/package/2006/relationships"><Relationship Id="rId1" Type="http://schemas.openxmlformats.org/officeDocument/2006/relationships/chartUserShapes" Target="../drawings/drawing8.xml"/></Relationships>
</file>

<file path=xl/charts/_rels/chart30.xml.rels><?xml version="1.0" encoding="UTF-8" standalone="yes"?>
<Relationships xmlns="http://schemas.openxmlformats.org/package/2006/relationships"><Relationship Id="rId1" Type="http://schemas.openxmlformats.org/officeDocument/2006/relationships/chartUserShapes" Target="../drawings/drawing53.xml"/></Relationships>
</file>

<file path=xl/charts/_rels/chart31.xml.rels><?xml version="1.0" encoding="UTF-8" standalone="yes"?>
<Relationships xmlns="http://schemas.openxmlformats.org/package/2006/relationships"><Relationship Id="rId1" Type="http://schemas.openxmlformats.org/officeDocument/2006/relationships/chartUserShapes" Target="../drawings/drawing54.xml"/></Relationships>
</file>

<file path=xl/charts/_rels/chart32.xml.rels><?xml version="1.0" encoding="UTF-8" standalone="yes"?>
<Relationships xmlns="http://schemas.openxmlformats.org/package/2006/relationships"><Relationship Id="rId1" Type="http://schemas.openxmlformats.org/officeDocument/2006/relationships/chartUserShapes" Target="../drawings/drawing56.xml"/></Relationships>
</file>

<file path=xl/charts/_rels/chart33.xml.rels><?xml version="1.0" encoding="UTF-8" standalone="yes"?>
<Relationships xmlns="http://schemas.openxmlformats.org/package/2006/relationships"><Relationship Id="rId1" Type="http://schemas.openxmlformats.org/officeDocument/2006/relationships/chartUserShapes" Target="../drawings/drawing57.xml"/></Relationships>
</file>

<file path=xl/charts/_rels/chart34.xml.rels><?xml version="1.0" encoding="UTF-8" standalone="yes"?>
<Relationships xmlns="http://schemas.openxmlformats.org/package/2006/relationships"><Relationship Id="rId1" Type="http://schemas.openxmlformats.org/officeDocument/2006/relationships/chartUserShapes" Target="../drawings/drawing58.xml"/></Relationships>
</file>

<file path=xl/charts/_rels/chart35.xml.rels><?xml version="1.0" encoding="UTF-8" standalone="yes"?>
<Relationships xmlns="http://schemas.openxmlformats.org/package/2006/relationships"><Relationship Id="rId3" Type="http://schemas.openxmlformats.org/officeDocument/2006/relationships/chartUserShapes" Target="../drawings/drawing59.xml"/><Relationship Id="rId2" Type="http://schemas.microsoft.com/office/2011/relationships/chartColorStyle" Target="colors3.xml"/><Relationship Id="rId1" Type="http://schemas.microsoft.com/office/2011/relationships/chartStyle" Target="style3.xml"/></Relationships>
</file>

<file path=xl/charts/_rels/chart36.xml.rels><?xml version="1.0" encoding="UTF-8" standalone="yes"?>
<Relationships xmlns="http://schemas.openxmlformats.org/package/2006/relationships"><Relationship Id="rId1" Type="http://schemas.openxmlformats.org/officeDocument/2006/relationships/chartUserShapes" Target="../drawings/drawing61.xml"/></Relationships>
</file>

<file path=xl/charts/_rels/chart37.xml.rels><?xml version="1.0" encoding="UTF-8" standalone="yes"?>
<Relationships xmlns="http://schemas.openxmlformats.org/package/2006/relationships"><Relationship Id="rId1" Type="http://schemas.openxmlformats.org/officeDocument/2006/relationships/chartUserShapes" Target="../drawings/drawing62.xml"/></Relationships>
</file>

<file path=xl/charts/_rels/chart38.xml.rels><?xml version="1.0" encoding="UTF-8" standalone="yes"?>
<Relationships xmlns="http://schemas.openxmlformats.org/package/2006/relationships"><Relationship Id="rId1" Type="http://schemas.openxmlformats.org/officeDocument/2006/relationships/chartUserShapes" Target="../drawings/drawing64.xml"/></Relationships>
</file>

<file path=xl/charts/_rels/chart39.xml.rels><?xml version="1.0" encoding="UTF-8" standalone="yes"?>
<Relationships xmlns="http://schemas.openxmlformats.org/package/2006/relationships"><Relationship Id="rId1" Type="http://schemas.openxmlformats.org/officeDocument/2006/relationships/chartUserShapes" Target="../drawings/drawing65.xml"/></Relationships>
</file>

<file path=xl/charts/_rels/chart4.xml.rels><?xml version="1.0" encoding="UTF-8" standalone="yes"?>
<Relationships xmlns="http://schemas.openxmlformats.org/package/2006/relationships"><Relationship Id="rId1" Type="http://schemas.openxmlformats.org/officeDocument/2006/relationships/chartUserShapes" Target="../drawings/drawing10.xml"/></Relationships>
</file>

<file path=xl/charts/_rels/chart40.xml.rels><?xml version="1.0" encoding="UTF-8" standalone="yes"?>
<Relationships xmlns="http://schemas.openxmlformats.org/package/2006/relationships"><Relationship Id="rId1" Type="http://schemas.openxmlformats.org/officeDocument/2006/relationships/chartUserShapes" Target="../drawings/drawing67.xml"/></Relationships>
</file>

<file path=xl/charts/_rels/chart41.xml.rels><?xml version="1.0" encoding="UTF-8" standalone="yes"?>
<Relationships xmlns="http://schemas.openxmlformats.org/package/2006/relationships"><Relationship Id="rId3" Type="http://schemas.openxmlformats.org/officeDocument/2006/relationships/chartUserShapes" Target="../drawings/drawing69.xml"/><Relationship Id="rId2" Type="http://schemas.microsoft.com/office/2011/relationships/chartColorStyle" Target="colors4.xml"/><Relationship Id="rId1" Type="http://schemas.microsoft.com/office/2011/relationships/chartStyle" Target="style4.xml"/></Relationships>
</file>

<file path=xl/charts/_rels/chart42.xml.rels><?xml version="1.0" encoding="UTF-8" standalone="yes"?>
<Relationships xmlns="http://schemas.openxmlformats.org/package/2006/relationships"><Relationship Id="rId3" Type="http://schemas.openxmlformats.org/officeDocument/2006/relationships/chartUserShapes" Target="../drawings/drawing70.xml"/><Relationship Id="rId2" Type="http://schemas.microsoft.com/office/2011/relationships/chartColorStyle" Target="colors5.xml"/><Relationship Id="rId1" Type="http://schemas.microsoft.com/office/2011/relationships/chartStyle" Target="style5.xml"/></Relationships>
</file>

<file path=xl/charts/_rels/chart43.xml.rels><?xml version="1.0" encoding="UTF-8" standalone="yes"?>
<Relationships xmlns="http://schemas.openxmlformats.org/package/2006/relationships"><Relationship Id="rId1" Type="http://schemas.openxmlformats.org/officeDocument/2006/relationships/chartUserShapes" Target="../drawings/drawing72.xml"/></Relationships>
</file>

<file path=xl/charts/_rels/chart44.xml.rels><?xml version="1.0" encoding="UTF-8" standalone="yes"?>
<Relationships xmlns="http://schemas.openxmlformats.org/package/2006/relationships"><Relationship Id="rId1" Type="http://schemas.openxmlformats.org/officeDocument/2006/relationships/chartUserShapes" Target="../drawings/drawing73.xml"/></Relationships>
</file>

<file path=xl/charts/_rels/chart45.xml.rels><?xml version="1.0" encoding="UTF-8" standalone="yes"?>
<Relationships xmlns="http://schemas.openxmlformats.org/package/2006/relationships"><Relationship Id="rId1" Type="http://schemas.openxmlformats.org/officeDocument/2006/relationships/chartUserShapes" Target="../drawings/drawing74.xml"/></Relationships>
</file>

<file path=xl/charts/_rels/chart46.xml.rels><?xml version="1.0" encoding="UTF-8" standalone="yes"?>
<Relationships xmlns="http://schemas.openxmlformats.org/package/2006/relationships"><Relationship Id="rId1" Type="http://schemas.openxmlformats.org/officeDocument/2006/relationships/chartUserShapes" Target="../drawings/drawing76.xml"/></Relationships>
</file>

<file path=xl/charts/_rels/chart47.xml.rels><?xml version="1.0" encoding="UTF-8" standalone="yes"?>
<Relationships xmlns="http://schemas.openxmlformats.org/package/2006/relationships"><Relationship Id="rId1" Type="http://schemas.openxmlformats.org/officeDocument/2006/relationships/chartUserShapes" Target="../drawings/drawing78.xml"/></Relationships>
</file>

<file path=xl/charts/_rels/chart48.xml.rels><?xml version="1.0" encoding="UTF-8" standalone="yes"?>
<Relationships xmlns="http://schemas.openxmlformats.org/package/2006/relationships"><Relationship Id="rId1" Type="http://schemas.openxmlformats.org/officeDocument/2006/relationships/chartUserShapes" Target="../drawings/drawing79.xml"/></Relationships>
</file>

<file path=xl/charts/_rels/chart49.xml.rels><?xml version="1.0" encoding="UTF-8" standalone="yes"?>
<Relationships xmlns="http://schemas.openxmlformats.org/package/2006/relationships"><Relationship Id="rId1" Type="http://schemas.openxmlformats.org/officeDocument/2006/relationships/chartUserShapes" Target="../drawings/drawing80.xml"/></Relationships>
</file>

<file path=xl/charts/_rels/chart5.xml.rels><?xml version="1.0" encoding="UTF-8" standalone="yes"?>
<Relationships xmlns="http://schemas.openxmlformats.org/package/2006/relationships"><Relationship Id="rId1" Type="http://schemas.openxmlformats.org/officeDocument/2006/relationships/chartUserShapes" Target="../drawings/drawing12.xml"/></Relationships>
</file>

<file path=xl/charts/_rels/chart50.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1.xml.rels><?xml version="1.0" encoding="UTF-8" standalone="yes"?>
<Relationships xmlns="http://schemas.openxmlformats.org/package/2006/relationships"><Relationship Id="rId3" Type="http://schemas.openxmlformats.org/officeDocument/2006/relationships/chartUserShapes" Target="../drawings/drawing82.xml"/><Relationship Id="rId2" Type="http://schemas.microsoft.com/office/2011/relationships/chartColorStyle" Target="colors7.xml"/><Relationship Id="rId1" Type="http://schemas.microsoft.com/office/2011/relationships/chartStyle" Target="style7.xml"/></Relationships>
</file>

<file path=xl/charts/_rels/chart52.xml.rels><?xml version="1.0" encoding="UTF-8" standalone="yes"?>
<Relationships xmlns="http://schemas.openxmlformats.org/package/2006/relationships"><Relationship Id="rId1" Type="http://schemas.openxmlformats.org/officeDocument/2006/relationships/chartUserShapes" Target="../drawings/drawing84.xml"/></Relationships>
</file>

<file path=xl/charts/_rels/chart53.xml.rels><?xml version="1.0" encoding="UTF-8" standalone="yes"?>
<Relationships xmlns="http://schemas.openxmlformats.org/package/2006/relationships"><Relationship Id="rId1" Type="http://schemas.openxmlformats.org/officeDocument/2006/relationships/chartUserShapes" Target="../drawings/drawing86.xml"/></Relationships>
</file>

<file path=xl/charts/_rels/chart54.xml.rels><?xml version="1.0" encoding="UTF-8" standalone="yes"?>
<Relationships xmlns="http://schemas.openxmlformats.org/package/2006/relationships"><Relationship Id="rId3" Type="http://schemas.openxmlformats.org/officeDocument/2006/relationships/chartUserShapes" Target="../drawings/drawing88.xml"/><Relationship Id="rId2" Type="http://schemas.microsoft.com/office/2011/relationships/chartColorStyle" Target="colors8.xml"/><Relationship Id="rId1" Type="http://schemas.microsoft.com/office/2011/relationships/chartStyle" Target="style8.xml"/></Relationships>
</file>

<file path=xl/charts/_rels/chart5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5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6.xml.rels><?xml version="1.0" encoding="UTF-8" standalone="yes"?>
<Relationships xmlns="http://schemas.openxmlformats.org/package/2006/relationships"><Relationship Id="rId1" Type="http://schemas.openxmlformats.org/officeDocument/2006/relationships/chartUserShapes" Target="../drawings/drawing14.xml"/></Relationships>
</file>

<file path=xl/charts/_rels/chart7.xml.rels><?xml version="1.0" encoding="UTF-8" standalone="yes"?>
<Relationships xmlns="http://schemas.openxmlformats.org/package/2006/relationships"><Relationship Id="rId1" Type="http://schemas.openxmlformats.org/officeDocument/2006/relationships/chartUserShapes" Target="../drawings/drawing17.xml"/></Relationships>
</file>

<file path=xl/charts/_rels/chart8.xml.rels><?xml version="1.0" encoding="UTF-8" standalone="yes"?>
<Relationships xmlns="http://schemas.openxmlformats.org/package/2006/relationships"><Relationship Id="rId1" Type="http://schemas.openxmlformats.org/officeDocument/2006/relationships/chartUserShapes" Target="../drawings/drawing18.xml"/></Relationships>
</file>

<file path=xl/charts/_rels/chart9.xml.rels><?xml version="1.0" encoding="UTF-8" standalone="yes"?>
<Relationships xmlns="http://schemas.openxmlformats.org/package/2006/relationships"><Relationship Id="rId1" Type="http://schemas.openxmlformats.org/officeDocument/2006/relationships/chartUserShapes" Target="../drawings/drawing2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6.2781819257689567E-2"/>
          <c:y val="0.10852558860409511"/>
          <c:w val="0.867300204908796"/>
          <c:h val="0.72692172012194711"/>
        </c:manualLayout>
      </c:layout>
      <c:areaChart>
        <c:grouping val="stacked"/>
        <c:varyColors val="0"/>
        <c:ser>
          <c:idx val="5"/>
          <c:order val="4"/>
          <c:tx>
            <c:v>Res Cum</c:v>
          </c:tx>
          <c:spPr>
            <a:solidFill>
              <a:schemeClr val="accent3">
                <a:lumMod val="40000"/>
                <a:lumOff val="60000"/>
              </a:schemeClr>
            </a:solidFill>
            <a:ln w="25400">
              <a:noFill/>
            </a:ln>
          </c:spPr>
          <c:cat>
            <c:strLit>
              <c:ptCount val="14"/>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2019E</c:v>
              </c:pt>
              <c:pt idx="13">
                <c:v>2020E</c:v>
              </c:pt>
            </c:strLit>
          </c:cat>
          <c:val>
            <c:numRef>
              <c:f>'PV Capacity by Sector'!$C$28:$C$46</c:f>
              <c:numCache>
                <c:formatCode>#,##0</c:formatCode>
                <c:ptCount val="19"/>
                <c:pt idx="0">
                  <c:v>191.1279752791018</c:v>
                </c:pt>
                <c:pt idx="1">
                  <c:v>268.1279752791018</c:v>
                </c:pt>
                <c:pt idx="2">
                  <c:v>425.1279752791018</c:v>
                </c:pt>
                <c:pt idx="3">
                  <c:v>670.66486090410183</c:v>
                </c:pt>
                <c:pt idx="4">
                  <c:v>975.83992250910183</c:v>
                </c:pt>
                <c:pt idx="5">
                  <c:v>1471.3693951614005</c:v>
                </c:pt>
                <c:pt idx="6">
                  <c:v>2270.3198121478372</c:v>
                </c:pt>
                <c:pt idx="7">
                  <c:v>3538.0543761022786</c:v>
                </c:pt>
                <c:pt idx="8">
                  <c:v>5709.4535405203942</c:v>
                </c:pt>
                <c:pt idx="9">
                  <c:v>8347.6857239640158</c:v>
                </c:pt>
                <c:pt idx="10">
                  <c:v>10586.598087897513</c:v>
                </c:pt>
                <c:pt idx="11">
                  <c:v>13031.157017716503</c:v>
                </c:pt>
                <c:pt idx="12">
                  <c:v>15853.397660888411</c:v>
                </c:pt>
                <c:pt idx="13">
                  <c:v>18939.429073016112</c:v>
                </c:pt>
                <c:pt idx="14">
                  <c:v>22557.75293372813</c:v>
                </c:pt>
                <c:pt idx="15">
                  <c:v>25701.053400354984</c:v>
                </c:pt>
                <c:pt idx="16">
                  <c:v>29007.947414359656</c:v>
                </c:pt>
                <c:pt idx="17">
                  <c:v>32590.119088406031</c:v>
                </c:pt>
                <c:pt idx="18">
                  <c:v>36541.009034140414</c:v>
                </c:pt>
              </c:numCache>
            </c:numRef>
          </c:val>
          <c:extLst>
            <c:ext xmlns:c16="http://schemas.microsoft.com/office/drawing/2014/chart" uri="{C3380CC4-5D6E-409C-BE32-E72D297353CC}">
              <c16:uniqueId val="{00000000-0687-4DD0-BA8A-A4B2EA2ECD8A}"/>
            </c:ext>
          </c:extLst>
        </c:ser>
        <c:ser>
          <c:idx val="4"/>
          <c:order val="5"/>
          <c:tx>
            <c:v>Non Res Cum</c:v>
          </c:tx>
          <c:spPr>
            <a:solidFill>
              <a:schemeClr val="accent2">
                <a:lumMod val="40000"/>
                <a:lumOff val="60000"/>
              </a:schemeClr>
            </a:solidFill>
            <a:ln w="25400">
              <a:noFill/>
            </a:ln>
          </c:spPr>
          <c:cat>
            <c:strLit>
              <c:ptCount val="14"/>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2019E</c:v>
              </c:pt>
              <c:pt idx="13">
                <c:v>2020E</c:v>
              </c:pt>
            </c:strLit>
          </c:cat>
          <c:val>
            <c:numRef>
              <c:f>'PV Capacity by Sector'!$E$28:$E$46</c:f>
              <c:numCache>
                <c:formatCode>#,##0</c:formatCode>
                <c:ptCount val="19"/>
                <c:pt idx="0">
                  <c:v>263.74</c:v>
                </c:pt>
                <c:pt idx="1">
                  <c:v>453.74</c:v>
                </c:pt>
                <c:pt idx="2">
                  <c:v>661.74</c:v>
                </c:pt>
                <c:pt idx="3">
                  <c:v>998.29107500000009</c:v>
                </c:pt>
                <c:pt idx="4">
                  <c:v>1828.0316077970001</c:v>
                </c:pt>
                <c:pt idx="5">
                  <c:v>2902.7527422119429</c:v>
                </c:pt>
                <c:pt idx="6">
                  <c:v>4012.0943553176894</c:v>
                </c:pt>
                <c:pt idx="7">
                  <c:v>5066.2920957473361</c:v>
                </c:pt>
                <c:pt idx="8">
                  <c:v>6127.5548179476464</c:v>
                </c:pt>
                <c:pt idx="9">
                  <c:v>7834.1142181512823</c:v>
                </c:pt>
                <c:pt idx="10">
                  <c:v>10088.734340556366</c:v>
                </c:pt>
                <c:pt idx="11">
                  <c:v>12280.894738127161</c:v>
                </c:pt>
                <c:pt idx="12">
                  <c:v>14329.617456003145</c:v>
                </c:pt>
                <c:pt idx="13">
                  <c:v>16244.639030245471</c:v>
                </c:pt>
                <c:pt idx="14">
                  <c:v>18334.515700705753</c:v>
                </c:pt>
                <c:pt idx="15">
                  <c:v>20563.061394611803</c:v>
                </c:pt>
                <c:pt idx="16">
                  <c:v>22605.942997579637</c:v>
                </c:pt>
                <c:pt idx="17">
                  <c:v>24790.239244615739</c:v>
                </c:pt>
                <c:pt idx="18">
                  <c:v>27099.180345555094</c:v>
                </c:pt>
              </c:numCache>
            </c:numRef>
          </c:val>
          <c:extLst>
            <c:ext xmlns:c16="http://schemas.microsoft.com/office/drawing/2014/chart" uri="{C3380CC4-5D6E-409C-BE32-E72D297353CC}">
              <c16:uniqueId val="{00000001-0687-4DD0-BA8A-A4B2EA2ECD8A}"/>
            </c:ext>
          </c:extLst>
        </c:ser>
        <c:ser>
          <c:idx val="3"/>
          <c:order val="6"/>
          <c:tx>
            <c:v>UPV cum</c:v>
          </c:tx>
          <c:spPr>
            <a:solidFill>
              <a:schemeClr val="accent1">
                <a:lumMod val="60000"/>
                <a:lumOff val="40000"/>
              </a:schemeClr>
            </a:solidFill>
            <a:ln w="25400">
              <a:noFill/>
            </a:ln>
          </c:spPr>
          <c:cat>
            <c:strLit>
              <c:ptCount val="14"/>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2019E</c:v>
              </c:pt>
              <c:pt idx="13">
                <c:v>2020E</c:v>
              </c:pt>
            </c:strLit>
          </c:cat>
          <c:val>
            <c:numRef>
              <c:f>'PV Capacity by Sector'!$G$28:$G$46</c:f>
              <c:numCache>
                <c:formatCode>#,##0</c:formatCode>
                <c:ptCount val="19"/>
                <c:pt idx="0">
                  <c:v>13.66</c:v>
                </c:pt>
                <c:pt idx="1">
                  <c:v>35.159999999999997</c:v>
                </c:pt>
                <c:pt idx="2">
                  <c:v>104.66</c:v>
                </c:pt>
                <c:pt idx="3">
                  <c:v>371.15999999999997</c:v>
                </c:pt>
                <c:pt idx="4">
                  <c:v>1156.75461</c:v>
                </c:pt>
                <c:pt idx="5">
                  <c:v>2959.9306099999994</c:v>
                </c:pt>
                <c:pt idx="6">
                  <c:v>5817.4406099999997</c:v>
                </c:pt>
                <c:pt idx="7">
                  <c:v>9739.3816100000004</c:v>
                </c:pt>
                <c:pt idx="8">
                  <c:v>14007.361610000002</c:v>
                </c:pt>
                <c:pt idx="9">
                  <c:v>24758.210035702876</c:v>
                </c:pt>
                <c:pt idx="10">
                  <c:v>31233.772212037402</c:v>
                </c:pt>
                <c:pt idx="11">
                  <c:v>37359.669148100991</c:v>
                </c:pt>
                <c:pt idx="12">
                  <c:v>45760.837636126067</c:v>
                </c:pt>
                <c:pt idx="13">
                  <c:v>60325.090414364051</c:v>
                </c:pt>
                <c:pt idx="14">
                  <c:v>75027.905483299313</c:v>
                </c:pt>
                <c:pt idx="15">
                  <c:v>87967.079891453701</c:v>
                </c:pt>
                <c:pt idx="16">
                  <c:v>101732.43027442829</c:v>
                </c:pt>
                <c:pt idx="17">
                  <c:v>115276.37560923328</c:v>
                </c:pt>
                <c:pt idx="18">
                  <c:v>129003.92106377873</c:v>
                </c:pt>
              </c:numCache>
            </c:numRef>
          </c:val>
          <c:extLst>
            <c:ext xmlns:c16="http://schemas.microsoft.com/office/drawing/2014/chart" uri="{C3380CC4-5D6E-409C-BE32-E72D297353CC}">
              <c16:uniqueId val="{00000002-0687-4DD0-BA8A-A4B2EA2ECD8A}"/>
            </c:ext>
          </c:extLst>
        </c:ser>
        <c:ser>
          <c:idx val="7"/>
          <c:order val="7"/>
          <c:tx>
            <c:v>Utility CSP cumulative</c:v>
          </c:tx>
          <c:spPr>
            <a:solidFill>
              <a:schemeClr val="accent6">
                <a:lumMod val="20000"/>
                <a:lumOff val="80000"/>
              </a:schemeClr>
            </a:solidFill>
            <a:ln w="25400">
              <a:noFill/>
            </a:ln>
          </c:spPr>
          <c:val>
            <c:numRef>
              <c:f>'PV Capacity by Sector'!$I$28:$I$46</c:f>
              <c:numCache>
                <c:formatCode>#,##0</c:formatCode>
                <c:ptCount val="19"/>
                <c:pt idx="0">
                  <c:v>425.1</c:v>
                </c:pt>
                <c:pt idx="1">
                  <c:v>425.1</c:v>
                </c:pt>
                <c:pt idx="2">
                  <c:v>425.1</c:v>
                </c:pt>
                <c:pt idx="3">
                  <c:v>500.1</c:v>
                </c:pt>
                <c:pt idx="4">
                  <c:v>500.1</c:v>
                </c:pt>
                <c:pt idx="5">
                  <c:v>500.1</c:v>
                </c:pt>
                <c:pt idx="6">
                  <c:v>750.1</c:v>
                </c:pt>
                <c:pt idx="7">
                  <c:v>1627.1</c:v>
                </c:pt>
                <c:pt idx="8">
                  <c:v>1737.1</c:v>
                </c:pt>
                <c:pt idx="9">
                  <c:v>1737.1</c:v>
                </c:pt>
                <c:pt idx="10">
                  <c:v>1737.1</c:v>
                </c:pt>
                <c:pt idx="11">
                  <c:v>1737.1</c:v>
                </c:pt>
                <c:pt idx="12">
                  <c:v>1737.1</c:v>
                </c:pt>
                <c:pt idx="13">
                  <c:v>1737.1</c:v>
                </c:pt>
                <c:pt idx="14">
                  <c:v>1737.1</c:v>
                </c:pt>
                <c:pt idx="15">
                  <c:v>1737.1</c:v>
                </c:pt>
                <c:pt idx="16">
                  <c:v>1737.1</c:v>
                </c:pt>
                <c:pt idx="17">
                  <c:v>1737.1</c:v>
                </c:pt>
                <c:pt idx="18">
                  <c:v>1737.1</c:v>
                </c:pt>
              </c:numCache>
            </c:numRef>
          </c:val>
          <c:extLst>
            <c:ext xmlns:c16="http://schemas.microsoft.com/office/drawing/2014/chart" uri="{C3380CC4-5D6E-409C-BE32-E72D297353CC}">
              <c16:uniqueId val="{00000003-0687-4DD0-BA8A-A4B2EA2ECD8A}"/>
            </c:ext>
          </c:extLst>
        </c:ser>
        <c:dLbls>
          <c:showLegendKey val="0"/>
          <c:showVal val="0"/>
          <c:showCatName val="0"/>
          <c:showSerName val="0"/>
          <c:showPercent val="0"/>
          <c:showBubbleSize val="0"/>
        </c:dLbls>
        <c:axId val="230147968"/>
        <c:axId val="230133120"/>
      </c:areaChart>
      <c:barChart>
        <c:barDir val="col"/>
        <c:grouping val="stacked"/>
        <c:varyColors val="0"/>
        <c:ser>
          <c:idx val="2"/>
          <c:order val="0"/>
          <c:tx>
            <c:v> Residential PV</c:v>
          </c:tx>
          <c:spPr>
            <a:solidFill>
              <a:schemeClr val="accent3">
                <a:lumMod val="75000"/>
              </a:schemeClr>
            </a:solidFill>
          </c:spPr>
          <c:invertIfNegative val="0"/>
          <c:cat>
            <c:strRef>
              <c:f>'PV Capacity by Sector'!$A$28:$A$46</c:f>
              <c:strCache>
                <c:ptCount val="19"/>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pt idx="13">
                  <c:v>2020e</c:v>
                </c:pt>
                <c:pt idx="14">
                  <c:v>2021e</c:v>
                </c:pt>
                <c:pt idx="15">
                  <c:v>2022e</c:v>
                </c:pt>
                <c:pt idx="16">
                  <c:v>2023e</c:v>
                </c:pt>
                <c:pt idx="17">
                  <c:v>2024e</c:v>
                </c:pt>
                <c:pt idx="18">
                  <c:v>2025e</c:v>
                </c:pt>
              </c:strCache>
            </c:strRef>
          </c:cat>
          <c:val>
            <c:numRef>
              <c:f>'PV Capacity by Sector'!$B$28:$B$46</c:f>
              <c:numCache>
                <c:formatCode>#,##0</c:formatCode>
                <c:ptCount val="19"/>
                <c:pt idx="0">
                  <c:v>58</c:v>
                </c:pt>
                <c:pt idx="1">
                  <c:v>77</c:v>
                </c:pt>
                <c:pt idx="2">
                  <c:v>157</c:v>
                </c:pt>
                <c:pt idx="3">
                  <c:v>245.53688562500002</c:v>
                </c:pt>
                <c:pt idx="4">
                  <c:v>305.17506160499994</c:v>
                </c:pt>
                <c:pt idx="5">
                  <c:v>495.52947265229875</c:v>
                </c:pt>
                <c:pt idx="6">
                  <c:v>798.95041698643684</c:v>
                </c:pt>
                <c:pt idx="7">
                  <c:v>1267.7345639544415</c:v>
                </c:pt>
                <c:pt idx="8">
                  <c:v>2171.3991644181156</c:v>
                </c:pt>
                <c:pt idx="9">
                  <c:v>2638.2321834436216</c:v>
                </c:pt>
                <c:pt idx="10">
                  <c:v>2238.9123639334966</c:v>
                </c:pt>
                <c:pt idx="11">
                  <c:v>2444.5589298189902</c:v>
                </c:pt>
                <c:pt idx="12">
                  <c:v>2822.2406431719078</c:v>
                </c:pt>
                <c:pt idx="13">
                  <c:v>3086.0314121277015</c:v>
                </c:pt>
                <c:pt idx="14">
                  <c:v>3618.3238607120193</c:v>
                </c:pt>
                <c:pt idx="15">
                  <c:v>3143.3004666268539</c:v>
                </c:pt>
                <c:pt idx="16">
                  <c:v>3306.8940140046725</c:v>
                </c:pt>
                <c:pt idx="17">
                  <c:v>3582.1716740463748</c:v>
                </c:pt>
                <c:pt idx="18">
                  <c:v>3950.8899457343796</c:v>
                </c:pt>
              </c:numCache>
            </c:numRef>
          </c:val>
          <c:extLst>
            <c:ext xmlns:c16="http://schemas.microsoft.com/office/drawing/2014/chart" uri="{C3380CC4-5D6E-409C-BE32-E72D297353CC}">
              <c16:uniqueId val="{00000004-0687-4DD0-BA8A-A4B2EA2ECD8A}"/>
            </c:ext>
          </c:extLst>
        </c:ser>
        <c:ser>
          <c:idx val="1"/>
          <c:order val="1"/>
          <c:tx>
            <c:v> Commercial PV</c:v>
          </c:tx>
          <c:spPr>
            <a:solidFill>
              <a:schemeClr val="accent2">
                <a:lumMod val="75000"/>
              </a:schemeClr>
            </a:solidFill>
          </c:spPr>
          <c:invertIfNegative val="0"/>
          <c:cat>
            <c:strRef>
              <c:f>'PV Capacity by Sector'!$A$28:$A$46</c:f>
              <c:strCache>
                <c:ptCount val="19"/>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pt idx="13">
                  <c:v>2020e</c:v>
                </c:pt>
                <c:pt idx="14">
                  <c:v>2021e</c:v>
                </c:pt>
                <c:pt idx="15">
                  <c:v>2022e</c:v>
                </c:pt>
                <c:pt idx="16">
                  <c:v>2023e</c:v>
                </c:pt>
                <c:pt idx="17">
                  <c:v>2024e</c:v>
                </c:pt>
                <c:pt idx="18">
                  <c:v>2025e</c:v>
                </c:pt>
              </c:strCache>
            </c:strRef>
          </c:cat>
          <c:val>
            <c:numRef>
              <c:f>'PV Capacity by Sector'!$D$28:$D$46</c:f>
              <c:numCache>
                <c:formatCode>#,##0</c:formatCode>
                <c:ptCount val="19"/>
                <c:pt idx="0">
                  <c:v>93</c:v>
                </c:pt>
                <c:pt idx="1">
                  <c:v>190</c:v>
                </c:pt>
                <c:pt idx="2">
                  <c:v>208</c:v>
                </c:pt>
                <c:pt idx="3">
                  <c:v>336.55107500000008</c:v>
                </c:pt>
                <c:pt idx="4">
                  <c:v>829.7405327969999</c:v>
                </c:pt>
                <c:pt idx="5">
                  <c:v>1074.7211344149425</c:v>
                </c:pt>
                <c:pt idx="6">
                  <c:v>1109.3416131057468</c:v>
                </c:pt>
                <c:pt idx="7">
                  <c:v>1054.197740429647</c:v>
                </c:pt>
                <c:pt idx="8">
                  <c:v>1061.2627222003102</c:v>
                </c:pt>
                <c:pt idx="9">
                  <c:v>1706.559400203636</c:v>
                </c:pt>
                <c:pt idx="10">
                  <c:v>2254.6201224050837</c:v>
                </c:pt>
                <c:pt idx="11">
                  <c:v>2192.1603975707949</c:v>
                </c:pt>
                <c:pt idx="12">
                  <c:v>2048.7227178759845</c:v>
                </c:pt>
                <c:pt idx="13">
                  <c:v>1915.0215742423268</c:v>
                </c:pt>
                <c:pt idx="14">
                  <c:v>2089.8766704602822</c:v>
                </c:pt>
                <c:pt idx="15">
                  <c:v>2228.54569390605</c:v>
                </c:pt>
                <c:pt idx="16">
                  <c:v>2042.8816029678342</c:v>
                </c:pt>
                <c:pt idx="17">
                  <c:v>2184.2962470360999</c:v>
                </c:pt>
                <c:pt idx="18">
                  <c:v>2308.9411009393548</c:v>
                </c:pt>
              </c:numCache>
            </c:numRef>
          </c:val>
          <c:extLst>
            <c:ext xmlns:c16="http://schemas.microsoft.com/office/drawing/2014/chart" uri="{C3380CC4-5D6E-409C-BE32-E72D297353CC}">
              <c16:uniqueId val="{00000005-0687-4DD0-BA8A-A4B2EA2ECD8A}"/>
            </c:ext>
          </c:extLst>
        </c:ser>
        <c:ser>
          <c:idx val="0"/>
          <c:order val="2"/>
          <c:tx>
            <c:v> Utility-Scale PV</c:v>
          </c:tx>
          <c:spPr>
            <a:solidFill>
              <a:schemeClr val="accent1">
                <a:lumMod val="75000"/>
              </a:schemeClr>
            </a:solidFill>
          </c:spPr>
          <c:invertIfNegative val="0"/>
          <c:cat>
            <c:strRef>
              <c:f>'PV Capacity by Sector'!$A$28:$A$46</c:f>
              <c:strCache>
                <c:ptCount val="19"/>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pt idx="13">
                  <c:v>2020e</c:v>
                </c:pt>
                <c:pt idx="14">
                  <c:v>2021e</c:v>
                </c:pt>
                <c:pt idx="15">
                  <c:v>2022e</c:v>
                </c:pt>
                <c:pt idx="16">
                  <c:v>2023e</c:v>
                </c:pt>
                <c:pt idx="17">
                  <c:v>2024e</c:v>
                </c:pt>
                <c:pt idx="18">
                  <c:v>2025e</c:v>
                </c:pt>
              </c:strCache>
            </c:strRef>
          </c:cat>
          <c:val>
            <c:numRef>
              <c:f>'PV Capacity by Sector'!$F$28:$F$46</c:f>
              <c:numCache>
                <c:formatCode>#,##0</c:formatCode>
                <c:ptCount val="19"/>
                <c:pt idx="0">
                  <c:v>9</c:v>
                </c:pt>
                <c:pt idx="1">
                  <c:v>21.5</c:v>
                </c:pt>
                <c:pt idx="2">
                  <c:v>69.5</c:v>
                </c:pt>
                <c:pt idx="3">
                  <c:v>266.5</c:v>
                </c:pt>
                <c:pt idx="4">
                  <c:v>785.59460999999988</c:v>
                </c:pt>
                <c:pt idx="5">
                  <c:v>1803.1759999999997</c:v>
                </c:pt>
                <c:pt idx="6">
                  <c:v>2857.5100000000007</c:v>
                </c:pt>
                <c:pt idx="7">
                  <c:v>3921.9410000000003</c:v>
                </c:pt>
                <c:pt idx="8">
                  <c:v>4267.9800000000014</c:v>
                </c:pt>
                <c:pt idx="9">
                  <c:v>10750.848425702876</c:v>
                </c:pt>
                <c:pt idx="10">
                  <c:v>6475.5621763345271</c:v>
                </c:pt>
                <c:pt idx="11">
                  <c:v>6125.8969360635901</c:v>
                </c:pt>
                <c:pt idx="12">
                  <c:v>8401.1684880250777</c:v>
                </c:pt>
                <c:pt idx="13">
                  <c:v>14564.252778237984</c:v>
                </c:pt>
                <c:pt idx="14">
                  <c:v>14702.815068935261</c:v>
                </c:pt>
                <c:pt idx="15">
                  <c:v>12939.174408154391</c:v>
                </c:pt>
                <c:pt idx="16">
                  <c:v>13765.35038297459</c:v>
                </c:pt>
                <c:pt idx="17">
                  <c:v>13543.945334804981</c:v>
                </c:pt>
                <c:pt idx="18">
                  <c:v>13727.545454545456</c:v>
                </c:pt>
              </c:numCache>
            </c:numRef>
          </c:val>
          <c:extLst>
            <c:ext xmlns:c16="http://schemas.microsoft.com/office/drawing/2014/chart" uri="{C3380CC4-5D6E-409C-BE32-E72D297353CC}">
              <c16:uniqueId val="{00000006-0687-4DD0-BA8A-A4B2EA2ECD8A}"/>
            </c:ext>
          </c:extLst>
        </c:ser>
        <c:ser>
          <c:idx val="6"/>
          <c:order val="3"/>
          <c:tx>
            <c:v> Utility-Scale CSP</c:v>
          </c:tx>
          <c:spPr>
            <a:solidFill>
              <a:schemeClr val="accent6">
                <a:lumMod val="75000"/>
              </a:schemeClr>
            </a:solidFill>
          </c:spPr>
          <c:invertIfNegative val="0"/>
          <c:cat>
            <c:strRef>
              <c:f>'PV Capacity by Sector'!$A$28:$A$46</c:f>
              <c:strCache>
                <c:ptCount val="19"/>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pt idx="13">
                  <c:v>2020e</c:v>
                </c:pt>
                <c:pt idx="14">
                  <c:v>2021e</c:v>
                </c:pt>
                <c:pt idx="15">
                  <c:v>2022e</c:v>
                </c:pt>
                <c:pt idx="16">
                  <c:v>2023e</c:v>
                </c:pt>
                <c:pt idx="17">
                  <c:v>2024e</c:v>
                </c:pt>
                <c:pt idx="18">
                  <c:v>2025e</c:v>
                </c:pt>
              </c:strCache>
            </c:strRef>
          </c:cat>
          <c:val>
            <c:numRef>
              <c:f>'PV Capacity by Sector'!$H$28:$H$46</c:f>
              <c:numCache>
                <c:formatCode>#,##0</c:formatCode>
                <c:ptCount val="19"/>
                <c:pt idx="0">
                  <c:v>68.5</c:v>
                </c:pt>
                <c:pt idx="1">
                  <c:v>0</c:v>
                </c:pt>
                <c:pt idx="2">
                  <c:v>0</c:v>
                </c:pt>
                <c:pt idx="3">
                  <c:v>75</c:v>
                </c:pt>
                <c:pt idx="4">
                  <c:v>0</c:v>
                </c:pt>
                <c:pt idx="5">
                  <c:v>0</c:v>
                </c:pt>
                <c:pt idx="6">
                  <c:v>250</c:v>
                </c:pt>
                <c:pt idx="7">
                  <c:v>877</c:v>
                </c:pt>
                <c:pt idx="8">
                  <c:v>110</c:v>
                </c:pt>
                <c:pt idx="9">
                  <c:v>0</c:v>
                </c:pt>
                <c:pt idx="10">
                  <c:v>0</c:v>
                </c:pt>
                <c:pt idx="11">
                  <c:v>0</c:v>
                </c:pt>
                <c:pt idx="12">
                  <c:v>0</c:v>
                </c:pt>
                <c:pt idx="13">
                  <c:v>#N/A</c:v>
                </c:pt>
                <c:pt idx="14">
                  <c:v>#N/A</c:v>
                </c:pt>
                <c:pt idx="15">
                  <c:v>#N/A</c:v>
                </c:pt>
                <c:pt idx="16">
                  <c:v>#N/A</c:v>
                </c:pt>
                <c:pt idx="17">
                  <c:v>#N/A</c:v>
                </c:pt>
                <c:pt idx="18">
                  <c:v>#N/A</c:v>
                </c:pt>
              </c:numCache>
            </c:numRef>
          </c:val>
          <c:extLst>
            <c:ext xmlns:c16="http://schemas.microsoft.com/office/drawing/2014/chart" uri="{C3380CC4-5D6E-409C-BE32-E72D297353CC}">
              <c16:uniqueId val="{00000007-0687-4DD0-BA8A-A4B2EA2ECD8A}"/>
            </c:ext>
          </c:extLst>
        </c:ser>
        <c:dLbls>
          <c:showLegendKey val="0"/>
          <c:showVal val="0"/>
          <c:showCatName val="0"/>
          <c:showSerName val="0"/>
          <c:showPercent val="0"/>
          <c:showBubbleSize val="0"/>
        </c:dLbls>
        <c:gapWidth val="70"/>
        <c:overlap val="100"/>
        <c:axId val="230129664"/>
        <c:axId val="230131200"/>
      </c:barChart>
      <c:catAx>
        <c:axId val="230129664"/>
        <c:scaling>
          <c:orientation val="minMax"/>
        </c:scaling>
        <c:delete val="0"/>
        <c:axPos val="b"/>
        <c:title>
          <c:tx>
            <c:rich>
              <a:bodyPr/>
              <a:lstStyle/>
              <a:p>
                <a:pPr>
                  <a:defRPr b="1"/>
                </a:pPr>
                <a:r>
                  <a:rPr lang="en-US" b="1"/>
                  <a:t>Installation Year</a:t>
                </a:r>
              </a:p>
            </c:rich>
          </c:tx>
          <c:layout>
            <c:manualLayout>
              <c:xMode val="edge"/>
              <c:yMode val="edge"/>
              <c:x val="0.4222711159243524"/>
              <c:y val="0.93901158697050369"/>
            </c:manualLayout>
          </c:layout>
          <c:overlay val="0"/>
        </c:title>
        <c:numFmt formatCode="General" sourceLinked="1"/>
        <c:majorTickMark val="out"/>
        <c:minorTickMark val="none"/>
        <c:tickLblPos val="nextTo"/>
        <c:spPr>
          <a:ln w="3175">
            <a:solidFill>
              <a:schemeClr val="bg1">
                <a:lumMod val="75000"/>
              </a:schemeClr>
            </a:solidFill>
          </a:ln>
        </c:spPr>
        <c:txPr>
          <a:bodyPr rot="-5400000" vert="horz"/>
          <a:lstStyle/>
          <a:p>
            <a:pPr>
              <a:defRPr b="1"/>
            </a:pPr>
            <a:endParaRPr lang="en-US"/>
          </a:p>
        </c:txPr>
        <c:crossAx val="230131200"/>
        <c:crosses val="autoZero"/>
        <c:auto val="1"/>
        <c:lblAlgn val="ctr"/>
        <c:lblOffset val="0"/>
        <c:noMultiLvlLbl val="0"/>
      </c:catAx>
      <c:valAx>
        <c:axId val="230131200"/>
        <c:scaling>
          <c:orientation val="minMax"/>
          <c:max val="24000"/>
          <c:min val="0"/>
        </c:scaling>
        <c:delete val="0"/>
        <c:axPos val="l"/>
        <c:majorGridlines>
          <c:spPr>
            <a:ln w="3175">
              <a:solidFill>
                <a:schemeClr val="bg1">
                  <a:lumMod val="75000"/>
                </a:schemeClr>
              </a:solidFill>
              <a:prstDash val="solid"/>
            </a:ln>
          </c:spPr>
        </c:majorGridlines>
        <c:numFmt formatCode="#,##0" sourceLinked="0"/>
        <c:majorTickMark val="out"/>
        <c:minorTickMark val="none"/>
        <c:tickLblPos val="nextTo"/>
        <c:spPr>
          <a:ln w="3175">
            <a:noFill/>
          </a:ln>
        </c:spPr>
        <c:txPr>
          <a:bodyPr/>
          <a:lstStyle/>
          <a:p>
            <a:pPr>
              <a:defRPr b="1"/>
            </a:pPr>
            <a:endParaRPr lang="en-US"/>
          </a:p>
        </c:txPr>
        <c:crossAx val="230129664"/>
        <c:crosses val="autoZero"/>
        <c:crossBetween val="between"/>
        <c:majorUnit val="3000"/>
        <c:dispUnits>
          <c:builtInUnit val="thousands"/>
        </c:dispUnits>
      </c:valAx>
      <c:valAx>
        <c:axId val="230133120"/>
        <c:scaling>
          <c:orientation val="minMax"/>
          <c:max val="200000"/>
          <c:min val="0"/>
        </c:scaling>
        <c:delete val="0"/>
        <c:axPos val="r"/>
        <c:numFmt formatCode="#,##0" sourceLinked="0"/>
        <c:majorTickMark val="out"/>
        <c:minorTickMark val="none"/>
        <c:tickLblPos val="nextTo"/>
        <c:spPr>
          <a:ln w="3175">
            <a:noFill/>
          </a:ln>
        </c:spPr>
        <c:txPr>
          <a:bodyPr/>
          <a:lstStyle/>
          <a:p>
            <a:pPr>
              <a:defRPr b="1"/>
            </a:pPr>
            <a:endParaRPr lang="en-US"/>
          </a:p>
        </c:txPr>
        <c:crossAx val="230147968"/>
        <c:crosses val="max"/>
        <c:crossBetween val="between"/>
        <c:majorUnit val="25000"/>
        <c:dispUnits>
          <c:builtInUnit val="thousands"/>
        </c:dispUnits>
      </c:valAx>
      <c:catAx>
        <c:axId val="230147968"/>
        <c:scaling>
          <c:orientation val="minMax"/>
        </c:scaling>
        <c:delete val="1"/>
        <c:axPos val="b"/>
        <c:numFmt formatCode="General" sourceLinked="1"/>
        <c:majorTickMark val="out"/>
        <c:minorTickMark val="none"/>
        <c:tickLblPos val="nextTo"/>
        <c:crossAx val="230133120"/>
        <c:crosses val="autoZero"/>
        <c:auto val="1"/>
        <c:lblAlgn val="ctr"/>
        <c:lblOffset val="100"/>
        <c:noMultiLvlLbl val="0"/>
      </c:catAx>
      <c:spPr>
        <a:solidFill>
          <a:schemeClr val="bg1"/>
        </a:solidFill>
      </c:spPr>
    </c:plotArea>
    <c:legend>
      <c:legendPos val="r"/>
      <c:legendEntry>
        <c:idx val="0"/>
        <c:delete val="1"/>
      </c:legendEntry>
      <c:legendEntry>
        <c:idx val="1"/>
        <c:delete val="1"/>
      </c:legendEntry>
      <c:legendEntry>
        <c:idx val="2"/>
        <c:delete val="1"/>
      </c:legendEntry>
      <c:legendEntry>
        <c:idx val="3"/>
        <c:delete val="1"/>
      </c:legendEntry>
      <c:layout>
        <c:manualLayout>
          <c:xMode val="edge"/>
          <c:yMode val="edge"/>
          <c:x val="7.5156828744207912E-2"/>
          <c:y val="0.11864804767528662"/>
          <c:w val="0.22937495793795007"/>
          <c:h val="0.19775633387072908"/>
        </c:manualLayout>
      </c:layout>
      <c:overlay val="0"/>
      <c:spPr>
        <a:solidFill>
          <a:schemeClr val="bg1"/>
        </a:solidFill>
        <a:ln>
          <a:noFill/>
        </a:ln>
        <a:effectLst>
          <a:outerShdw blurRad="50800" dist="38100" dir="2700000" algn="tl" rotWithShape="0">
            <a:prstClr val="black">
              <a:alpha val="40000"/>
            </a:prstClr>
          </a:outerShdw>
        </a:effectLst>
      </c:spPr>
    </c:legend>
    <c:plotVisOnly val="1"/>
    <c:dispBlanksAs val="gap"/>
    <c:showDLblsOverMax val="0"/>
  </c:chart>
  <c:spPr>
    <a:solidFill>
      <a:schemeClr val="bg1"/>
    </a:solidFill>
    <a:ln>
      <a:noFill/>
    </a:ln>
  </c:spPr>
  <c:txPr>
    <a:bodyPr/>
    <a:lstStyle/>
    <a:p>
      <a:pPr>
        <a:defRPr sz="1000" b="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4768826973551385E-2"/>
          <c:y val="8.2038109230032463E-2"/>
          <c:w val="0.92049835116764256"/>
          <c:h val="0.68964034886100867"/>
        </c:manualLayout>
      </c:layout>
      <c:barChart>
        <c:barDir val="col"/>
        <c:grouping val="clustered"/>
        <c:varyColors val="0"/>
        <c:ser>
          <c:idx val="8"/>
          <c:order val="3"/>
          <c:tx>
            <c:v>All PV</c:v>
          </c:tx>
          <c:invertIfNegative val="0"/>
          <c:cat>
            <c:numLit>
              <c:formatCode>General</c:formatCode>
              <c:ptCount val="9"/>
              <c:pt idx="0">
                <c:v>1</c:v>
              </c:pt>
              <c:pt idx="1">
                <c:v>3</c:v>
              </c:pt>
              <c:pt idx="2">
                <c:v>5</c:v>
              </c:pt>
              <c:pt idx="3">
                <c:v>7</c:v>
              </c:pt>
              <c:pt idx="4">
                <c:v>9</c:v>
              </c:pt>
              <c:pt idx="5">
                <c:v>11</c:v>
              </c:pt>
              <c:pt idx="6">
                <c:v>13</c:v>
              </c:pt>
              <c:pt idx="7">
                <c:v>15</c:v>
              </c:pt>
              <c:pt idx="8">
                <c:v>17</c:v>
              </c:pt>
            </c:numLit>
          </c:cat>
          <c:val>
            <c:numRef>
              <c:f>'CapEx Time Trend by Technology'!$D$47:$D$56</c:f>
              <c:numCache>
                <c:formatCode>General</c:formatCode>
                <c:ptCount val="10"/>
                <c:pt idx="0">
                  <c:v>4.62</c:v>
                </c:pt>
                <c:pt idx="1">
                  <c:v>3.84</c:v>
                </c:pt>
                <c:pt idx="2">
                  <c:v>3.5</c:v>
                </c:pt>
                <c:pt idx="3">
                  <c:v>3</c:v>
                </c:pt>
                <c:pt idx="4">
                  <c:v>2.54</c:v>
                </c:pt>
                <c:pt idx="5">
                  <c:v>2.2200000000000002</c:v>
                </c:pt>
                <c:pt idx="6">
                  <c:v>1.85</c:v>
                </c:pt>
                <c:pt idx="7">
                  <c:v>1.7</c:v>
                </c:pt>
                <c:pt idx="8">
                  <c:v>1.34</c:v>
                </c:pt>
                <c:pt idx="9">
                  <c:v>1.1499999999999999</c:v>
                </c:pt>
              </c:numCache>
            </c:numRef>
          </c:val>
          <c:extLst>
            <c:ext xmlns:c16="http://schemas.microsoft.com/office/drawing/2014/chart" uri="{C3380CC4-5D6E-409C-BE32-E72D297353CC}">
              <c16:uniqueId val="{00000000-3CDA-4592-AB66-465950896066}"/>
            </c:ext>
          </c:extLst>
        </c:ser>
        <c:dLbls>
          <c:showLegendKey val="0"/>
          <c:showVal val="0"/>
          <c:showCatName val="0"/>
          <c:showSerName val="0"/>
          <c:showPercent val="0"/>
          <c:showBubbleSize val="0"/>
        </c:dLbls>
        <c:gapWidth val="40"/>
        <c:axId val="302603648"/>
        <c:axId val="302614016"/>
      </c:barChart>
      <c:lineChart>
        <c:grouping val="standard"/>
        <c:varyColors val="0"/>
        <c:ser>
          <c:idx val="0"/>
          <c:order val="2"/>
          <c:tx>
            <c:v>Placeholder x-Axis</c:v>
          </c:tx>
          <c:spPr>
            <a:ln w="28575">
              <a:noFill/>
            </a:ln>
          </c:spPr>
          <c:marker>
            <c:symbol val="dash"/>
            <c:size val="22"/>
            <c:spPr>
              <a:noFill/>
              <a:ln>
                <a:noFill/>
              </a:ln>
            </c:spPr>
          </c:marker>
          <c:cat>
            <c:strRef>
              <c:f>'CapEx Time Trend by Technology'!$W$20:$W$29</c:f>
              <c:strCache>
                <c:ptCount val="10"/>
                <c:pt idx="0">
                  <c:v>2010
n=10 
0.2 GW</c:v>
                </c:pt>
                <c:pt idx="1">
                  <c:v>2011
n=29 
0.5 GW</c:v>
                </c:pt>
                <c:pt idx="2">
                  <c:v>2012
n=41 
1.2 GW</c:v>
                </c:pt>
                <c:pt idx="3">
                  <c:v>2013
n=38 
1.8 GW</c:v>
                </c:pt>
                <c:pt idx="4">
                  <c:v>2014
n=64 
4.1 GW</c:v>
                </c:pt>
                <c:pt idx="5">
                  <c:v>2015
n=87 
3.7 GW</c:v>
                </c:pt>
                <c:pt idx="6">
                  <c:v>2016
n=145 
9.6 GW</c:v>
                </c:pt>
                <c:pt idx="7">
                  <c:v>2017
n=161 
5.4 GW</c:v>
                </c:pt>
                <c:pt idx="8">
                  <c:v>2018
n=92 
5.3 GW</c:v>
                </c:pt>
                <c:pt idx="9">
                  <c:v>2019
n=51 
2.8 GW</c:v>
                </c:pt>
              </c:strCache>
            </c:strRef>
          </c:cat>
          <c:val>
            <c:numRef>
              <c:f>'CapEx Time Trend by Technology'!$W$20:$W$29</c:f>
              <c:numCache>
                <c:formatCode>General</c:formatCode>
                <c:ptCount val="10"/>
                <c:pt idx="0">
                  <c:v>0</c:v>
                </c:pt>
                <c:pt idx="1">
                  <c:v>0</c:v>
                </c:pt>
                <c:pt idx="2">
                  <c:v>0</c:v>
                </c:pt>
                <c:pt idx="3">
                  <c:v>0</c:v>
                </c:pt>
                <c:pt idx="4">
                  <c:v>0</c:v>
                </c:pt>
                <c:pt idx="5">
                  <c:v>0</c:v>
                </c:pt>
                <c:pt idx="6">
                  <c:v>0</c:v>
                </c:pt>
                <c:pt idx="7">
                  <c:v>0</c:v>
                </c:pt>
                <c:pt idx="8">
                  <c:v>0</c:v>
                </c:pt>
                <c:pt idx="9">
                  <c:v>0</c:v>
                </c:pt>
              </c:numCache>
            </c:numRef>
          </c:val>
          <c:smooth val="0"/>
          <c:extLst>
            <c:ext xmlns:c16="http://schemas.microsoft.com/office/drawing/2014/chart" uri="{C3380CC4-5D6E-409C-BE32-E72D297353CC}">
              <c16:uniqueId val="{00000001-3CDA-4592-AB66-465950896066}"/>
            </c:ext>
          </c:extLst>
        </c:ser>
        <c:dLbls>
          <c:showLegendKey val="0"/>
          <c:showVal val="0"/>
          <c:showCatName val="0"/>
          <c:showSerName val="0"/>
          <c:showPercent val="0"/>
          <c:showBubbleSize val="0"/>
        </c:dLbls>
        <c:marker val="1"/>
        <c:smooth val="0"/>
        <c:axId val="302603648"/>
        <c:axId val="302614016"/>
      </c:lineChart>
      <c:scatterChart>
        <c:scatterStyle val="lineMarker"/>
        <c:varyColors val="0"/>
        <c:ser>
          <c:idx val="7"/>
          <c:order val="0"/>
          <c:tx>
            <c:v>Fixed-Tilt PV</c:v>
          </c:tx>
          <c:spPr>
            <a:ln w="28575">
              <a:noFill/>
            </a:ln>
          </c:spPr>
          <c:marker>
            <c:symbol val="triangle"/>
            <c:size val="10"/>
            <c:spPr>
              <a:solidFill>
                <a:schemeClr val="tx2"/>
              </a:solidFill>
              <a:ln>
                <a:noFill/>
              </a:ln>
            </c:spPr>
          </c:marker>
          <c:errBars>
            <c:errDir val="y"/>
            <c:errBarType val="both"/>
            <c:errValType val="cust"/>
            <c:noEndCap val="0"/>
            <c:plus>
              <c:numRef>
                <c:f>'CapEx Time Trend by Technology'!$Y$20:$Y$29</c:f>
                <c:numCache>
                  <c:formatCode>General</c:formatCode>
                  <c:ptCount val="10"/>
                  <c:pt idx="0">
                    <c:v>0.52</c:v>
                  </c:pt>
                  <c:pt idx="1">
                    <c:v>0.55000000000000004</c:v>
                  </c:pt>
                  <c:pt idx="2">
                    <c:v>0.8</c:v>
                  </c:pt>
                  <c:pt idx="3">
                    <c:v>0.65</c:v>
                  </c:pt>
                  <c:pt idx="4">
                    <c:v>0.89</c:v>
                  </c:pt>
                  <c:pt idx="5">
                    <c:v>0.76</c:v>
                  </c:pt>
                  <c:pt idx="6">
                    <c:v>1.02</c:v>
                  </c:pt>
                  <c:pt idx="7">
                    <c:v>0.4</c:v>
                  </c:pt>
                  <c:pt idx="8">
                    <c:v>0.86</c:v>
                  </c:pt>
                  <c:pt idx="9">
                    <c:v>1.43</c:v>
                  </c:pt>
                </c:numCache>
              </c:numRef>
            </c:plus>
            <c:minus>
              <c:numRef>
                <c:f>'CapEx Time Trend by Technology'!$X$20:$X$29</c:f>
                <c:numCache>
                  <c:formatCode>General</c:formatCode>
                  <c:ptCount val="10"/>
                  <c:pt idx="0">
                    <c:v>0.97</c:v>
                  </c:pt>
                  <c:pt idx="1">
                    <c:v>0.76</c:v>
                  </c:pt>
                  <c:pt idx="2">
                    <c:v>0.52</c:v>
                  </c:pt>
                  <c:pt idx="3">
                    <c:v>0.67</c:v>
                  </c:pt>
                  <c:pt idx="4">
                    <c:v>0.52</c:v>
                  </c:pt>
                  <c:pt idx="5">
                    <c:v>0.5</c:v>
                  </c:pt>
                  <c:pt idx="6">
                    <c:v>0.38</c:v>
                  </c:pt>
                  <c:pt idx="7">
                    <c:v>0.44</c:v>
                  </c:pt>
                  <c:pt idx="8">
                    <c:v>0.6</c:v>
                  </c:pt>
                  <c:pt idx="9">
                    <c:v>0.12</c:v>
                  </c:pt>
                </c:numCache>
              </c:numRef>
            </c:minus>
            <c:spPr>
              <a:ln w="12700">
                <a:solidFill>
                  <a:schemeClr val="tx2"/>
                </a:solidFill>
              </a:ln>
            </c:spPr>
          </c:errBars>
          <c:xVal>
            <c:numRef>
              <c:f>'CapEx Time Trend by Technology'!$U$3:$U$12</c:f>
              <c:numCache>
                <c:formatCode>General</c:formatCode>
                <c:ptCount val="10"/>
                <c:pt idx="0">
                  <c:v>0.55000000000000004</c:v>
                </c:pt>
                <c:pt idx="1">
                  <c:v>2.5499999999999998</c:v>
                </c:pt>
                <c:pt idx="2">
                  <c:v>4.55</c:v>
                </c:pt>
                <c:pt idx="3">
                  <c:v>6.55</c:v>
                </c:pt>
                <c:pt idx="4">
                  <c:v>8.5500000000000007</c:v>
                </c:pt>
                <c:pt idx="5">
                  <c:v>10.55</c:v>
                </c:pt>
                <c:pt idx="6">
                  <c:v>12.55</c:v>
                </c:pt>
                <c:pt idx="7">
                  <c:v>14.55</c:v>
                </c:pt>
                <c:pt idx="8">
                  <c:v>16.55</c:v>
                </c:pt>
                <c:pt idx="9">
                  <c:v>18.55</c:v>
                </c:pt>
              </c:numCache>
            </c:numRef>
          </c:xVal>
          <c:yVal>
            <c:numRef>
              <c:f>'CapEx Time Trend by Technology'!$G$47:$G$56</c:f>
              <c:numCache>
                <c:formatCode>General</c:formatCode>
                <c:ptCount val="10"/>
                <c:pt idx="0">
                  <c:v>4.1500000000000004</c:v>
                </c:pt>
                <c:pt idx="1">
                  <c:v>3.77</c:v>
                </c:pt>
                <c:pt idx="2">
                  <c:v>2.98</c:v>
                </c:pt>
                <c:pt idx="3">
                  <c:v>2.88</c:v>
                </c:pt>
                <c:pt idx="4">
                  <c:v>2.5099999999999998</c:v>
                </c:pt>
                <c:pt idx="5">
                  <c:v>1.93</c:v>
                </c:pt>
                <c:pt idx="6">
                  <c:v>1.83</c:v>
                </c:pt>
                <c:pt idx="7">
                  <c:v>1.7</c:v>
                </c:pt>
                <c:pt idx="8">
                  <c:v>1.24</c:v>
                </c:pt>
                <c:pt idx="9">
                  <c:v>1.07</c:v>
                </c:pt>
              </c:numCache>
            </c:numRef>
          </c:yVal>
          <c:smooth val="0"/>
          <c:extLst>
            <c:ext xmlns:c16="http://schemas.microsoft.com/office/drawing/2014/chart" uri="{C3380CC4-5D6E-409C-BE32-E72D297353CC}">
              <c16:uniqueId val="{00000002-3CDA-4592-AB66-465950896066}"/>
            </c:ext>
          </c:extLst>
        </c:ser>
        <c:ser>
          <c:idx val="9"/>
          <c:order val="1"/>
          <c:tx>
            <c:v>Tracking PV</c:v>
          </c:tx>
          <c:spPr>
            <a:ln w="28575">
              <a:noFill/>
            </a:ln>
          </c:spPr>
          <c:marker>
            <c:symbol val="square"/>
            <c:size val="8"/>
            <c:spPr>
              <a:solidFill>
                <a:schemeClr val="accent2"/>
              </a:solidFill>
              <a:ln>
                <a:noFill/>
              </a:ln>
            </c:spPr>
          </c:marker>
          <c:errBars>
            <c:errDir val="y"/>
            <c:errBarType val="both"/>
            <c:errValType val="cust"/>
            <c:noEndCap val="0"/>
            <c:plus>
              <c:numRef>
                <c:f>'CapEx Time Trend by Technology'!$AA$20:$AA$29</c:f>
                <c:numCache>
                  <c:formatCode>General</c:formatCode>
                  <c:ptCount val="10"/>
                  <c:pt idx="0">
                    <c:v>1.24</c:v>
                  </c:pt>
                  <c:pt idx="1">
                    <c:v>0.61</c:v>
                  </c:pt>
                  <c:pt idx="2">
                    <c:v>0.57999999999999996</c:v>
                  </c:pt>
                  <c:pt idx="3">
                    <c:v>0.56000000000000005</c:v>
                  </c:pt>
                  <c:pt idx="4">
                    <c:v>1.04</c:v>
                  </c:pt>
                  <c:pt idx="5">
                    <c:v>0.67</c:v>
                  </c:pt>
                  <c:pt idx="6">
                    <c:v>0.35</c:v>
                  </c:pt>
                  <c:pt idx="7">
                    <c:v>0.63</c:v>
                  </c:pt>
                  <c:pt idx="8">
                    <c:v>0.73</c:v>
                  </c:pt>
                  <c:pt idx="9">
                    <c:v>0.84</c:v>
                  </c:pt>
                </c:numCache>
              </c:numRef>
            </c:plus>
            <c:minus>
              <c:numRef>
                <c:f>'CapEx Time Trend by Technology'!$Z$20:$Z$29</c:f>
                <c:numCache>
                  <c:formatCode>General</c:formatCode>
                  <c:ptCount val="10"/>
                  <c:pt idx="0">
                    <c:v>0.91</c:v>
                  </c:pt>
                  <c:pt idx="1">
                    <c:v>0.48</c:v>
                  </c:pt>
                  <c:pt idx="2">
                    <c:v>0.09</c:v>
                  </c:pt>
                  <c:pt idx="3">
                    <c:v>0.45</c:v>
                  </c:pt>
                  <c:pt idx="4">
                    <c:v>0.66</c:v>
                  </c:pt>
                  <c:pt idx="5">
                    <c:v>0.62</c:v>
                  </c:pt>
                  <c:pt idx="6">
                    <c:v>0.3</c:v>
                  </c:pt>
                  <c:pt idx="7">
                    <c:v>0.55000000000000004</c:v>
                  </c:pt>
                  <c:pt idx="8">
                    <c:v>0.27</c:v>
                  </c:pt>
                  <c:pt idx="9">
                    <c:v>0.15</c:v>
                  </c:pt>
                </c:numCache>
              </c:numRef>
            </c:minus>
            <c:spPr>
              <a:ln w="12700">
                <a:solidFill>
                  <a:schemeClr val="accent2"/>
                </a:solidFill>
              </a:ln>
            </c:spPr>
          </c:errBars>
          <c:xVal>
            <c:numRef>
              <c:f>'CapEx Time Trend by Technology'!$V$3:$V$12</c:f>
              <c:numCache>
                <c:formatCode>General</c:formatCode>
                <c:ptCount val="10"/>
                <c:pt idx="0">
                  <c:v>1.3</c:v>
                </c:pt>
                <c:pt idx="1">
                  <c:v>3.3</c:v>
                </c:pt>
                <c:pt idx="2">
                  <c:v>5.3</c:v>
                </c:pt>
                <c:pt idx="3">
                  <c:v>7.3</c:v>
                </c:pt>
                <c:pt idx="4">
                  <c:v>9.3000000000000007</c:v>
                </c:pt>
                <c:pt idx="5">
                  <c:v>11.3</c:v>
                </c:pt>
                <c:pt idx="6">
                  <c:v>13.3</c:v>
                </c:pt>
                <c:pt idx="7">
                  <c:v>15.3</c:v>
                </c:pt>
                <c:pt idx="8">
                  <c:v>17.3</c:v>
                </c:pt>
                <c:pt idx="9">
                  <c:v>19.3</c:v>
                </c:pt>
              </c:numCache>
            </c:numRef>
          </c:xVal>
          <c:yVal>
            <c:numRef>
              <c:f>'CapEx Time Trend by Technology'!$J$47:$J$56</c:f>
              <c:numCache>
                <c:formatCode>General</c:formatCode>
                <c:ptCount val="10"/>
                <c:pt idx="0">
                  <c:v>5.28</c:v>
                </c:pt>
                <c:pt idx="1">
                  <c:v>3.93</c:v>
                </c:pt>
                <c:pt idx="2">
                  <c:v>3.71</c:v>
                </c:pt>
                <c:pt idx="3">
                  <c:v>3.06</c:v>
                </c:pt>
                <c:pt idx="4">
                  <c:v>2.56</c:v>
                </c:pt>
                <c:pt idx="5">
                  <c:v>2.37</c:v>
                </c:pt>
                <c:pt idx="6">
                  <c:v>1.86</c:v>
                </c:pt>
                <c:pt idx="7">
                  <c:v>1.7</c:v>
                </c:pt>
                <c:pt idx="8">
                  <c:v>1.36</c:v>
                </c:pt>
                <c:pt idx="9">
                  <c:v>1.1499999999999999</c:v>
                </c:pt>
              </c:numCache>
            </c:numRef>
          </c:yVal>
          <c:smooth val="0"/>
          <c:extLst>
            <c:ext xmlns:c16="http://schemas.microsoft.com/office/drawing/2014/chart" uri="{C3380CC4-5D6E-409C-BE32-E72D297353CC}">
              <c16:uniqueId val="{00000003-3CDA-4592-AB66-465950896066}"/>
            </c:ext>
          </c:extLst>
        </c:ser>
        <c:dLbls>
          <c:showLegendKey val="0"/>
          <c:showVal val="0"/>
          <c:showCatName val="0"/>
          <c:showSerName val="0"/>
          <c:showPercent val="0"/>
          <c:showBubbleSize val="0"/>
        </c:dLbls>
        <c:axId val="302638208"/>
        <c:axId val="302615936"/>
      </c:scatterChart>
      <c:catAx>
        <c:axId val="302603648"/>
        <c:scaling>
          <c:orientation val="minMax"/>
        </c:scaling>
        <c:delete val="0"/>
        <c:axPos val="b"/>
        <c:title>
          <c:tx>
            <c:rich>
              <a:bodyPr/>
              <a:lstStyle/>
              <a:p>
                <a:pPr>
                  <a:defRPr b="1"/>
                </a:pPr>
                <a:r>
                  <a:rPr lang="en-US" b="1"/>
                  <a:t>Installation Year</a:t>
                </a:r>
              </a:p>
            </c:rich>
          </c:tx>
          <c:layout>
            <c:manualLayout>
              <c:xMode val="edge"/>
              <c:yMode val="edge"/>
              <c:x val="0.455467716837824"/>
              <c:y val="0.944194444444445"/>
            </c:manualLayout>
          </c:layout>
          <c:overlay val="0"/>
          <c:spPr>
            <a:noFill/>
            <a:ln w="25400">
              <a:noFill/>
            </a:ln>
          </c:spPr>
        </c:title>
        <c:numFmt formatCode="General" sourceLinked="1"/>
        <c:majorTickMark val="out"/>
        <c:minorTickMark val="none"/>
        <c:tickLblPos val="nextTo"/>
        <c:spPr>
          <a:ln w="3175">
            <a:noFill/>
            <a:prstDash val="solid"/>
          </a:ln>
        </c:spPr>
        <c:txPr>
          <a:bodyPr rot="0" vert="horz"/>
          <a:lstStyle/>
          <a:p>
            <a:pPr>
              <a:defRPr b="1"/>
            </a:pPr>
            <a:endParaRPr lang="en-US"/>
          </a:p>
        </c:txPr>
        <c:crossAx val="302614016"/>
        <c:crosses val="autoZero"/>
        <c:auto val="1"/>
        <c:lblAlgn val="ctr"/>
        <c:lblOffset val="0"/>
        <c:tickLblSkip val="1"/>
        <c:tickMarkSkip val="1"/>
        <c:noMultiLvlLbl val="0"/>
      </c:catAx>
      <c:valAx>
        <c:axId val="302614016"/>
        <c:scaling>
          <c:orientation val="minMax"/>
          <c:max val="6.7"/>
          <c:min val="0"/>
        </c:scaling>
        <c:delete val="0"/>
        <c:axPos val="l"/>
        <c:majorGridlines>
          <c:spPr>
            <a:ln w="3175">
              <a:solidFill>
                <a:schemeClr val="bg1">
                  <a:lumMod val="75000"/>
                </a:schemeClr>
              </a:solidFill>
              <a:prstDash val="solid"/>
            </a:ln>
          </c:spPr>
        </c:majorGridlines>
        <c:minorGridlines>
          <c:spPr>
            <a:ln w="3175">
              <a:noFill/>
              <a:prstDash val="lgDash"/>
            </a:ln>
          </c:spPr>
        </c:minorGridlines>
        <c:numFmt formatCode="#,##0" sourceLinked="0"/>
        <c:majorTickMark val="out"/>
        <c:minorTickMark val="none"/>
        <c:tickLblPos val="nextTo"/>
        <c:spPr>
          <a:ln w="3175">
            <a:noFill/>
            <a:prstDash val="solid"/>
          </a:ln>
        </c:spPr>
        <c:txPr>
          <a:bodyPr rot="0" vert="horz"/>
          <a:lstStyle/>
          <a:p>
            <a:pPr>
              <a:defRPr b="1"/>
            </a:pPr>
            <a:endParaRPr lang="en-US"/>
          </a:p>
        </c:txPr>
        <c:crossAx val="302603648"/>
        <c:crosses val="autoZero"/>
        <c:crossBetween val="between"/>
        <c:majorUnit val="1"/>
      </c:valAx>
      <c:valAx>
        <c:axId val="302615936"/>
        <c:scaling>
          <c:orientation val="minMax"/>
          <c:max val="6"/>
          <c:min val="3.5"/>
        </c:scaling>
        <c:delete val="1"/>
        <c:axPos val="r"/>
        <c:numFmt formatCode="General" sourceLinked="1"/>
        <c:majorTickMark val="out"/>
        <c:minorTickMark val="none"/>
        <c:tickLblPos val="nextTo"/>
        <c:crossAx val="302638208"/>
        <c:crosses val="max"/>
        <c:crossBetween val="midCat"/>
        <c:majorUnit val="1"/>
        <c:minorUnit val="0.5"/>
      </c:valAx>
      <c:valAx>
        <c:axId val="302638208"/>
        <c:scaling>
          <c:orientation val="minMax"/>
          <c:max val="20"/>
          <c:min val="0"/>
        </c:scaling>
        <c:delete val="0"/>
        <c:axPos val="t"/>
        <c:numFmt formatCode="General" sourceLinked="1"/>
        <c:majorTickMark val="out"/>
        <c:minorTickMark val="none"/>
        <c:tickLblPos val="nextTo"/>
        <c:spPr>
          <a:ln>
            <a:noFill/>
          </a:ln>
        </c:spPr>
        <c:txPr>
          <a:bodyPr/>
          <a:lstStyle/>
          <a:p>
            <a:pPr>
              <a:defRPr>
                <a:solidFill>
                  <a:schemeClr val="bg1"/>
                </a:solidFill>
              </a:defRPr>
            </a:pPr>
            <a:endParaRPr lang="en-US"/>
          </a:p>
        </c:txPr>
        <c:crossAx val="302615936"/>
        <c:crosses val="max"/>
        <c:crossBetween val="midCat"/>
      </c:valAx>
      <c:dTable>
        <c:showHorzBorder val="1"/>
        <c:showVertBorder val="1"/>
        <c:showOutline val="1"/>
        <c:showKeys val="1"/>
      </c:dTable>
      <c:spPr>
        <a:solidFill>
          <a:schemeClr val="bg1"/>
        </a:solidFill>
        <a:ln w="25400">
          <a:noFill/>
        </a:ln>
      </c:spPr>
    </c:plotArea>
    <c:legend>
      <c:legendPos val="r"/>
      <c:legendEntry>
        <c:idx val="1"/>
        <c:delete val="1"/>
      </c:legendEntry>
      <c:layout>
        <c:manualLayout>
          <c:xMode val="edge"/>
          <c:yMode val="edge"/>
          <c:x val="0.77919246346054782"/>
          <c:y val="0.16973159799246609"/>
          <c:w val="0.1700759433761776"/>
          <c:h val="0.17485442597367845"/>
        </c:manualLayout>
      </c:layout>
      <c:overlay val="1"/>
      <c:spPr>
        <a:solidFill>
          <a:schemeClr val="bg1"/>
        </a:solidFill>
        <a:ln>
          <a:noFill/>
        </a:ln>
        <a:effectLst>
          <a:outerShdw blurRad="50800" dist="38100" dir="2700000" algn="tl" rotWithShape="0">
            <a:prstClr val="black">
              <a:alpha val="40000"/>
            </a:prstClr>
          </a:outerShdw>
        </a:effectLst>
      </c:spPr>
    </c:legend>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000000000001499" r="0.75000000000001499" t="1" header="0.5" footer="0.5"/>
    <c:pageSetup orientation="landscape"/>
  </c:printSettings>
  <c:userShapes r:id="rId1"/>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8158804915740672E-2"/>
          <c:y val="9.4337140406954081E-2"/>
          <c:w val="0.89755259564517054"/>
          <c:h val="0.74967418985993106"/>
        </c:manualLayout>
      </c:layout>
      <c:bubbleChart>
        <c:varyColors val="0"/>
        <c:ser>
          <c:idx val="0"/>
          <c:order val="0"/>
          <c:tx>
            <c:v>CSP Trough</c:v>
          </c:tx>
          <c:spPr>
            <a:solidFill>
              <a:schemeClr val="accent6">
                <a:alpha val="50000"/>
              </a:schemeClr>
            </a:solidFill>
            <a:ln>
              <a:solidFill>
                <a:schemeClr val="accent6"/>
              </a:solidFill>
            </a:ln>
          </c:spPr>
          <c:invertIfNegative val="0"/>
          <c:xVal>
            <c:numRef>
              <c:f>'CapEx of CSP'!$C$26:$C$30</c:f>
              <c:numCache>
                <c:formatCode>General</c:formatCode>
                <c:ptCount val="5"/>
                <c:pt idx="0">
                  <c:v>2007</c:v>
                </c:pt>
                <c:pt idx="1">
                  <c:v>2010</c:v>
                </c:pt>
                <c:pt idx="2">
                  <c:v>2013</c:v>
                </c:pt>
                <c:pt idx="3">
                  <c:v>2014</c:v>
                </c:pt>
                <c:pt idx="4">
                  <c:v>2014</c:v>
                </c:pt>
              </c:numCache>
            </c:numRef>
          </c:xVal>
          <c:yVal>
            <c:numRef>
              <c:f>'CapEx of CSP'!$D$26:$D$30</c:f>
              <c:numCache>
                <c:formatCode>"$"#,##0.00_);\("$"#,##0.00\)</c:formatCode>
                <c:ptCount val="5"/>
                <c:pt idx="0">
                  <c:v>4.8887638124405006</c:v>
                </c:pt>
                <c:pt idx="1">
                  <c:v>6.1988816530686393</c:v>
                </c:pt>
                <c:pt idx="2">
                  <c:v>7.3604245462180335</c:v>
                </c:pt>
                <c:pt idx="3">
                  <c:v>5.573804928759249</c:v>
                </c:pt>
                <c:pt idx="4">
                  <c:v>6.6747592592592584</c:v>
                </c:pt>
              </c:numCache>
            </c:numRef>
          </c:yVal>
          <c:bubbleSize>
            <c:numRef>
              <c:f>'CapEx of CSP'!$B$26:$B$30</c:f>
              <c:numCache>
                <c:formatCode>General</c:formatCode>
                <c:ptCount val="5"/>
                <c:pt idx="0">
                  <c:v>68.5</c:v>
                </c:pt>
                <c:pt idx="1">
                  <c:v>75</c:v>
                </c:pt>
                <c:pt idx="2">
                  <c:v>250</c:v>
                </c:pt>
                <c:pt idx="3">
                  <c:v>250</c:v>
                </c:pt>
                <c:pt idx="4">
                  <c:v>250</c:v>
                </c:pt>
              </c:numCache>
            </c:numRef>
          </c:bubbleSize>
          <c:bubble3D val="0"/>
          <c:extLst>
            <c:ext xmlns:c16="http://schemas.microsoft.com/office/drawing/2014/chart" uri="{C3380CC4-5D6E-409C-BE32-E72D297353CC}">
              <c16:uniqueId val="{00000000-70F9-49FC-A567-5AF745FCC6FA}"/>
            </c:ext>
          </c:extLst>
        </c:ser>
        <c:ser>
          <c:idx val="1"/>
          <c:order val="1"/>
          <c:tx>
            <c:v>CSP Tower</c:v>
          </c:tx>
          <c:spPr>
            <a:solidFill>
              <a:schemeClr val="accent3">
                <a:alpha val="50000"/>
              </a:schemeClr>
            </a:solidFill>
            <a:ln w="9525">
              <a:solidFill>
                <a:schemeClr val="accent3">
                  <a:lumMod val="75000"/>
                </a:schemeClr>
              </a:solidFill>
            </a:ln>
          </c:spPr>
          <c:invertIfNegative val="0"/>
          <c:xVal>
            <c:numRef>
              <c:f>'CapEx of CSP'!$C$21:$C$22</c:f>
              <c:numCache>
                <c:formatCode>General</c:formatCode>
                <c:ptCount val="2"/>
                <c:pt idx="0">
                  <c:v>2014</c:v>
                </c:pt>
                <c:pt idx="1">
                  <c:v>2015</c:v>
                </c:pt>
              </c:numCache>
            </c:numRef>
          </c:xVal>
          <c:yVal>
            <c:numRef>
              <c:f>'CapEx of CSP'!$D$21:$D$22</c:f>
              <c:numCache>
                <c:formatCode>"$"#,##0.00_);\("$"#,##0.00\)</c:formatCode>
                <c:ptCount val="2"/>
                <c:pt idx="0">
                  <c:v>6.5558832891246679</c:v>
                </c:pt>
                <c:pt idx="1">
                  <c:v>9.5026802778570598</c:v>
                </c:pt>
              </c:numCache>
            </c:numRef>
          </c:yVal>
          <c:bubbleSize>
            <c:numRef>
              <c:f>'CapEx of CSP'!$B$21:$B$22</c:f>
              <c:numCache>
                <c:formatCode>General</c:formatCode>
                <c:ptCount val="2"/>
                <c:pt idx="0">
                  <c:v>377</c:v>
                </c:pt>
                <c:pt idx="1">
                  <c:v>110</c:v>
                </c:pt>
              </c:numCache>
            </c:numRef>
          </c:bubbleSize>
          <c:bubble3D val="0"/>
          <c:extLst>
            <c:ext xmlns:c16="http://schemas.microsoft.com/office/drawing/2014/chart" uri="{C3380CC4-5D6E-409C-BE32-E72D297353CC}">
              <c16:uniqueId val="{00000001-70F9-49FC-A567-5AF745FCC6FA}"/>
            </c:ext>
          </c:extLst>
        </c:ser>
        <c:ser>
          <c:idx val="4"/>
          <c:order val="2"/>
          <c:tx>
            <c:v>CSP Trough Core</c:v>
          </c:tx>
          <c:spPr>
            <a:solidFill>
              <a:schemeClr val="accent6">
                <a:lumMod val="50000"/>
              </a:schemeClr>
            </a:solidFill>
            <a:ln w="25400">
              <a:noFill/>
            </a:ln>
          </c:spPr>
          <c:invertIfNegative val="0"/>
          <c:xVal>
            <c:numRef>
              <c:f>'CapEx of CSP'!$C$26:$C$30</c:f>
              <c:numCache>
                <c:formatCode>General</c:formatCode>
                <c:ptCount val="5"/>
                <c:pt idx="0">
                  <c:v>2007</c:v>
                </c:pt>
                <c:pt idx="1">
                  <c:v>2010</c:v>
                </c:pt>
                <c:pt idx="2">
                  <c:v>2013</c:v>
                </c:pt>
                <c:pt idx="3">
                  <c:v>2014</c:v>
                </c:pt>
                <c:pt idx="4">
                  <c:v>2014</c:v>
                </c:pt>
              </c:numCache>
            </c:numRef>
          </c:xVal>
          <c:yVal>
            <c:numRef>
              <c:f>'CapEx of CSP'!$D$26:$D$30</c:f>
              <c:numCache>
                <c:formatCode>"$"#,##0.00_);\("$"#,##0.00\)</c:formatCode>
                <c:ptCount val="5"/>
                <c:pt idx="0">
                  <c:v>4.8887638124405006</c:v>
                </c:pt>
                <c:pt idx="1">
                  <c:v>6.1988816530686393</c:v>
                </c:pt>
                <c:pt idx="2">
                  <c:v>7.3604245462180335</c:v>
                </c:pt>
                <c:pt idx="3">
                  <c:v>5.573804928759249</c:v>
                </c:pt>
                <c:pt idx="4">
                  <c:v>6.6747592592592584</c:v>
                </c:pt>
              </c:numCache>
            </c:numRef>
          </c:yVal>
          <c:bubbleSize>
            <c:numRef>
              <c:f>'CapEx of CSP'!$E$26:$E$30</c:f>
              <c:numCache>
                <c:formatCode>General</c:formatCode>
                <c:ptCount val="5"/>
                <c:pt idx="0">
                  <c:v>1</c:v>
                </c:pt>
                <c:pt idx="1">
                  <c:v>1</c:v>
                </c:pt>
                <c:pt idx="2">
                  <c:v>1</c:v>
                </c:pt>
                <c:pt idx="3">
                  <c:v>1</c:v>
                </c:pt>
                <c:pt idx="4">
                  <c:v>1</c:v>
                </c:pt>
              </c:numCache>
            </c:numRef>
          </c:bubbleSize>
          <c:bubble3D val="0"/>
          <c:extLst>
            <c:ext xmlns:c16="http://schemas.microsoft.com/office/drawing/2014/chart" uri="{C3380CC4-5D6E-409C-BE32-E72D297353CC}">
              <c16:uniqueId val="{00000002-70F9-49FC-A567-5AF745FCC6FA}"/>
            </c:ext>
          </c:extLst>
        </c:ser>
        <c:ser>
          <c:idx val="5"/>
          <c:order val="3"/>
          <c:tx>
            <c:v>CSP Tower Core</c:v>
          </c:tx>
          <c:spPr>
            <a:solidFill>
              <a:schemeClr val="accent3">
                <a:lumMod val="75000"/>
              </a:schemeClr>
            </a:solidFill>
            <a:ln w="25400">
              <a:noFill/>
            </a:ln>
          </c:spPr>
          <c:invertIfNegative val="0"/>
          <c:xVal>
            <c:numRef>
              <c:f>'CapEx of CSP'!$C$21:$C$22</c:f>
              <c:numCache>
                <c:formatCode>General</c:formatCode>
                <c:ptCount val="2"/>
                <c:pt idx="0">
                  <c:v>2014</c:v>
                </c:pt>
                <c:pt idx="1">
                  <c:v>2015</c:v>
                </c:pt>
              </c:numCache>
            </c:numRef>
          </c:xVal>
          <c:yVal>
            <c:numRef>
              <c:f>'CapEx of CSP'!$D$21:$D$22</c:f>
              <c:numCache>
                <c:formatCode>"$"#,##0.00_);\("$"#,##0.00\)</c:formatCode>
                <c:ptCount val="2"/>
                <c:pt idx="0">
                  <c:v>6.5558832891246679</c:v>
                </c:pt>
                <c:pt idx="1">
                  <c:v>9.5026802778570598</c:v>
                </c:pt>
              </c:numCache>
            </c:numRef>
          </c:yVal>
          <c:bubbleSize>
            <c:numRef>
              <c:f>'CapEx of CSP'!$E$21:$E$22</c:f>
              <c:numCache>
                <c:formatCode>General</c:formatCode>
                <c:ptCount val="2"/>
                <c:pt idx="0">
                  <c:v>1</c:v>
                </c:pt>
                <c:pt idx="1">
                  <c:v>1</c:v>
                </c:pt>
              </c:numCache>
            </c:numRef>
          </c:bubbleSize>
          <c:bubble3D val="0"/>
          <c:extLst>
            <c:ext xmlns:c16="http://schemas.microsoft.com/office/drawing/2014/chart" uri="{C3380CC4-5D6E-409C-BE32-E72D297353CC}">
              <c16:uniqueId val="{00000003-70F9-49FC-A567-5AF745FCC6FA}"/>
            </c:ext>
          </c:extLst>
        </c:ser>
        <c:ser>
          <c:idx val="2"/>
          <c:order val="4"/>
          <c:tx>
            <c:v>PV Median (for reference)</c:v>
          </c:tx>
          <c:spPr>
            <a:solidFill>
              <a:schemeClr val="accent5">
                <a:lumMod val="50000"/>
              </a:schemeClr>
            </a:solidFill>
            <a:ln w="25400">
              <a:noFill/>
            </a:ln>
          </c:spPr>
          <c:invertIfNegative val="0"/>
          <c:xVal>
            <c:numRef>
              <c:f>'CapEx of CSP'!$G$21:$G$30</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xVal>
          <c:yVal>
            <c:numRef>
              <c:f>'CapEx of CSP'!$H$21:$H$30</c:f>
              <c:numCache>
                <c:formatCode>"$"#,##0.00_);\("$"#,##0.00\)</c:formatCode>
                <c:ptCount val="10"/>
                <c:pt idx="0">
                  <c:v>5.322943926039077</c:v>
                </c:pt>
                <c:pt idx="1">
                  <c:v>4.6673130914816854</c:v>
                </c:pt>
                <c:pt idx="2">
                  <c:v>4.3163972844799998</c:v>
                </c:pt>
                <c:pt idx="3">
                  <c:v>3.8434775317183432</c:v>
                </c:pt>
                <c:pt idx="4">
                  <c:v>3.2574899817571108</c:v>
                </c:pt>
                <c:pt idx="5">
                  <c:v>2.922894502285545</c:v>
                </c:pt>
                <c:pt idx="6">
                  <c:v>2.4158496848410476</c:v>
                </c:pt>
                <c:pt idx="7">
                  <c:v>2.2393370773481145</c:v>
                </c:pt>
                <c:pt idx="8">
                  <c:v>1.8136068969492849</c:v>
                </c:pt>
                <c:pt idx="9">
                  <c:v>1.4367857142857143</c:v>
                </c:pt>
              </c:numCache>
            </c:numRef>
          </c:yVal>
          <c:bubbleSize>
            <c:numRef>
              <c:f>'CapEx of CSP'!$I$21:$I$30</c:f>
              <c:numCache>
                <c:formatCode>General</c:formatCode>
                <c:ptCount val="10"/>
                <c:pt idx="0">
                  <c:v>10</c:v>
                </c:pt>
                <c:pt idx="1">
                  <c:v>10</c:v>
                </c:pt>
                <c:pt idx="2">
                  <c:v>10</c:v>
                </c:pt>
                <c:pt idx="3">
                  <c:v>10</c:v>
                </c:pt>
                <c:pt idx="4">
                  <c:v>10</c:v>
                </c:pt>
                <c:pt idx="5">
                  <c:v>10</c:v>
                </c:pt>
                <c:pt idx="6">
                  <c:v>10</c:v>
                </c:pt>
                <c:pt idx="7">
                  <c:v>10</c:v>
                </c:pt>
                <c:pt idx="8">
                  <c:v>10</c:v>
                </c:pt>
                <c:pt idx="9">
                  <c:v>10</c:v>
                </c:pt>
              </c:numCache>
            </c:numRef>
          </c:bubbleSize>
          <c:bubble3D val="0"/>
          <c:extLst>
            <c:ext xmlns:c16="http://schemas.microsoft.com/office/drawing/2014/chart" uri="{C3380CC4-5D6E-409C-BE32-E72D297353CC}">
              <c16:uniqueId val="{00000004-70F9-49FC-A567-5AF745FCC6FA}"/>
            </c:ext>
          </c:extLst>
        </c:ser>
        <c:dLbls>
          <c:showLegendKey val="0"/>
          <c:showVal val="0"/>
          <c:showCatName val="0"/>
          <c:showSerName val="0"/>
          <c:showPercent val="0"/>
          <c:showBubbleSize val="0"/>
        </c:dLbls>
        <c:bubbleScale val="100"/>
        <c:showNegBubbles val="0"/>
        <c:axId val="393923968"/>
        <c:axId val="395728384"/>
      </c:bubbleChart>
      <c:valAx>
        <c:axId val="393923968"/>
        <c:scaling>
          <c:orientation val="minMax"/>
          <c:max val="2019.5"/>
          <c:min val="2006"/>
        </c:scaling>
        <c:delete val="0"/>
        <c:axPos val="b"/>
        <c:title>
          <c:tx>
            <c:rich>
              <a:bodyPr/>
              <a:lstStyle/>
              <a:p>
                <a:pPr>
                  <a:defRPr sz="1100" b="0"/>
                </a:pPr>
                <a:r>
                  <a:rPr lang="en-US" sz="1100" b="0"/>
                  <a:t>Installation Year</a:t>
                </a:r>
              </a:p>
            </c:rich>
          </c:tx>
          <c:layout>
            <c:manualLayout>
              <c:xMode val="edge"/>
              <c:yMode val="edge"/>
              <c:x val="0.43436745037529351"/>
              <c:y val="0.93623545280831888"/>
            </c:manualLayout>
          </c:layout>
          <c:overlay val="0"/>
        </c:title>
        <c:numFmt formatCode="General" sourceLinked="0"/>
        <c:majorTickMark val="out"/>
        <c:minorTickMark val="none"/>
        <c:tickLblPos val="nextTo"/>
        <c:spPr>
          <a:ln w="3175">
            <a:noFill/>
          </a:ln>
        </c:spPr>
        <c:txPr>
          <a:bodyPr/>
          <a:lstStyle/>
          <a:p>
            <a:pPr>
              <a:defRPr sz="1100" b="0"/>
            </a:pPr>
            <a:endParaRPr lang="en-US"/>
          </a:p>
        </c:txPr>
        <c:crossAx val="395728384"/>
        <c:crosses val="autoZero"/>
        <c:crossBetween val="midCat"/>
        <c:majorUnit val="1"/>
      </c:valAx>
      <c:valAx>
        <c:axId val="395728384"/>
        <c:scaling>
          <c:orientation val="minMax"/>
          <c:max val="11"/>
          <c:min val="0"/>
        </c:scaling>
        <c:delete val="0"/>
        <c:axPos val="l"/>
        <c:majorGridlines>
          <c:spPr>
            <a:ln w="3175">
              <a:solidFill>
                <a:schemeClr val="bg1">
                  <a:lumMod val="75000"/>
                </a:schemeClr>
              </a:solidFill>
            </a:ln>
          </c:spPr>
        </c:majorGridlines>
        <c:minorGridlines>
          <c:spPr>
            <a:ln>
              <a:noFill/>
              <a:prstDash val="dash"/>
            </a:ln>
          </c:spPr>
        </c:minorGridlines>
        <c:numFmt formatCode="General" sourceLinked="0"/>
        <c:majorTickMark val="out"/>
        <c:minorTickMark val="none"/>
        <c:tickLblPos val="nextTo"/>
        <c:spPr>
          <a:ln w="3175">
            <a:noFill/>
          </a:ln>
        </c:spPr>
        <c:txPr>
          <a:bodyPr/>
          <a:lstStyle/>
          <a:p>
            <a:pPr>
              <a:defRPr sz="1100" b="0"/>
            </a:pPr>
            <a:endParaRPr lang="en-US"/>
          </a:p>
        </c:txPr>
        <c:crossAx val="393923968"/>
        <c:crosses val="autoZero"/>
        <c:crossBetween val="midCat"/>
        <c:majorUnit val="1"/>
        <c:minorUnit val="0.5"/>
      </c:valAx>
      <c:spPr>
        <a:solidFill>
          <a:schemeClr val="bg1"/>
        </a:solidFill>
        <a:ln>
          <a:noFill/>
        </a:ln>
      </c:spPr>
    </c:plotArea>
    <c:legend>
      <c:legendPos val="r"/>
      <c:legendEntry>
        <c:idx val="2"/>
        <c:delete val="1"/>
      </c:legendEntry>
      <c:legendEntry>
        <c:idx val="3"/>
        <c:delete val="1"/>
      </c:legendEntry>
      <c:layout>
        <c:manualLayout>
          <c:xMode val="edge"/>
          <c:yMode val="edge"/>
          <c:x val="6.8572039290543244E-2"/>
          <c:y val="0.61754685967284395"/>
          <c:w val="0.29299683693384476"/>
          <c:h val="0.20908337881032199"/>
        </c:manualLayout>
      </c:layout>
      <c:overlay val="1"/>
      <c:spPr>
        <a:solidFill>
          <a:schemeClr val="bg1"/>
        </a:solidFill>
        <a:ln w="3175">
          <a:solidFill>
            <a:schemeClr val="tx1"/>
          </a:solidFill>
        </a:ln>
        <a:effectLst/>
      </c:spPr>
      <c:txPr>
        <a:bodyPr/>
        <a:lstStyle/>
        <a:p>
          <a:pPr>
            <a:defRPr sz="1100" b="0"/>
          </a:pPr>
          <a:endParaRPr lang="en-US"/>
        </a:p>
      </c:txPr>
    </c:legend>
    <c:plotVisOnly val="1"/>
    <c:dispBlanksAs val="gap"/>
    <c:showDLblsOverMax val="0"/>
  </c:chart>
  <c:spPr>
    <a:solidFill>
      <a:schemeClr val="bg1"/>
    </a:solidFill>
    <a:ln>
      <a:noFill/>
    </a:ln>
  </c:spPr>
  <c:txPr>
    <a:bodyPr/>
    <a:lstStyle/>
    <a:p>
      <a:pPr>
        <a:defRPr sz="1200"/>
      </a:pPr>
      <a:endParaRPr lang="en-US"/>
    </a:p>
  </c:txPr>
  <c:printSettings>
    <c:headerFooter/>
    <c:pageMargins b="0.75" l="0.7" r="0.7" t="0.75" header="0.3" footer="0.3"/>
    <c:pageSetup/>
  </c:printSettings>
  <c:userShapes r:id="rId1"/>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058631775901898E-2"/>
          <c:y val="8.3367179467530056E-2"/>
          <c:w val="0.9260804185936079"/>
          <c:h val="0.66083938412807885"/>
        </c:manualLayout>
      </c:layout>
      <c:barChart>
        <c:barDir val="col"/>
        <c:grouping val="clustered"/>
        <c:varyColors val="0"/>
        <c:ser>
          <c:idx val="0"/>
          <c:order val="0"/>
          <c:tx>
            <c:v> Median</c:v>
          </c:tx>
          <c:spPr>
            <a:solidFill>
              <a:schemeClr val="accent1">
                <a:lumMod val="60000"/>
                <a:lumOff val="40000"/>
              </a:schemeClr>
            </a:solidFill>
          </c:spPr>
          <c:invertIfNegative val="0"/>
          <c:cat>
            <c:multiLvlStrRef>
              <c:f>'CF by GHI, Mount, ILR'!$A$29:$C$60</c:f>
              <c:multiLvlStrCache>
                <c:ptCount val="32"/>
                <c:lvl>
                  <c:pt idx="0">
                    <c:v>1</c:v>
                  </c:pt>
                  <c:pt idx="1">
                    <c:v>2</c:v>
                  </c:pt>
                  <c:pt idx="2">
                    <c:v>3</c:v>
                  </c:pt>
                  <c:pt idx="3">
                    <c:v>4</c:v>
                  </c:pt>
                  <c:pt idx="4">
                    <c:v>1</c:v>
                  </c:pt>
                  <c:pt idx="5">
                    <c:v>2</c:v>
                  </c:pt>
                  <c:pt idx="6">
                    <c:v>3</c:v>
                  </c:pt>
                  <c:pt idx="7">
                    <c:v>4</c:v>
                  </c:pt>
                  <c:pt idx="8">
                    <c:v>1</c:v>
                  </c:pt>
                  <c:pt idx="9">
                    <c:v>2</c:v>
                  </c:pt>
                  <c:pt idx="10">
                    <c:v>3</c:v>
                  </c:pt>
                  <c:pt idx="11">
                    <c:v>4</c:v>
                  </c:pt>
                  <c:pt idx="12">
                    <c:v>1</c:v>
                  </c:pt>
                  <c:pt idx="13">
                    <c:v>2</c:v>
                  </c:pt>
                  <c:pt idx="14">
                    <c:v>3</c:v>
                  </c:pt>
                  <c:pt idx="15">
                    <c:v>4</c:v>
                  </c:pt>
                  <c:pt idx="16">
                    <c:v>1</c:v>
                  </c:pt>
                  <c:pt idx="17">
                    <c:v>2</c:v>
                  </c:pt>
                  <c:pt idx="18">
                    <c:v>3</c:v>
                  </c:pt>
                  <c:pt idx="19">
                    <c:v>4</c:v>
                  </c:pt>
                  <c:pt idx="20">
                    <c:v>1</c:v>
                  </c:pt>
                  <c:pt idx="21">
                    <c:v>2</c:v>
                  </c:pt>
                  <c:pt idx="22">
                    <c:v>3</c:v>
                  </c:pt>
                  <c:pt idx="23">
                    <c:v>4</c:v>
                  </c:pt>
                  <c:pt idx="24">
                    <c:v>1</c:v>
                  </c:pt>
                  <c:pt idx="25">
                    <c:v>2</c:v>
                  </c:pt>
                  <c:pt idx="26">
                    <c:v>3</c:v>
                  </c:pt>
                  <c:pt idx="27">
                    <c:v>4</c:v>
                  </c:pt>
                  <c:pt idx="28">
                    <c:v>1</c:v>
                  </c:pt>
                  <c:pt idx="29">
                    <c:v>2</c:v>
                  </c:pt>
                  <c:pt idx="30">
                    <c:v>3</c:v>
                  </c:pt>
                  <c:pt idx="31">
                    <c:v>4</c:v>
                  </c:pt>
                </c:lvl>
                <c:lvl>
                  <c:pt idx="0">
                    <c:v>
Fixed-Tilt</c:v>
                  </c:pt>
                  <c:pt idx="4">
                    <c:v>
Tracking</c:v>
                  </c:pt>
                  <c:pt idx="8">
                    <c:v>
Fixed-Tilt</c:v>
                  </c:pt>
                  <c:pt idx="12">
                    <c:v>
Tracking</c:v>
                  </c:pt>
                  <c:pt idx="16">
                    <c:v>
Fixed-Tilt</c:v>
                  </c:pt>
                  <c:pt idx="20">
                    <c:v>
Tracking</c:v>
                  </c:pt>
                  <c:pt idx="24">
                    <c:v>
Fixed-Tilt</c:v>
                  </c:pt>
                  <c:pt idx="28">
                    <c:v>
Tracking</c:v>
                  </c:pt>
                </c:lvl>
                <c:lvl>
                  <c:pt idx="0">
                    <c:v>1st Quartile GHI</c:v>
                  </c:pt>
                  <c:pt idx="8">
                    <c:v>2nd Quartile GHI</c:v>
                  </c:pt>
                  <c:pt idx="16">
                    <c:v>3rd Quartile GHI</c:v>
                  </c:pt>
                  <c:pt idx="24">
                    <c:v>4th Quartile GHI</c:v>
                  </c:pt>
                </c:lvl>
              </c:multiLvlStrCache>
            </c:multiLvlStrRef>
          </c:cat>
          <c:val>
            <c:numRef>
              <c:f>'CF by GHI, Mount, ILR'!$D$29:$D$60</c:f>
              <c:numCache>
                <c:formatCode>0.0%</c:formatCode>
                <c:ptCount val="32"/>
                <c:pt idx="0">
                  <c:v>0.17303832222042778</c:v>
                </c:pt>
                <c:pt idx="1">
                  <c:v>0.18267718108437178</c:v>
                </c:pt>
                <c:pt idx="2">
                  <c:v>0.18530118574129786</c:v>
                </c:pt>
                <c:pt idx="3">
                  <c:v>0.19808266742770167</c:v>
                </c:pt>
                <c:pt idx="4">
                  <c:v>0.1879756468797564</c:v>
                </c:pt>
                <c:pt idx="5">
                  <c:v>0.20759343818704551</c:v>
                </c:pt>
                <c:pt idx="6">
                  <c:v>0.22666333713850836</c:v>
                </c:pt>
                <c:pt idx="7">
                  <c:v>0.21546727549467276</c:v>
                </c:pt>
                <c:pt idx="8">
                  <c:v>0.19404109589041096</c:v>
                </c:pt>
                <c:pt idx="9">
                  <c:v>0.20053695247759176</c:v>
                </c:pt>
                <c:pt idx="10">
                  <c:v>0.20784354806913072</c:v>
                </c:pt>
                <c:pt idx="11">
                  <c:v>0.22422409360866247</c:v>
                </c:pt>
                <c:pt idx="12">
                  <c:v>0.21242847093786052</c:v>
                </c:pt>
                <c:pt idx="13">
                  <c:v>0.22633595770576601</c:v>
                </c:pt>
                <c:pt idx="14">
                  <c:v>0.24762937595129378</c:v>
                </c:pt>
                <c:pt idx="15">
                  <c:v>0.23851598173515984</c:v>
                </c:pt>
                <c:pt idx="16">
                  <c:v>0.22557250965580666</c:v>
                </c:pt>
                <c:pt idx="17">
                  <c:v>0.23072990959846601</c:v>
                </c:pt>
                <c:pt idx="18">
                  <c:v>0.23166495550992472</c:v>
                </c:pt>
                <c:pt idx="19">
                  <c:v>0.24524991572431123</c:v>
                </c:pt>
                <c:pt idx="20">
                  <c:v>0.26756378513976681</c:v>
                </c:pt>
                <c:pt idx="21">
                  <c:v>0.27526942131494914</c:v>
                </c:pt>
                <c:pt idx="22">
                  <c:v>0.2883162100456621</c:v>
                </c:pt>
                <c:pt idx="23">
                  <c:v>0.29584702446148231</c:v>
                </c:pt>
                <c:pt idx="24">
                  <c:v>0.22252663622526636</c:v>
                </c:pt>
                <c:pt idx="25">
                  <c:v>0.25426505671807703</c:v>
                </c:pt>
                <c:pt idx="26">
                  <c:v>0.27896843156686663</c:v>
                </c:pt>
                <c:pt idx="27">
                  <c:v>0.28200273972602741</c:v>
                </c:pt>
                <c:pt idx="28">
                  <c:v>0.28636965916503587</c:v>
                </c:pt>
                <c:pt idx="29">
                  <c:v>0.30708970543836334</c:v>
                </c:pt>
                <c:pt idx="30">
                  <c:v>0.31804287163876205</c:v>
                </c:pt>
                <c:pt idx="31">
                  <c:v>0.31875455504288785</c:v>
                </c:pt>
              </c:numCache>
            </c:numRef>
          </c:val>
          <c:extLst>
            <c:ext xmlns:c16="http://schemas.microsoft.com/office/drawing/2014/chart" uri="{C3380CC4-5D6E-409C-BE32-E72D297353CC}">
              <c16:uniqueId val="{00000000-BF60-44DA-8078-81F1FC920D23}"/>
            </c:ext>
          </c:extLst>
        </c:ser>
        <c:dLbls>
          <c:showLegendKey val="0"/>
          <c:showVal val="0"/>
          <c:showCatName val="0"/>
          <c:showSerName val="0"/>
          <c:showPercent val="0"/>
          <c:showBubbleSize val="0"/>
        </c:dLbls>
        <c:gapWidth val="30"/>
        <c:axId val="642612224"/>
        <c:axId val="642962560"/>
      </c:barChart>
      <c:scatterChart>
        <c:scatterStyle val="lineMarker"/>
        <c:varyColors val="0"/>
        <c:ser>
          <c:idx val="1"/>
          <c:order val="1"/>
          <c:tx>
            <c:v> Individual Project</c:v>
          </c:tx>
          <c:spPr>
            <a:ln w="28575">
              <a:noFill/>
            </a:ln>
          </c:spPr>
          <c:marker>
            <c:symbol val="circle"/>
            <c:size val="5"/>
            <c:spPr>
              <a:noFill/>
              <a:ln w="6350">
                <a:solidFill>
                  <a:schemeClr val="bg2">
                    <a:lumMod val="25000"/>
                  </a:schemeClr>
                </a:solidFill>
              </a:ln>
            </c:spPr>
          </c:marker>
          <c:xVal>
            <c:numRef>
              <c:f>'CF by GHI, Mount, ILR'!$H$29:$H$677</c:f>
              <c:numCache>
                <c:formatCode>General</c:formatCode>
                <c:ptCount val="649"/>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2</c:v>
                </c:pt>
                <c:pt idx="38">
                  <c:v>2</c:v>
                </c:pt>
                <c:pt idx="39">
                  <c:v>2</c:v>
                </c:pt>
                <c:pt idx="40">
                  <c:v>2</c:v>
                </c:pt>
                <c:pt idx="41">
                  <c:v>2</c:v>
                </c:pt>
                <c:pt idx="42">
                  <c:v>2</c:v>
                </c:pt>
                <c:pt idx="43">
                  <c:v>2</c:v>
                </c:pt>
                <c:pt idx="44">
                  <c:v>2</c:v>
                </c:pt>
                <c:pt idx="45">
                  <c:v>2</c:v>
                </c:pt>
                <c:pt idx="46">
                  <c:v>2</c:v>
                </c:pt>
                <c:pt idx="47">
                  <c:v>2</c:v>
                </c:pt>
                <c:pt idx="48">
                  <c:v>2</c:v>
                </c:pt>
                <c:pt idx="49">
                  <c:v>2</c:v>
                </c:pt>
                <c:pt idx="50">
                  <c:v>2</c:v>
                </c:pt>
                <c:pt idx="51">
                  <c:v>2</c:v>
                </c:pt>
                <c:pt idx="52">
                  <c:v>2</c:v>
                </c:pt>
                <c:pt idx="53">
                  <c:v>2</c:v>
                </c:pt>
                <c:pt idx="54">
                  <c:v>2</c:v>
                </c:pt>
                <c:pt idx="55">
                  <c:v>2</c:v>
                </c:pt>
                <c:pt idx="56">
                  <c:v>2</c:v>
                </c:pt>
                <c:pt idx="57">
                  <c:v>2</c:v>
                </c:pt>
                <c:pt idx="58">
                  <c:v>2</c:v>
                </c:pt>
                <c:pt idx="59">
                  <c:v>2</c:v>
                </c:pt>
                <c:pt idx="60">
                  <c:v>2</c:v>
                </c:pt>
                <c:pt idx="61">
                  <c:v>3</c:v>
                </c:pt>
                <c:pt idx="62">
                  <c:v>3</c:v>
                </c:pt>
                <c:pt idx="63">
                  <c:v>3</c:v>
                </c:pt>
                <c:pt idx="64">
                  <c:v>3</c:v>
                </c:pt>
                <c:pt idx="65">
                  <c:v>3</c:v>
                </c:pt>
                <c:pt idx="66">
                  <c:v>3</c:v>
                </c:pt>
                <c:pt idx="67">
                  <c:v>3</c:v>
                </c:pt>
                <c:pt idx="68">
                  <c:v>3</c:v>
                </c:pt>
                <c:pt idx="69">
                  <c:v>3</c:v>
                </c:pt>
                <c:pt idx="70">
                  <c:v>3</c:v>
                </c:pt>
                <c:pt idx="71">
                  <c:v>3</c:v>
                </c:pt>
                <c:pt idx="72">
                  <c:v>3</c:v>
                </c:pt>
                <c:pt idx="73">
                  <c:v>3</c:v>
                </c:pt>
                <c:pt idx="74">
                  <c:v>3</c:v>
                </c:pt>
                <c:pt idx="75">
                  <c:v>3</c:v>
                </c:pt>
                <c:pt idx="76">
                  <c:v>4</c:v>
                </c:pt>
                <c:pt idx="77">
                  <c:v>4</c:v>
                </c:pt>
                <c:pt idx="78">
                  <c:v>4</c:v>
                </c:pt>
                <c:pt idx="79">
                  <c:v>4</c:v>
                </c:pt>
                <c:pt idx="80">
                  <c:v>4</c:v>
                </c:pt>
                <c:pt idx="81">
                  <c:v>4</c:v>
                </c:pt>
                <c:pt idx="82">
                  <c:v>4</c:v>
                </c:pt>
                <c:pt idx="83">
                  <c:v>4</c:v>
                </c:pt>
                <c:pt idx="84">
                  <c:v>4</c:v>
                </c:pt>
                <c:pt idx="85">
                  <c:v>4</c:v>
                </c:pt>
                <c:pt idx="86">
                  <c:v>4</c:v>
                </c:pt>
                <c:pt idx="87">
                  <c:v>4</c:v>
                </c:pt>
                <c:pt idx="88">
                  <c:v>4</c:v>
                </c:pt>
                <c:pt idx="89">
                  <c:v>4</c:v>
                </c:pt>
                <c:pt idx="90">
                  <c:v>4</c:v>
                </c:pt>
                <c:pt idx="91">
                  <c:v>4</c:v>
                </c:pt>
                <c:pt idx="92">
                  <c:v>4</c:v>
                </c:pt>
                <c:pt idx="93">
                  <c:v>4</c:v>
                </c:pt>
                <c:pt idx="94">
                  <c:v>4</c:v>
                </c:pt>
                <c:pt idx="95">
                  <c:v>4</c:v>
                </c:pt>
                <c:pt idx="96">
                  <c:v>4</c:v>
                </c:pt>
                <c:pt idx="97">
                  <c:v>4</c:v>
                </c:pt>
                <c:pt idx="98">
                  <c:v>5</c:v>
                </c:pt>
                <c:pt idx="99">
                  <c:v>5</c:v>
                </c:pt>
                <c:pt idx="100">
                  <c:v>5</c:v>
                </c:pt>
                <c:pt idx="101">
                  <c:v>5</c:v>
                </c:pt>
                <c:pt idx="102">
                  <c:v>5</c:v>
                </c:pt>
                <c:pt idx="103">
                  <c:v>5</c:v>
                </c:pt>
                <c:pt idx="104">
                  <c:v>5</c:v>
                </c:pt>
                <c:pt idx="105">
                  <c:v>5</c:v>
                </c:pt>
                <c:pt idx="106">
                  <c:v>5</c:v>
                </c:pt>
                <c:pt idx="107">
                  <c:v>5</c:v>
                </c:pt>
                <c:pt idx="108">
                  <c:v>5</c:v>
                </c:pt>
                <c:pt idx="109">
                  <c:v>6</c:v>
                </c:pt>
                <c:pt idx="110">
                  <c:v>6</c:v>
                </c:pt>
                <c:pt idx="111">
                  <c:v>6</c:v>
                </c:pt>
                <c:pt idx="112">
                  <c:v>6</c:v>
                </c:pt>
                <c:pt idx="113">
                  <c:v>6</c:v>
                </c:pt>
                <c:pt idx="114">
                  <c:v>6</c:v>
                </c:pt>
                <c:pt idx="115">
                  <c:v>6</c:v>
                </c:pt>
                <c:pt idx="116">
                  <c:v>6</c:v>
                </c:pt>
                <c:pt idx="117">
                  <c:v>6</c:v>
                </c:pt>
                <c:pt idx="118">
                  <c:v>6</c:v>
                </c:pt>
                <c:pt idx="119">
                  <c:v>6</c:v>
                </c:pt>
                <c:pt idx="120">
                  <c:v>6</c:v>
                </c:pt>
                <c:pt idx="121">
                  <c:v>6</c:v>
                </c:pt>
                <c:pt idx="122">
                  <c:v>6</c:v>
                </c:pt>
                <c:pt idx="123">
                  <c:v>6</c:v>
                </c:pt>
                <c:pt idx="124">
                  <c:v>7</c:v>
                </c:pt>
                <c:pt idx="125">
                  <c:v>7</c:v>
                </c:pt>
                <c:pt idx="126">
                  <c:v>7</c:v>
                </c:pt>
                <c:pt idx="127">
                  <c:v>7</c:v>
                </c:pt>
                <c:pt idx="128">
                  <c:v>7</c:v>
                </c:pt>
                <c:pt idx="129">
                  <c:v>7</c:v>
                </c:pt>
                <c:pt idx="130">
                  <c:v>7</c:v>
                </c:pt>
                <c:pt idx="131">
                  <c:v>7</c:v>
                </c:pt>
                <c:pt idx="132">
                  <c:v>7</c:v>
                </c:pt>
                <c:pt idx="133">
                  <c:v>7</c:v>
                </c:pt>
                <c:pt idx="134">
                  <c:v>7</c:v>
                </c:pt>
                <c:pt idx="135">
                  <c:v>7</c:v>
                </c:pt>
                <c:pt idx="136">
                  <c:v>7</c:v>
                </c:pt>
                <c:pt idx="137">
                  <c:v>7</c:v>
                </c:pt>
                <c:pt idx="138">
                  <c:v>7</c:v>
                </c:pt>
                <c:pt idx="139">
                  <c:v>8</c:v>
                </c:pt>
                <c:pt idx="140">
                  <c:v>8</c:v>
                </c:pt>
                <c:pt idx="141">
                  <c:v>8</c:v>
                </c:pt>
                <c:pt idx="142">
                  <c:v>8</c:v>
                </c:pt>
                <c:pt idx="143">
                  <c:v>8</c:v>
                </c:pt>
                <c:pt idx="144">
                  <c:v>8</c:v>
                </c:pt>
                <c:pt idx="145">
                  <c:v>8</c:v>
                </c:pt>
                <c:pt idx="146">
                  <c:v>8</c:v>
                </c:pt>
                <c:pt idx="147">
                  <c:v>8</c:v>
                </c:pt>
                <c:pt idx="148">
                  <c:v>8</c:v>
                </c:pt>
                <c:pt idx="149">
                  <c:v>8</c:v>
                </c:pt>
                <c:pt idx="150">
                  <c:v>8</c:v>
                </c:pt>
                <c:pt idx="151">
                  <c:v>8</c:v>
                </c:pt>
                <c:pt idx="152">
                  <c:v>8</c:v>
                </c:pt>
                <c:pt idx="153">
                  <c:v>8</c:v>
                </c:pt>
                <c:pt idx="154">
                  <c:v>8</c:v>
                </c:pt>
                <c:pt idx="155">
                  <c:v>8</c:v>
                </c:pt>
                <c:pt idx="156">
                  <c:v>8</c:v>
                </c:pt>
                <c:pt idx="157">
                  <c:v>8</c:v>
                </c:pt>
                <c:pt idx="158">
                  <c:v>8</c:v>
                </c:pt>
                <c:pt idx="159">
                  <c:v>8</c:v>
                </c:pt>
                <c:pt idx="160">
                  <c:v>8</c:v>
                </c:pt>
                <c:pt idx="161">
                  <c:v>9</c:v>
                </c:pt>
                <c:pt idx="162">
                  <c:v>9</c:v>
                </c:pt>
                <c:pt idx="163">
                  <c:v>9</c:v>
                </c:pt>
                <c:pt idx="164">
                  <c:v>9</c:v>
                </c:pt>
                <c:pt idx="165">
                  <c:v>9</c:v>
                </c:pt>
                <c:pt idx="166">
                  <c:v>9</c:v>
                </c:pt>
                <c:pt idx="167">
                  <c:v>9</c:v>
                </c:pt>
                <c:pt idx="168">
                  <c:v>9</c:v>
                </c:pt>
                <c:pt idx="169">
                  <c:v>9</c:v>
                </c:pt>
                <c:pt idx="170">
                  <c:v>9</c:v>
                </c:pt>
                <c:pt idx="171">
                  <c:v>10</c:v>
                </c:pt>
                <c:pt idx="172">
                  <c:v>10</c:v>
                </c:pt>
                <c:pt idx="173">
                  <c:v>10</c:v>
                </c:pt>
                <c:pt idx="174">
                  <c:v>10</c:v>
                </c:pt>
                <c:pt idx="175">
                  <c:v>10</c:v>
                </c:pt>
                <c:pt idx="176">
                  <c:v>10</c:v>
                </c:pt>
                <c:pt idx="177">
                  <c:v>10</c:v>
                </c:pt>
                <c:pt idx="178">
                  <c:v>10</c:v>
                </c:pt>
                <c:pt idx="179">
                  <c:v>10</c:v>
                </c:pt>
                <c:pt idx="180">
                  <c:v>10</c:v>
                </c:pt>
                <c:pt idx="181">
                  <c:v>10</c:v>
                </c:pt>
                <c:pt idx="182">
                  <c:v>10</c:v>
                </c:pt>
                <c:pt idx="183">
                  <c:v>10</c:v>
                </c:pt>
                <c:pt idx="184">
                  <c:v>11</c:v>
                </c:pt>
                <c:pt idx="185">
                  <c:v>11</c:v>
                </c:pt>
                <c:pt idx="186">
                  <c:v>11</c:v>
                </c:pt>
                <c:pt idx="187">
                  <c:v>11</c:v>
                </c:pt>
                <c:pt idx="188">
                  <c:v>11</c:v>
                </c:pt>
                <c:pt idx="189">
                  <c:v>11</c:v>
                </c:pt>
                <c:pt idx="190">
                  <c:v>11</c:v>
                </c:pt>
                <c:pt idx="191">
                  <c:v>11</c:v>
                </c:pt>
                <c:pt idx="192">
                  <c:v>11</c:v>
                </c:pt>
                <c:pt idx="193">
                  <c:v>11</c:v>
                </c:pt>
                <c:pt idx="194">
                  <c:v>12</c:v>
                </c:pt>
                <c:pt idx="195">
                  <c:v>12</c:v>
                </c:pt>
                <c:pt idx="196">
                  <c:v>12</c:v>
                </c:pt>
                <c:pt idx="197">
                  <c:v>12</c:v>
                </c:pt>
                <c:pt idx="198">
                  <c:v>12</c:v>
                </c:pt>
                <c:pt idx="199">
                  <c:v>12</c:v>
                </c:pt>
                <c:pt idx="200">
                  <c:v>12</c:v>
                </c:pt>
                <c:pt idx="201">
                  <c:v>12</c:v>
                </c:pt>
                <c:pt idx="202">
                  <c:v>12</c:v>
                </c:pt>
                <c:pt idx="203">
                  <c:v>12</c:v>
                </c:pt>
                <c:pt idx="204">
                  <c:v>12</c:v>
                </c:pt>
                <c:pt idx="205">
                  <c:v>12</c:v>
                </c:pt>
                <c:pt idx="206">
                  <c:v>12</c:v>
                </c:pt>
                <c:pt idx="207">
                  <c:v>12</c:v>
                </c:pt>
                <c:pt idx="208">
                  <c:v>12</c:v>
                </c:pt>
                <c:pt idx="209">
                  <c:v>12</c:v>
                </c:pt>
                <c:pt idx="210">
                  <c:v>12</c:v>
                </c:pt>
                <c:pt idx="211">
                  <c:v>12</c:v>
                </c:pt>
                <c:pt idx="212">
                  <c:v>12</c:v>
                </c:pt>
                <c:pt idx="213">
                  <c:v>12</c:v>
                </c:pt>
                <c:pt idx="214">
                  <c:v>12</c:v>
                </c:pt>
                <c:pt idx="215">
                  <c:v>12</c:v>
                </c:pt>
                <c:pt idx="216">
                  <c:v>12</c:v>
                </c:pt>
                <c:pt idx="217">
                  <c:v>12</c:v>
                </c:pt>
                <c:pt idx="218">
                  <c:v>12</c:v>
                </c:pt>
                <c:pt idx="219">
                  <c:v>12</c:v>
                </c:pt>
                <c:pt idx="220">
                  <c:v>13</c:v>
                </c:pt>
                <c:pt idx="221">
                  <c:v>13</c:v>
                </c:pt>
                <c:pt idx="222">
                  <c:v>13</c:v>
                </c:pt>
                <c:pt idx="223">
                  <c:v>13</c:v>
                </c:pt>
                <c:pt idx="224">
                  <c:v>13</c:v>
                </c:pt>
                <c:pt idx="225">
                  <c:v>13</c:v>
                </c:pt>
                <c:pt idx="226">
                  <c:v>13</c:v>
                </c:pt>
                <c:pt idx="227">
                  <c:v>13</c:v>
                </c:pt>
                <c:pt idx="228">
                  <c:v>13</c:v>
                </c:pt>
                <c:pt idx="229">
                  <c:v>13</c:v>
                </c:pt>
                <c:pt idx="230">
                  <c:v>13</c:v>
                </c:pt>
                <c:pt idx="231">
                  <c:v>13</c:v>
                </c:pt>
                <c:pt idx="232">
                  <c:v>13</c:v>
                </c:pt>
                <c:pt idx="233">
                  <c:v>13</c:v>
                </c:pt>
                <c:pt idx="234">
                  <c:v>13</c:v>
                </c:pt>
                <c:pt idx="235">
                  <c:v>13</c:v>
                </c:pt>
                <c:pt idx="236">
                  <c:v>13</c:v>
                </c:pt>
                <c:pt idx="237">
                  <c:v>13</c:v>
                </c:pt>
                <c:pt idx="238">
                  <c:v>13</c:v>
                </c:pt>
                <c:pt idx="239">
                  <c:v>14</c:v>
                </c:pt>
                <c:pt idx="240">
                  <c:v>14</c:v>
                </c:pt>
                <c:pt idx="241">
                  <c:v>14</c:v>
                </c:pt>
                <c:pt idx="242">
                  <c:v>14</c:v>
                </c:pt>
                <c:pt idx="243">
                  <c:v>14</c:v>
                </c:pt>
                <c:pt idx="244">
                  <c:v>14</c:v>
                </c:pt>
                <c:pt idx="245">
                  <c:v>14</c:v>
                </c:pt>
                <c:pt idx="246">
                  <c:v>14</c:v>
                </c:pt>
                <c:pt idx="247">
                  <c:v>14</c:v>
                </c:pt>
                <c:pt idx="248">
                  <c:v>14</c:v>
                </c:pt>
                <c:pt idx="249">
                  <c:v>14</c:v>
                </c:pt>
                <c:pt idx="250">
                  <c:v>15</c:v>
                </c:pt>
                <c:pt idx="251">
                  <c:v>15</c:v>
                </c:pt>
                <c:pt idx="252">
                  <c:v>15</c:v>
                </c:pt>
                <c:pt idx="253">
                  <c:v>15</c:v>
                </c:pt>
                <c:pt idx="254">
                  <c:v>15</c:v>
                </c:pt>
                <c:pt idx="255">
                  <c:v>15</c:v>
                </c:pt>
                <c:pt idx="256">
                  <c:v>15</c:v>
                </c:pt>
                <c:pt idx="257">
                  <c:v>15</c:v>
                </c:pt>
                <c:pt idx="258">
                  <c:v>15</c:v>
                </c:pt>
                <c:pt idx="259">
                  <c:v>15</c:v>
                </c:pt>
                <c:pt idx="260">
                  <c:v>15</c:v>
                </c:pt>
                <c:pt idx="261">
                  <c:v>15</c:v>
                </c:pt>
                <c:pt idx="262">
                  <c:v>15</c:v>
                </c:pt>
                <c:pt idx="263">
                  <c:v>15</c:v>
                </c:pt>
                <c:pt idx="264">
                  <c:v>15</c:v>
                </c:pt>
                <c:pt idx="265">
                  <c:v>15</c:v>
                </c:pt>
                <c:pt idx="266">
                  <c:v>15</c:v>
                </c:pt>
                <c:pt idx="267">
                  <c:v>15</c:v>
                </c:pt>
                <c:pt idx="268">
                  <c:v>15</c:v>
                </c:pt>
                <c:pt idx="269">
                  <c:v>15</c:v>
                </c:pt>
                <c:pt idx="270">
                  <c:v>15</c:v>
                </c:pt>
                <c:pt idx="271">
                  <c:v>15</c:v>
                </c:pt>
                <c:pt idx="272">
                  <c:v>15</c:v>
                </c:pt>
                <c:pt idx="273">
                  <c:v>15</c:v>
                </c:pt>
                <c:pt idx="274">
                  <c:v>15</c:v>
                </c:pt>
                <c:pt idx="275">
                  <c:v>15</c:v>
                </c:pt>
                <c:pt idx="276">
                  <c:v>15</c:v>
                </c:pt>
                <c:pt idx="277">
                  <c:v>15</c:v>
                </c:pt>
                <c:pt idx="278">
                  <c:v>15</c:v>
                </c:pt>
                <c:pt idx="279">
                  <c:v>15</c:v>
                </c:pt>
                <c:pt idx="280">
                  <c:v>15</c:v>
                </c:pt>
                <c:pt idx="281">
                  <c:v>15</c:v>
                </c:pt>
                <c:pt idx="282">
                  <c:v>15</c:v>
                </c:pt>
                <c:pt idx="283">
                  <c:v>16</c:v>
                </c:pt>
                <c:pt idx="284">
                  <c:v>16</c:v>
                </c:pt>
                <c:pt idx="285">
                  <c:v>16</c:v>
                </c:pt>
                <c:pt idx="286">
                  <c:v>16</c:v>
                </c:pt>
                <c:pt idx="287">
                  <c:v>16</c:v>
                </c:pt>
                <c:pt idx="288">
                  <c:v>16</c:v>
                </c:pt>
                <c:pt idx="289">
                  <c:v>16</c:v>
                </c:pt>
                <c:pt idx="290">
                  <c:v>16</c:v>
                </c:pt>
                <c:pt idx="291">
                  <c:v>16</c:v>
                </c:pt>
                <c:pt idx="292">
                  <c:v>16</c:v>
                </c:pt>
                <c:pt idx="293">
                  <c:v>16</c:v>
                </c:pt>
                <c:pt idx="294">
                  <c:v>16</c:v>
                </c:pt>
                <c:pt idx="295">
                  <c:v>16</c:v>
                </c:pt>
                <c:pt idx="296">
                  <c:v>16</c:v>
                </c:pt>
                <c:pt idx="297">
                  <c:v>16</c:v>
                </c:pt>
                <c:pt idx="298">
                  <c:v>16</c:v>
                </c:pt>
                <c:pt idx="299">
                  <c:v>16</c:v>
                </c:pt>
                <c:pt idx="300">
                  <c:v>16</c:v>
                </c:pt>
                <c:pt idx="301">
                  <c:v>16</c:v>
                </c:pt>
                <c:pt idx="302">
                  <c:v>16</c:v>
                </c:pt>
                <c:pt idx="303">
                  <c:v>16</c:v>
                </c:pt>
                <c:pt idx="304">
                  <c:v>16</c:v>
                </c:pt>
                <c:pt idx="305">
                  <c:v>16</c:v>
                </c:pt>
                <c:pt idx="306">
                  <c:v>16</c:v>
                </c:pt>
                <c:pt idx="307">
                  <c:v>16</c:v>
                </c:pt>
                <c:pt idx="308">
                  <c:v>16</c:v>
                </c:pt>
                <c:pt idx="309">
                  <c:v>16</c:v>
                </c:pt>
                <c:pt idx="310">
                  <c:v>16</c:v>
                </c:pt>
                <c:pt idx="311">
                  <c:v>16</c:v>
                </c:pt>
                <c:pt idx="312">
                  <c:v>16</c:v>
                </c:pt>
                <c:pt idx="313">
                  <c:v>16</c:v>
                </c:pt>
                <c:pt idx="314">
                  <c:v>16</c:v>
                </c:pt>
                <c:pt idx="315">
                  <c:v>16</c:v>
                </c:pt>
                <c:pt idx="316">
                  <c:v>16</c:v>
                </c:pt>
                <c:pt idx="317">
                  <c:v>16</c:v>
                </c:pt>
                <c:pt idx="318">
                  <c:v>16</c:v>
                </c:pt>
                <c:pt idx="319">
                  <c:v>16</c:v>
                </c:pt>
                <c:pt idx="320">
                  <c:v>16</c:v>
                </c:pt>
                <c:pt idx="321">
                  <c:v>16</c:v>
                </c:pt>
                <c:pt idx="322">
                  <c:v>16</c:v>
                </c:pt>
                <c:pt idx="323">
                  <c:v>16</c:v>
                </c:pt>
                <c:pt idx="324">
                  <c:v>17</c:v>
                </c:pt>
                <c:pt idx="325">
                  <c:v>17</c:v>
                </c:pt>
                <c:pt idx="326">
                  <c:v>17</c:v>
                </c:pt>
                <c:pt idx="327">
                  <c:v>17</c:v>
                </c:pt>
                <c:pt idx="328">
                  <c:v>17</c:v>
                </c:pt>
                <c:pt idx="329">
                  <c:v>17</c:v>
                </c:pt>
                <c:pt idx="330">
                  <c:v>17</c:v>
                </c:pt>
                <c:pt idx="331">
                  <c:v>17</c:v>
                </c:pt>
                <c:pt idx="332">
                  <c:v>18</c:v>
                </c:pt>
                <c:pt idx="333">
                  <c:v>18</c:v>
                </c:pt>
                <c:pt idx="334">
                  <c:v>18</c:v>
                </c:pt>
                <c:pt idx="335">
                  <c:v>18</c:v>
                </c:pt>
                <c:pt idx="336">
                  <c:v>18</c:v>
                </c:pt>
                <c:pt idx="337">
                  <c:v>18</c:v>
                </c:pt>
                <c:pt idx="338">
                  <c:v>18</c:v>
                </c:pt>
                <c:pt idx="339">
                  <c:v>18</c:v>
                </c:pt>
                <c:pt idx="340">
                  <c:v>18</c:v>
                </c:pt>
                <c:pt idx="341">
                  <c:v>18</c:v>
                </c:pt>
                <c:pt idx="342">
                  <c:v>19</c:v>
                </c:pt>
                <c:pt idx="343">
                  <c:v>19</c:v>
                </c:pt>
                <c:pt idx="344">
                  <c:v>19</c:v>
                </c:pt>
                <c:pt idx="345">
                  <c:v>19</c:v>
                </c:pt>
                <c:pt idx="346">
                  <c:v>19</c:v>
                </c:pt>
                <c:pt idx="347">
                  <c:v>20</c:v>
                </c:pt>
                <c:pt idx="348">
                  <c:v>20</c:v>
                </c:pt>
                <c:pt idx="349">
                  <c:v>20</c:v>
                </c:pt>
                <c:pt idx="350">
                  <c:v>20</c:v>
                </c:pt>
                <c:pt idx="351">
                  <c:v>20</c:v>
                </c:pt>
                <c:pt idx="352">
                  <c:v>20</c:v>
                </c:pt>
                <c:pt idx="353">
                  <c:v>20</c:v>
                </c:pt>
                <c:pt idx="354">
                  <c:v>20</c:v>
                </c:pt>
                <c:pt idx="355">
                  <c:v>20</c:v>
                </c:pt>
                <c:pt idx="356">
                  <c:v>20</c:v>
                </c:pt>
                <c:pt idx="357">
                  <c:v>20</c:v>
                </c:pt>
                <c:pt idx="358">
                  <c:v>20</c:v>
                </c:pt>
                <c:pt idx="359">
                  <c:v>21</c:v>
                </c:pt>
                <c:pt idx="360">
                  <c:v>21</c:v>
                </c:pt>
                <c:pt idx="361">
                  <c:v>21</c:v>
                </c:pt>
                <c:pt idx="362">
                  <c:v>21</c:v>
                </c:pt>
                <c:pt idx="363">
                  <c:v>21</c:v>
                </c:pt>
                <c:pt idx="364">
                  <c:v>21</c:v>
                </c:pt>
                <c:pt idx="365">
                  <c:v>21</c:v>
                </c:pt>
                <c:pt idx="366">
                  <c:v>21</c:v>
                </c:pt>
                <c:pt idx="367">
                  <c:v>21</c:v>
                </c:pt>
                <c:pt idx="368">
                  <c:v>21</c:v>
                </c:pt>
                <c:pt idx="369">
                  <c:v>21</c:v>
                </c:pt>
                <c:pt idx="370">
                  <c:v>21</c:v>
                </c:pt>
                <c:pt idx="371">
                  <c:v>21</c:v>
                </c:pt>
                <c:pt idx="372">
                  <c:v>21</c:v>
                </c:pt>
                <c:pt idx="373">
                  <c:v>21</c:v>
                </c:pt>
                <c:pt idx="374">
                  <c:v>21</c:v>
                </c:pt>
                <c:pt idx="375">
                  <c:v>21</c:v>
                </c:pt>
                <c:pt idx="376">
                  <c:v>21</c:v>
                </c:pt>
                <c:pt idx="377">
                  <c:v>21</c:v>
                </c:pt>
                <c:pt idx="378">
                  <c:v>21</c:v>
                </c:pt>
                <c:pt idx="379">
                  <c:v>21</c:v>
                </c:pt>
                <c:pt idx="380">
                  <c:v>21</c:v>
                </c:pt>
                <c:pt idx="381">
                  <c:v>21</c:v>
                </c:pt>
                <c:pt idx="382">
                  <c:v>21</c:v>
                </c:pt>
                <c:pt idx="383">
                  <c:v>21</c:v>
                </c:pt>
                <c:pt idx="384">
                  <c:v>21</c:v>
                </c:pt>
                <c:pt idx="385">
                  <c:v>21</c:v>
                </c:pt>
                <c:pt idx="386">
                  <c:v>21</c:v>
                </c:pt>
                <c:pt idx="387">
                  <c:v>21</c:v>
                </c:pt>
                <c:pt idx="388">
                  <c:v>22</c:v>
                </c:pt>
                <c:pt idx="389">
                  <c:v>22</c:v>
                </c:pt>
                <c:pt idx="390">
                  <c:v>22</c:v>
                </c:pt>
                <c:pt idx="391">
                  <c:v>22</c:v>
                </c:pt>
                <c:pt idx="392">
                  <c:v>22</c:v>
                </c:pt>
                <c:pt idx="393">
                  <c:v>22</c:v>
                </c:pt>
                <c:pt idx="394">
                  <c:v>22</c:v>
                </c:pt>
                <c:pt idx="395">
                  <c:v>22</c:v>
                </c:pt>
                <c:pt idx="396">
                  <c:v>22</c:v>
                </c:pt>
                <c:pt idx="397">
                  <c:v>22</c:v>
                </c:pt>
                <c:pt idx="398">
                  <c:v>22</c:v>
                </c:pt>
                <c:pt idx="399">
                  <c:v>22</c:v>
                </c:pt>
                <c:pt idx="400">
                  <c:v>22</c:v>
                </c:pt>
                <c:pt idx="401">
                  <c:v>22</c:v>
                </c:pt>
                <c:pt idx="402">
                  <c:v>22</c:v>
                </c:pt>
                <c:pt idx="403">
                  <c:v>22</c:v>
                </c:pt>
                <c:pt idx="404">
                  <c:v>22</c:v>
                </c:pt>
                <c:pt idx="405">
                  <c:v>22</c:v>
                </c:pt>
                <c:pt idx="406">
                  <c:v>22</c:v>
                </c:pt>
                <c:pt idx="407">
                  <c:v>22</c:v>
                </c:pt>
                <c:pt idx="408">
                  <c:v>22</c:v>
                </c:pt>
                <c:pt idx="409">
                  <c:v>22</c:v>
                </c:pt>
                <c:pt idx="410">
                  <c:v>22</c:v>
                </c:pt>
                <c:pt idx="411">
                  <c:v>22</c:v>
                </c:pt>
                <c:pt idx="412">
                  <c:v>22</c:v>
                </c:pt>
                <c:pt idx="413">
                  <c:v>22</c:v>
                </c:pt>
                <c:pt idx="414">
                  <c:v>22</c:v>
                </c:pt>
                <c:pt idx="415">
                  <c:v>22</c:v>
                </c:pt>
                <c:pt idx="416">
                  <c:v>22</c:v>
                </c:pt>
                <c:pt idx="417">
                  <c:v>22</c:v>
                </c:pt>
                <c:pt idx="418">
                  <c:v>23</c:v>
                </c:pt>
                <c:pt idx="419">
                  <c:v>23</c:v>
                </c:pt>
                <c:pt idx="420">
                  <c:v>23</c:v>
                </c:pt>
                <c:pt idx="421">
                  <c:v>23</c:v>
                </c:pt>
                <c:pt idx="422">
                  <c:v>23</c:v>
                </c:pt>
                <c:pt idx="423">
                  <c:v>23</c:v>
                </c:pt>
                <c:pt idx="424">
                  <c:v>23</c:v>
                </c:pt>
                <c:pt idx="425">
                  <c:v>23</c:v>
                </c:pt>
                <c:pt idx="426">
                  <c:v>23</c:v>
                </c:pt>
                <c:pt idx="427">
                  <c:v>23</c:v>
                </c:pt>
                <c:pt idx="428">
                  <c:v>23</c:v>
                </c:pt>
                <c:pt idx="429">
                  <c:v>23</c:v>
                </c:pt>
                <c:pt idx="430">
                  <c:v>23</c:v>
                </c:pt>
                <c:pt idx="431">
                  <c:v>23</c:v>
                </c:pt>
                <c:pt idx="432">
                  <c:v>23</c:v>
                </c:pt>
                <c:pt idx="433">
                  <c:v>23</c:v>
                </c:pt>
                <c:pt idx="434">
                  <c:v>23</c:v>
                </c:pt>
                <c:pt idx="435">
                  <c:v>23</c:v>
                </c:pt>
                <c:pt idx="436">
                  <c:v>23</c:v>
                </c:pt>
                <c:pt idx="437">
                  <c:v>23</c:v>
                </c:pt>
                <c:pt idx="438">
                  <c:v>23</c:v>
                </c:pt>
                <c:pt idx="439">
                  <c:v>23</c:v>
                </c:pt>
                <c:pt idx="440">
                  <c:v>23</c:v>
                </c:pt>
                <c:pt idx="441">
                  <c:v>23</c:v>
                </c:pt>
                <c:pt idx="442">
                  <c:v>23</c:v>
                </c:pt>
                <c:pt idx="443">
                  <c:v>23</c:v>
                </c:pt>
                <c:pt idx="444">
                  <c:v>23</c:v>
                </c:pt>
                <c:pt idx="445">
                  <c:v>23</c:v>
                </c:pt>
                <c:pt idx="446">
                  <c:v>23</c:v>
                </c:pt>
                <c:pt idx="447">
                  <c:v>23</c:v>
                </c:pt>
                <c:pt idx="448">
                  <c:v>23</c:v>
                </c:pt>
                <c:pt idx="449">
                  <c:v>23</c:v>
                </c:pt>
                <c:pt idx="450">
                  <c:v>23</c:v>
                </c:pt>
                <c:pt idx="451">
                  <c:v>23</c:v>
                </c:pt>
                <c:pt idx="452">
                  <c:v>23</c:v>
                </c:pt>
                <c:pt idx="453">
                  <c:v>23</c:v>
                </c:pt>
                <c:pt idx="454">
                  <c:v>23</c:v>
                </c:pt>
                <c:pt idx="455">
                  <c:v>23</c:v>
                </c:pt>
                <c:pt idx="456">
                  <c:v>23</c:v>
                </c:pt>
                <c:pt idx="457">
                  <c:v>23</c:v>
                </c:pt>
                <c:pt idx="458">
                  <c:v>23</c:v>
                </c:pt>
                <c:pt idx="459">
                  <c:v>23</c:v>
                </c:pt>
                <c:pt idx="460">
                  <c:v>23</c:v>
                </c:pt>
                <c:pt idx="461">
                  <c:v>23</c:v>
                </c:pt>
                <c:pt idx="462">
                  <c:v>23</c:v>
                </c:pt>
                <c:pt idx="463">
                  <c:v>23</c:v>
                </c:pt>
                <c:pt idx="464">
                  <c:v>23</c:v>
                </c:pt>
                <c:pt idx="465">
                  <c:v>23</c:v>
                </c:pt>
                <c:pt idx="466">
                  <c:v>23</c:v>
                </c:pt>
                <c:pt idx="467">
                  <c:v>24</c:v>
                </c:pt>
                <c:pt idx="468">
                  <c:v>24</c:v>
                </c:pt>
                <c:pt idx="469">
                  <c:v>24</c:v>
                </c:pt>
                <c:pt idx="470">
                  <c:v>24</c:v>
                </c:pt>
                <c:pt idx="471">
                  <c:v>24</c:v>
                </c:pt>
                <c:pt idx="472">
                  <c:v>24</c:v>
                </c:pt>
                <c:pt idx="473">
                  <c:v>24</c:v>
                </c:pt>
                <c:pt idx="474">
                  <c:v>24</c:v>
                </c:pt>
                <c:pt idx="475">
                  <c:v>24</c:v>
                </c:pt>
                <c:pt idx="476">
                  <c:v>24</c:v>
                </c:pt>
                <c:pt idx="477">
                  <c:v>24</c:v>
                </c:pt>
                <c:pt idx="478">
                  <c:v>24</c:v>
                </c:pt>
                <c:pt idx="479">
                  <c:v>24</c:v>
                </c:pt>
                <c:pt idx="480">
                  <c:v>24</c:v>
                </c:pt>
                <c:pt idx="481">
                  <c:v>24</c:v>
                </c:pt>
                <c:pt idx="482">
                  <c:v>24</c:v>
                </c:pt>
                <c:pt idx="483">
                  <c:v>24</c:v>
                </c:pt>
                <c:pt idx="484">
                  <c:v>24</c:v>
                </c:pt>
                <c:pt idx="485">
                  <c:v>24</c:v>
                </c:pt>
                <c:pt idx="486">
                  <c:v>25</c:v>
                </c:pt>
                <c:pt idx="487">
                  <c:v>25</c:v>
                </c:pt>
                <c:pt idx="488">
                  <c:v>25</c:v>
                </c:pt>
                <c:pt idx="489">
                  <c:v>25</c:v>
                </c:pt>
                <c:pt idx="490">
                  <c:v>25</c:v>
                </c:pt>
                <c:pt idx="491">
                  <c:v>25</c:v>
                </c:pt>
                <c:pt idx="492">
                  <c:v>25</c:v>
                </c:pt>
                <c:pt idx="493">
                  <c:v>25</c:v>
                </c:pt>
                <c:pt idx="494">
                  <c:v>25</c:v>
                </c:pt>
                <c:pt idx="495">
                  <c:v>25</c:v>
                </c:pt>
                <c:pt idx="496">
                  <c:v>25</c:v>
                </c:pt>
                <c:pt idx="497">
                  <c:v>26</c:v>
                </c:pt>
                <c:pt idx="498">
                  <c:v>26</c:v>
                </c:pt>
                <c:pt idx="499">
                  <c:v>26</c:v>
                </c:pt>
                <c:pt idx="500">
                  <c:v>26</c:v>
                </c:pt>
                <c:pt idx="501">
                  <c:v>26</c:v>
                </c:pt>
                <c:pt idx="502">
                  <c:v>26</c:v>
                </c:pt>
                <c:pt idx="503">
                  <c:v>26</c:v>
                </c:pt>
                <c:pt idx="504">
                  <c:v>26</c:v>
                </c:pt>
                <c:pt idx="505">
                  <c:v>27</c:v>
                </c:pt>
                <c:pt idx="506">
                  <c:v>27</c:v>
                </c:pt>
                <c:pt idx="507">
                  <c:v>27</c:v>
                </c:pt>
                <c:pt idx="508">
                  <c:v>27</c:v>
                </c:pt>
                <c:pt idx="509">
                  <c:v>27</c:v>
                </c:pt>
                <c:pt idx="510">
                  <c:v>28</c:v>
                </c:pt>
                <c:pt idx="511">
                  <c:v>28</c:v>
                </c:pt>
                <c:pt idx="512">
                  <c:v>28</c:v>
                </c:pt>
                <c:pt idx="513">
                  <c:v>28</c:v>
                </c:pt>
                <c:pt idx="514">
                  <c:v>28</c:v>
                </c:pt>
                <c:pt idx="515">
                  <c:v>28</c:v>
                </c:pt>
                <c:pt idx="516">
                  <c:v>28</c:v>
                </c:pt>
                <c:pt idx="517">
                  <c:v>29</c:v>
                </c:pt>
                <c:pt idx="518">
                  <c:v>29</c:v>
                </c:pt>
                <c:pt idx="519">
                  <c:v>29</c:v>
                </c:pt>
                <c:pt idx="520">
                  <c:v>29</c:v>
                </c:pt>
                <c:pt idx="521">
                  <c:v>29</c:v>
                </c:pt>
                <c:pt idx="522">
                  <c:v>29</c:v>
                </c:pt>
                <c:pt idx="523">
                  <c:v>29</c:v>
                </c:pt>
                <c:pt idx="524">
                  <c:v>29</c:v>
                </c:pt>
                <c:pt idx="525">
                  <c:v>29</c:v>
                </c:pt>
                <c:pt idx="526">
                  <c:v>29</c:v>
                </c:pt>
                <c:pt idx="527">
                  <c:v>29</c:v>
                </c:pt>
                <c:pt idx="528">
                  <c:v>29</c:v>
                </c:pt>
                <c:pt idx="529">
                  <c:v>29</c:v>
                </c:pt>
                <c:pt idx="530">
                  <c:v>29</c:v>
                </c:pt>
                <c:pt idx="531">
                  <c:v>29</c:v>
                </c:pt>
                <c:pt idx="532">
                  <c:v>29</c:v>
                </c:pt>
                <c:pt idx="533">
                  <c:v>29</c:v>
                </c:pt>
                <c:pt idx="534">
                  <c:v>29</c:v>
                </c:pt>
                <c:pt idx="535">
                  <c:v>29</c:v>
                </c:pt>
                <c:pt idx="536">
                  <c:v>29</c:v>
                </c:pt>
                <c:pt idx="537">
                  <c:v>29</c:v>
                </c:pt>
                <c:pt idx="538">
                  <c:v>29</c:v>
                </c:pt>
                <c:pt idx="539">
                  <c:v>29</c:v>
                </c:pt>
                <c:pt idx="540">
                  <c:v>29</c:v>
                </c:pt>
                <c:pt idx="541">
                  <c:v>29</c:v>
                </c:pt>
                <c:pt idx="542">
                  <c:v>29</c:v>
                </c:pt>
                <c:pt idx="543">
                  <c:v>29</c:v>
                </c:pt>
                <c:pt idx="544">
                  <c:v>29</c:v>
                </c:pt>
                <c:pt idx="545">
                  <c:v>29</c:v>
                </c:pt>
                <c:pt idx="546">
                  <c:v>29</c:v>
                </c:pt>
                <c:pt idx="547">
                  <c:v>29</c:v>
                </c:pt>
                <c:pt idx="548">
                  <c:v>29</c:v>
                </c:pt>
                <c:pt idx="549">
                  <c:v>29</c:v>
                </c:pt>
                <c:pt idx="550">
                  <c:v>29</c:v>
                </c:pt>
                <c:pt idx="551">
                  <c:v>29</c:v>
                </c:pt>
                <c:pt idx="552">
                  <c:v>29</c:v>
                </c:pt>
                <c:pt idx="553">
                  <c:v>29</c:v>
                </c:pt>
                <c:pt idx="554">
                  <c:v>30</c:v>
                </c:pt>
                <c:pt idx="555">
                  <c:v>30</c:v>
                </c:pt>
                <c:pt idx="556">
                  <c:v>30</c:v>
                </c:pt>
                <c:pt idx="557">
                  <c:v>30</c:v>
                </c:pt>
                <c:pt idx="558">
                  <c:v>30</c:v>
                </c:pt>
                <c:pt idx="559">
                  <c:v>30</c:v>
                </c:pt>
                <c:pt idx="560">
                  <c:v>30</c:v>
                </c:pt>
                <c:pt idx="561">
                  <c:v>30</c:v>
                </c:pt>
                <c:pt idx="562">
                  <c:v>30</c:v>
                </c:pt>
                <c:pt idx="563">
                  <c:v>30</c:v>
                </c:pt>
                <c:pt idx="564">
                  <c:v>30</c:v>
                </c:pt>
                <c:pt idx="565">
                  <c:v>30</c:v>
                </c:pt>
                <c:pt idx="566">
                  <c:v>30</c:v>
                </c:pt>
                <c:pt idx="567">
                  <c:v>30</c:v>
                </c:pt>
                <c:pt idx="568">
                  <c:v>30</c:v>
                </c:pt>
                <c:pt idx="569">
                  <c:v>30</c:v>
                </c:pt>
                <c:pt idx="570">
                  <c:v>30</c:v>
                </c:pt>
                <c:pt idx="571">
                  <c:v>30</c:v>
                </c:pt>
                <c:pt idx="572">
                  <c:v>30</c:v>
                </c:pt>
                <c:pt idx="573">
                  <c:v>30</c:v>
                </c:pt>
                <c:pt idx="574">
                  <c:v>30</c:v>
                </c:pt>
                <c:pt idx="575">
                  <c:v>30</c:v>
                </c:pt>
                <c:pt idx="576">
                  <c:v>30</c:v>
                </c:pt>
                <c:pt idx="577">
                  <c:v>30</c:v>
                </c:pt>
                <c:pt idx="578">
                  <c:v>30</c:v>
                </c:pt>
                <c:pt idx="579">
                  <c:v>30</c:v>
                </c:pt>
                <c:pt idx="580">
                  <c:v>30</c:v>
                </c:pt>
                <c:pt idx="581">
                  <c:v>30</c:v>
                </c:pt>
                <c:pt idx="582">
                  <c:v>30</c:v>
                </c:pt>
                <c:pt idx="583">
                  <c:v>30</c:v>
                </c:pt>
                <c:pt idx="584">
                  <c:v>30</c:v>
                </c:pt>
                <c:pt idx="585">
                  <c:v>30</c:v>
                </c:pt>
                <c:pt idx="586">
                  <c:v>30</c:v>
                </c:pt>
                <c:pt idx="587">
                  <c:v>30</c:v>
                </c:pt>
                <c:pt idx="588">
                  <c:v>30</c:v>
                </c:pt>
                <c:pt idx="589">
                  <c:v>30</c:v>
                </c:pt>
                <c:pt idx="590">
                  <c:v>30</c:v>
                </c:pt>
                <c:pt idx="591">
                  <c:v>30</c:v>
                </c:pt>
                <c:pt idx="592">
                  <c:v>30</c:v>
                </c:pt>
                <c:pt idx="593">
                  <c:v>30</c:v>
                </c:pt>
                <c:pt idx="594">
                  <c:v>30</c:v>
                </c:pt>
                <c:pt idx="595">
                  <c:v>30</c:v>
                </c:pt>
                <c:pt idx="596">
                  <c:v>30</c:v>
                </c:pt>
                <c:pt idx="597">
                  <c:v>30</c:v>
                </c:pt>
                <c:pt idx="598">
                  <c:v>30</c:v>
                </c:pt>
                <c:pt idx="599">
                  <c:v>30</c:v>
                </c:pt>
                <c:pt idx="600">
                  <c:v>30</c:v>
                </c:pt>
                <c:pt idx="601">
                  <c:v>30</c:v>
                </c:pt>
                <c:pt idx="602">
                  <c:v>31</c:v>
                </c:pt>
                <c:pt idx="603">
                  <c:v>31</c:v>
                </c:pt>
                <c:pt idx="604">
                  <c:v>31</c:v>
                </c:pt>
                <c:pt idx="605">
                  <c:v>31</c:v>
                </c:pt>
                <c:pt idx="606">
                  <c:v>31</c:v>
                </c:pt>
                <c:pt idx="607">
                  <c:v>31</c:v>
                </c:pt>
                <c:pt idx="608">
                  <c:v>31</c:v>
                </c:pt>
                <c:pt idx="609">
                  <c:v>31</c:v>
                </c:pt>
                <c:pt idx="610">
                  <c:v>31</c:v>
                </c:pt>
                <c:pt idx="611">
                  <c:v>31</c:v>
                </c:pt>
                <c:pt idx="612">
                  <c:v>31</c:v>
                </c:pt>
                <c:pt idx="613">
                  <c:v>31</c:v>
                </c:pt>
                <c:pt idx="614">
                  <c:v>31</c:v>
                </c:pt>
                <c:pt idx="615">
                  <c:v>31</c:v>
                </c:pt>
                <c:pt idx="616">
                  <c:v>31</c:v>
                </c:pt>
                <c:pt idx="617">
                  <c:v>31</c:v>
                </c:pt>
                <c:pt idx="618">
                  <c:v>31</c:v>
                </c:pt>
                <c:pt idx="619">
                  <c:v>31</c:v>
                </c:pt>
                <c:pt idx="620">
                  <c:v>31</c:v>
                </c:pt>
                <c:pt idx="621">
                  <c:v>31</c:v>
                </c:pt>
                <c:pt idx="622">
                  <c:v>31</c:v>
                </c:pt>
                <c:pt idx="623">
                  <c:v>31</c:v>
                </c:pt>
                <c:pt idx="624">
                  <c:v>31</c:v>
                </c:pt>
                <c:pt idx="625">
                  <c:v>31</c:v>
                </c:pt>
                <c:pt idx="626">
                  <c:v>31</c:v>
                </c:pt>
                <c:pt idx="627">
                  <c:v>31</c:v>
                </c:pt>
                <c:pt idx="628">
                  <c:v>31</c:v>
                </c:pt>
                <c:pt idx="629">
                  <c:v>31</c:v>
                </c:pt>
                <c:pt idx="630">
                  <c:v>31</c:v>
                </c:pt>
                <c:pt idx="631">
                  <c:v>31</c:v>
                </c:pt>
                <c:pt idx="632">
                  <c:v>31</c:v>
                </c:pt>
                <c:pt idx="633">
                  <c:v>31</c:v>
                </c:pt>
                <c:pt idx="634">
                  <c:v>31</c:v>
                </c:pt>
                <c:pt idx="635">
                  <c:v>32</c:v>
                </c:pt>
                <c:pt idx="636">
                  <c:v>32</c:v>
                </c:pt>
                <c:pt idx="637">
                  <c:v>32</c:v>
                </c:pt>
                <c:pt idx="638">
                  <c:v>32</c:v>
                </c:pt>
                <c:pt idx="639">
                  <c:v>32</c:v>
                </c:pt>
                <c:pt idx="640">
                  <c:v>32</c:v>
                </c:pt>
                <c:pt idx="641">
                  <c:v>32</c:v>
                </c:pt>
                <c:pt idx="642">
                  <c:v>32</c:v>
                </c:pt>
                <c:pt idx="643">
                  <c:v>32</c:v>
                </c:pt>
                <c:pt idx="644">
                  <c:v>32</c:v>
                </c:pt>
                <c:pt idx="645">
                  <c:v>32</c:v>
                </c:pt>
                <c:pt idx="646">
                  <c:v>32</c:v>
                </c:pt>
                <c:pt idx="647">
                  <c:v>32</c:v>
                </c:pt>
                <c:pt idx="648">
                  <c:v>32</c:v>
                </c:pt>
              </c:numCache>
            </c:numRef>
          </c:xVal>
          <c:yVal>
            <c:numRef>
              <c:f>'CF by GHI, Mount, ILR'!$I$29:$I$677</c:f>
              <c:numCache>
                <c:formatCode>0.0%</c:formatCode>
                <c:ptCount val="649"/>
                <c:pt idx="0">
                  <c:v>0.1354623287671233</c:v>
                </c:pt>
                <c:pt idx="1">
                  <c:v>0.13681887366818873</c:v>
                </c:pt>
                <c:pt idx="2">
                  <c:v>0.13698135958409932</c:v>
                </c:pt>
                <c:pt idx="3">
                  <c:v>0.14920389769301937</c:v>
                </c:pt>
                <c:pt idx="4">
                  <c:v>0.15310919000678039</c:v>
                </c:pt>
                <c:pt idx="5">
                  <c:v>0.15406900050735667</c:v>
                </c:pt>
                <c:pt idx="6">
                  <c:v>0.15559045652405745</c:v>
                </c:pt>
                <c:pt idx="7">
                  <c:v>0.15575746121521386</c:v>
                </c:pt>
                <c:pt idx="8">
                  <c:v>0.15848242696922274</c:v>
                </c:pt>
                <c:pt idx="9">
                  <c:v>0.15942332549421084</c:v>
                </c:pt>
                <c:pt idx="10">
                  <c:v>0.1619529387899995</c:v>
                </c:pt>
                <c:pt idx="11">
                  <c:v>0.16264325364849139</c:v>
                </c:pt>
                <c:pt idx="12">
                  <c:v>0.16427889740781304</c:v>
                </c:pt>
                <c:pt idx="13">
                  <c:v>0.1663133289845618</c:v>
                </c:pt>
                <c:pt idx="14">
                  <c:v>0.16791848277293478</c:v>
                </c:pt>
                <c:pt idx="15">
                  <c:v>0.16813900996264008</c:v>
                </c:pt>
                <c:pt idx="16">
                  <c:v>0.16996183169822801</c:v>
                </c:pt>
                <c:pt idx="17">
                  <c:v>0.17102734365097472</c:v>
                </c:pt>
                <c:pt idx="18">
                  <c:v>0.17303832222042778</c:v>
                </c:pt>
                <c:pt idx="19">
                  <c:v>0.17352232369355652</c:v>
                </c:pt>
                <c:pt idx="20">
                  <c:v>0.17392186707255203</c:v>
                </c:pt>
                <c:pt idx="21">
                  <c:v>0.17456672893316727</c:v>
                </c:pt>
                <c:pt idx="22">
                  <c:v>0.17677909881967785</c:v>
                </c:pt>
                <c:pt idx="23">
                  <c:v>0.17770427277469533</c:v>
                </c:pt>
                <c:pt idx="24">
                  <c:v>0.17852520213875847</c:v>
                </c:pt>
                <c:pt idx="25">
                  <c:v>0.17853298611111112</c:v>
                </c:pt>
                <c:pt idx="26">
                  <c:v>0.1787297861241523</c:v>
                </c:pt>
                <c:pt idx="27">
                  <c:v>0.17949616023246157</c:v>
                </c:pt>
                <c:pt idx="28">
                  <c:v>0.18415112349405352</c:v>
                </c:pt>
                <c:pt idx="29">
                  <c:v>0.18471665417250635</c:v>
                </c:pt>
                <c:pt idx="30">
                  <c:v>0.18679369665143852</c:v>
                </c:pt>
                <c:pt idx="31">
                  <c:v>0.18815956367326228</c:v>
                </c:pt>
                <c:pt idx="32">
                  <c:v>0.18966963745392523</c:v>
                </c:pt>
                <c:pt idx="33">
                  <c:v>0.18997404745608032</c:v>
                </c:pt>
                <c:pt idx="34">
                  <c:v>0.19120295132619075</c:v>
                </c:pt>
                <c:pt idx="35">
                  <c:v>0.19788732394366199</c:v>
                </c:pt>
                <c:pt idx="36">
                  <c:v>0.21346115053822606</c:v>
                </c:pt>
                <c:pt idx="37">
                  <c:v>0.14444151738672287</c:v>
                </c:pt>
                <c:pt idx="38">
                  <c:v>0.16015869247824341</c:v>
                </c:pt>
                <c:pt idx="39">
                  <c:v>0.1704737635102932</c:v>
                </c:pt>
                <c:pt idx="40">
                  <c:v>0.17285295907500378</c:v>
                </c:pt>
                <c:pt idx="41">
                  <c:v>0.17371921267469212</c:v>
                </c:pt>
                <c:pt idx="42">
                  <c:v>0.17472668451584114</c:v>
                </c:pt>
                <c:pt idx="43">
                  <c:v>0.17841234667382935</c:v>
                </c:pt>
                <c:pt idx="44">
                  <c:v>0.17884615384615385</c:v>
                </c:pt>
                <c:pt idx="45">
                  <c:v>0.18017482318046998</c:v>
                </c:pt>
                <c:pt idx="46">
                  <c:v>0.18048614914202263</c:v>
                </c:pt>
                <c:pt idx="47">
                  <c:v>0.18056545290260079</c:v>
                </c:pt>
                <c:pt idx="48">
                  <c:v>0.18253411372763784</c:v>
                </c:pt>
                <c:pt idx="49">
                  <c:v>0.18282024844110573</c:v>
                </c:pt>
                <c:pt idx="50">
                  <c:v>0.18291347207009859</c:v>
                </c:pt>
                <c:pt idx="51">
                  <c:v>0.1855735614634848</c:v>
                </c:pt>
                <c:pt idx="52">
                  <c:v>0.1874048706240487</c:v>
                </c:pt>
                <c:pt idx="53">
                  <c:v>0.18740588637919237</c:v>
                </c:pt>
                <c:pt idx="54">
                  <c:v>0.18937739088854111</c:v>
                </c:pt>
                <c:pt idx="55">
                  <c:v>0.18965887724952996</c:v>
                </c:pt>
                <c:pt idx="56">
                  <c:v>0.19326329652863061</c:v>
                </c:pt>
                <c:pt idx="57">
                  <c:v>0.19525024621720838</c:v>
                </c:pt>
                <c:pt idx="58">
                  <c:v>0.19597206778683804</c:v>
                </c:pt>
                <c:pt idx="59">
                  <c:v>0.19884757555990426</c:v>
                </c:pt>
                <c:pt idx="60">
                  <c:v>0.21304938502063758</c:v>
                </c:pt>
                <c:pt idx="61">
                  <c:v>0.15411832987196428</c:v>
                </c:pt>
                <c:pt idx="62">
                  <c:v>0.15847333505643146</c:v>
                </c:pt>
                <c:pt idx="63">
                  <c:v>0.1714358193810249</c:v>
                </c:pt>
                <c:pt idx="64">
                  <c:v>0.17487436891954347</c:v>
                </c:pt>
                <c:pt idx="65">
                  <c:v>0.17634872315237607</c:v>
                </c:pt>
                <c:pt idx="66">
                  <c:v>0.17793249357199625</c:v>
                </c:pt>
                <c:pt idx="67">
                  <c:v>0.18413582196949749</c:v>
                </c:pt>
                <c:pt idx="68">
                  <c:v>0.18530118574129786</c:v>
                </c:pt>
                <c:pt idx="69">
                  <c:v>0.18530235741686968</c:v>
                </c:pt>
                <c:pt idx="70">
                  <c:v>0.18626331811263311</c:v>
                </c:pt>
                <c:pt idx="71">
                  <c:v>0.18999101766450174</c:v>
                </c:pt>
                <c:pt idx="72">
                  <c:v>0.19035883794919939</c:v>
                </c:pt>
                <c:pt idx="73">
                  <c:v>0.19100456621004569</c:v>
                </c:pt>
                <c:pt idx="74">
                  <c:v>0.20222362624826687</c:v>
                </c:pt>
                <c:pt idx="75">
                  <c:v>0.20425114155251142</c:v>
                </c:pt>
                <c:pt idx="76">
                  <c:v>0.13004566210045665</c:v>
                </c:pt>
                <c:pt idx="77">
                  <c:v>0.166205732018985</c:v>
                </c:pt>
                <c:pt idx="78">
                  <c:v>0.16768257775145182</c:v>
                </c:pt>
                <c:pt idx="79">
                  <c:v>0.16882610350076102</c:v>
                </c:pt>
                <c:pt idx="80">
                  <c:v>0.17529640814441422</c:v>
                </c:pt>
                <c:pt idx="81">
                  <c:v>0.18686179434922048</c:v>
                </c:pt>
                <c:pt idx="82">
                  <c:v>0.18732540961590116</c:v>
                </c:pt>
                <c:pt idx="83">
                  <c:v>0.18918904670019723</c:v>
                </c:pt>
                <c:pt idx="84">
                  <c:v>0.19300948084575748</c:v>
                </c:pt>
                <c:pt idx="85">
                  <c:v>0.19637682697716885</c:v>
                </c:pt>
                <c:pt idx="86">
                  <c:v>0.19773211567732113</c:v>
                </c:pt>
                <c:pt idx="87">
                  <c:v>0.19843321917808221</c:v>
                </c:pt>
                <c:pt idx="88">
                  <c:v>0.20642473764319477</c:v>
                </c:pt>
                <c:pt idx="89">
                  <c:v>0.20688086854460092</c:v>
                </c:pt>
                <c:pt idx="90">
                  <c:v>0.21058635637691075</c:v>
                </c:pt>
                <c:pt idx="91">
                  <c:v>0.21322072189106175</c:v>
                </c:pt>
                <c:pt idx="92">
                  <c:v>0.21499238964992393</c:v>
                </c:pt>
                <c:pt idx="93">
                  <c:v>0.21610943914026107</c:v>
                </c:pt>
                <c:pt idx="94">
                  <c:v>0.21900684931506845</c:v>
                </c:pt>
                <c:pt idx="95">
                  <c:v>0.22655821917808219</c:v>
                </c:pt>
                <c:pt idx="96">
                  <c:v>0.22948812785388129</c:v>
                </c:pt>
                <c:pt idx="97">
                  <c:v>0.23259934355252895</c:v>
                </c:pt>
                <c:pt idx="98">
                  <c:v>0.17736423422647254</c:v>
                </c:pt>
                <c:pt idx="99">
                  <c:v>0.18090637021623671</c:v>
                </c:pt>
                <c:pt idx="100">
                  <c:v>0.18129545070184347</c:v>
                </c:pt>
                <c:pt idx="101">
                  <c:v>0.18285895931142412</c:v>
                </c:pt>
                <c:pt idx="102">
                  <c:v>0.18791134118545325</c:v>
                </c:pt>
                <c:pt idx="103">
                  <c:v>0.1879756468797564</c:v>
                </c:pt>
                <c:pt idx="104">
                  <c:v>0.19253139269406397</c:v>
                </c:pt>
                <c:pt idx="105">
                  <c:v>0.19520872249896218</c:v>
                </c:pt>
                <c:pt idx="106">
                  <c:v>0.19700703641010323</c:v>
                </c:pt>
                <c:pt idx="107">
                  <c:v>0.19891362936344967</c:v>
                </c:pt>
                <c:pt idx="108">
                  <c:v>0.21541767391888264</c:v>
                </c:pt>
                <c:pt idx="109">
                  <c:v>0.19326765883082481</c:v>
                </c:pt>
                <c:pt idx="110">
                  <c:v>0.19445162401998795</c:v>
                </c:pt>
                <c:pt idx="111">
                  <c:v>0.19464041095890414</c:v>
                </c:pt>
                <c:pt idx="112">
                  <c:v>0.1955165525114155</c:v>
                </c:pt>
                <c:pt idx="113">
                  <c:v>0.19886267546084899</c:v>
                </c:pt>
                <c:pt idx="114">
                  <c:v>0.20170471841704721</c:v>
                </c:pt>
                <c:pt idx="115">
                  <c:v>0.20454908675799086</c:v>
                </c:pt>
                <c:pt idx="116">
                  <c:v>0.20759343818704551</c:v>
                </c:pt>
                <c:pt idx="117">
                  <c:v>0.21317436157618816</c:v>
                </c:pt>
                <c:pt idx="118">
                  <c:v>0.21421946347031964</c:v>
                </c:pt>
                <c:pt idx="119">
                  <c:v>0.21482393138001013</c:v>
                </c:pt>
                <c:pt idx="120">
                  <c:v>0.21490867579908679</c:v>
                </c:pt>
                <c:pt idx="121">
                  <c:v>0.21779751712328768</c:v>
                </c:pt>
                <c:pt idx="122">
                  <c:v>0.22008299940857107</c:v>
                </c:pt>
                <c:pt idx="123">
                  <c:v>0.22089754566210046</c:v>
                </c:pt>
                <c:pt idx="124">
                  <c:v>0.13923967902229387</c:v>
                </c:pt>
                <c:pt idx="125">
                  <c:v>0.1747937194584635</c:v>
                </c:pt>
                <c:pt idx="126">
                  <c:v>0.19245053272450535</c:v>
                </c:pt>
                <c:pt idx="127">
                  <c:v>0.2124602694959262</c:v>
                </c:pt>
                <c:pt idx="128">
                  <c:v>0.21471841704718422</c:v>
                </c:pt>
                <c:pt idx="129">
                  <c:v>0.21517503805175039</c:v>
                </c:pt>
                <c:pt idx="130">
                  <c:v>0.22041095890410958</c:v>
                </c:pt>
                <c:pt idx="131">
                  <c:v>0.22666333713850836</c:v>
                </c:pt>
                <c:pt idx="132">
                  <c:v>0.2271324200913242</c:v>
                </c:pt>
                <c:pt idx="133">
                  <c:v>0.22953236502145435</c:v>
                </c:pt>
                <c:pt idx="134">
                  <c:v>0.23013698630136986</c:v>
                </c:pt>
                <c:pt idx="135">
                  <c:v>0.23681506849315068</c:v>
                </c:pt>
                <c:pt idx="136">
                  <c:v>0.23706621004566214</c:v>
                </c:pt>
                <c:pt idx="137">
                  <c:v>0.23913242009132418</c:v>
                </c:pt>
                <c:pt idx="138">
                  <c:v>0.24819254185692541</c:v>
                </c:pt>
                <c:pt idx="139">
                  <c:v>0.18616965226554266</c:v>
                </c:pt>
                <c:pt idx="140">
                  <c:v>0.19096097965960981</c:v>
                </c:pt>
                <c:pt idx="141">
                  <c:v>0.19176067687348911</c:v>
                </c:pt>
                <c:pt idx="142">
                  <c:v>0.19707762557077627</c:v>
                </c:pt>
                <c:pt idx="143">
                  <c:v>0.19976161529680364</c:v>
                </c:pt>
                <c:pt idx="144">
                  <c:v>0.20525114155251142</c:v>
                </c:pt>
                <c:pt idx="145">
                  <c:v>0.20525114155251148</c:v>
                </c:pt>
                <c:pt idx="146">
                  <c:v>0.21200913242009131</c:v>
                </c:pt>
                <c:pt idx="147">
                  <c:v>0.2131754185692542</c:v>
                </c:pt>
                <c:pt idx="148">
                  <c:v>0.214560502283105</c:v>
                </c:pt>
                <c:pt idx="149">
                  <c:v>0.21486719939117199</c:v>
                </c:pt>
                <c:pt idx="150">
                  <c:v>0.21606735159817353</c:v>
                </c:pt>
                <c:pt idx="151">
                  <c:v>0.21714950222823731</c:v>
                </c:pt>
                <c:pt idx="152">
                  <c:v>0.21879791894852135</c:v>
                </c:pt>
                <c:pt idx="153">
                  <c:v>0.22326769406392691</c:v>
                </c:pt>
                <c:pt idx="154">
                  <c:v>0.22585616438356163</c:v>
                </c:pt>
                <c:pt idx="155">
                  <c:v>0.22655172039155613</c:v>
                </c:pt>
                <c:pt idx="156">
                  <c:v>0.22998731608320649</c:v>
                </c:pt>
                <c:pt idx="157">
                  <c:v>0.23591609589041096</c:v>
                </c:pt>
                <c:pt idx="158">
                  <c:v>0.23705224731918778</c:v>
                </c:pt>
                <c:pt idx="159">
                  <c:v>0.24607990867579907</c:v>
                </c:pt>
                <c:pt idx="160">
                  <c:v>0.25767575152207012</c:v>
                </c:pt>
                <c:pt idx="161">
                  <c:v>0.18433789954337898</c:v>
                </c:pt>
                <c:pt idx="162">
                  <c:v>0.18460670784218092</c:v>
                </c:pt>
                <c:pt idx="163">
                  <c:v>0.19222031963470318</c:v>
                </c:pt>
                <c:pt idx="164">
                  <c:v>0.19326005578257199</c:v>
                </c:pt>
                <c:pt idx="165">
                  <c:v>0.19392123287671234</c:v>
                </c:pt>
                <c:pt idx="166">
                  <c:v>0.19416095890410959</c:v>
                </c:pt>
                <c:pt idx="167">
                  <c:v>0.1942402184495558</c:v>
                </c:pt>
                <c:pt idx="168">
                  <c:v>0.19677511415525117</c:v>
                </c:pt>
                <c:pt idx="169">
                  <c:v>0.20804082322011419</c:v>
                </c:pt>
                <c:pt idx="170">
                  <c:v>0.22875725801905405</c:v>
                </c:pt>
                <c:pt idx="171">
                  <c:v>0.17667835957107003</c:v>
                </c:pt>
                <c:pt idx="172">
                  <c:v>0.18067256468797563</c:v>
                </c:pt>
                <c:pt idx="173">
                  <c:v>0.19150925210266753</c:v>
                </c:pt>
                <c:pt idx="174">
                  <c:v>0.19366645653439443</c:v>
                </c:pt>
                <c:pt idx="175">
                  <c:v>0.19561516084873376</c:v>
                </c:pt>
                <c:pt idx="176">
                  <c:v>0.19571448338571623</c:v>
                </c:pt>
                <c:pt idx="177">
                  <c:v>0.20053695247759176</c:v>
                </c:pt>
                <c:pt idx="178">
                  <c:v>0.20308123249299714</c:v>
                </c:pt>
                <c:pt idx="179">
                  <c:v>0.20512491444216294</c:v>
                </c:pt>
                <c:pt idx="180">
                  <c:v>0.20784171528524711</c:v>
                </c:pt>
                <c:pt idx="181">
                  <c:v>0.21112759267711345</c:v>
                </c:pt>
                <c:pt idx="182">
                  <c:v>0.21134518104366348</c:v>
                </c:pt>
                <c:pt idx="183">
                  <c:v>0.21143264840182649</c:v>
                </c:pt>
                <c:pt idx="184">
                  <c:v>0.19498943004220853</c:v>
                </c:pt>
                <c:pt idx="185">
                  <c:v>0.19701548116133136</c:v>
                </c:pt>
                <c:pt idx="186">
                  <c:v>0.2008361100826854</c:v>
                </c:pt>
                <c:pt idx="187">
                  <c:v>0.20401375500310059</c:v>
                </c:pt>
                <c:pt idx="188">
                  <c:v>0.20526287292219395</c:v>
                </c:pt>
                <c:pt idx="189">
                  <c:v>0.21042422321606749</c:v>
                </c:pt>
                <c:pt idx="190">
                  <c:v>0.21213022393074821</c:v>
                </c:pt>
                <c:pt idx="191">
                  <c:v>0.22229452054794521</c:v>
                </c:pt>
                <c:pt idx="192">
                  <c:v>0.22333467633628792</c:v>
                </c:pt>
                <c:pt idx="193">
                  <c:v>0.22934075342465754</c:v>
                </c:pt>
                <c:pt idx="194">
                  <c:v>0.15711653545329107</c:v>
                </c:pt>
                <c:pt idx="195">
                  <c:v>0.20547062561785068</c:v>
                </c:pt>
                <c:pt idx="196">
                  <c:v>0.20977295788939623</c:v>
                </c:pt>
                <c:pt idx="197">
                  <c:v>0.21416552589550536</c:v>
                </c:pt>
                <c:pt idx="198">
                  <c:v>0.21457762557077628</c:v>
                </c:pt>
                <c:pt idx="199">
                  <c:v>0.21470419282419215</c:v>
                </c:pt>
                <c:pt idx="200">
                  <c:v>0.21576198630136983</c:v>
                </c:pt>
                <c:pt idx="201">
                  <c:v>0.21738143420506431</c:v>
                </c:pt>
                <c:pt idx="202">
                  <c:v>0.21800228310502284</c:v>
                </c:pt>
                <c:pt idx="203">
                  <c:v>0.22</c:v>
                </c:pt>
                <c:pt idx="204">
                  <c:v>0.22090419081768223</c:v>
                </c:pt>
                <c:pt idx="205">
                  <c:v>0.22112252663622528</c:v>
                </c:pt>
                <c:pt idx="206">
                  <c:v>0.22421705640883716</c:v>
                </c:pt>
                <c:pt idx="207">
                  <c:v>0.22423113080848781</c:v>
                </c:pt>
                <c:pt idx="208">
                  <c:v>0.22491729409080538</c:v>
                </c:pt>
                <c:pt idx="209">
                  <c:v>0.22521409749670618</c:v>
                </c:pt>
                <c:pt idx="210">
                  <c:v>0.22542998477929985</c:v>
                </c:pt>
                <c:pt idx="211">
                  <c:v>0.22550138776971976</c:v>
                </c:pt>
                <c:pt idx="212">
                  <c:v>0.22775625570776253</c:v>
                </c:pt>
                <c:pt idx="213">
                  <c:v>0.22960195562935279</c:v>
                </c:pt>
                <c:pt idx="214">
                  <c:v>0.23005093463057472</c:v>
                </c:pt>
                <c:pt idx="215">
                  <c:v>0.23483872146118726</c:v>
                </c:pt>
                <c:pt idx="216">
                  <c:v>0.23518424020811723</c:v>
                </c:pt>
                <c:pt idx="217">
                  <c:v>0.23712727161288347</c:v>
                </c:pt>
                <c:pt idx="218">
                  <c:v>0.23916214642517855</c:v>
                </c:pt>
                <c:pt idx="219">
                  <c:v>0.2441592516541182</c:v>
                </c:pt>
                <c:pt idx="220">
                  <c:v>0.14861182906866549</c:v>
                </c:pt>
                <c:pt idx="221">
                  <c:v>0.18763209393346381</c:v>
                </c:pt>
                <c:pt idx="222">
                  <c:v>0.19510038786219486</c:v>
                </c:pt>
                <c:pt idx="223">
                  <c:v>0.19523516775293906</c:v>
                </c:pt>
                <c:pt idx="224">
                  <c:v>0.19798700881085604</c:v>
                </c:pt>
                <c:pt idx="225">
                  <c:v>0.2080444531380177</c:v>
                </c:pt>
                <c:pt idx="226">
                  <c:v>0.20884049150872305</c:v>
                </c:pt>
                <c:pt idx="227">
                  <c:v>0.21154123495819818</c:v>
                </c:pt>
                <c:pt idx="228">
                  <c:v>0.21219648428657203</c:v>
                </c:pt>
                <c:pt idx="229">
                  <c:v>0.21242847093786052</c:v>
                </c:pt>
                <c:pt idx="230">
                  <c:v>0.2150180014049877</c:v>
                </c:pt>
                <c:pt idx="231">
                  <c:v>0.21621653737926838</c:v>
                </c:pt>
                <c:pt idx="232">
                  <c:v>0.21703590957776661</c:v>
                </c:pt>
                <c:pt idx="233">
                  <c:v>0.21987388562731031</c:v>
                </c:pt>
                <c:pt idx="234">
                  <c:v>0.22793949771689498</c:v>
                </c:pt>
                <c:pt idx="235">
                  <c:v>0.23011978482517045</c:v>
                </c:pt>
                <c:pt idx="236">
                  <c:v>0.23372326965756127</c:v>
                </c:pt>
                <c:pt idx="237">
                  <c:v>0.25177038909071753</c:v>
                </c:pt>
                <c:pt idx="238">
                  <c:v>0.25704623287671235</c:v>
                </c:pt>
                <c:pt idx="239">
                  <c:v>0.16482832236256895</c:v>
                </c:pt>
                <c:pt idx="240">
                  <c:v>0.20942810090575648</c:v>
                </c:pt>
                <c:pt idx="241">
                  <c:v>0.21306595279439192</c:v>
                </c:pt>
                <c:pt idx="242">
                  <c:v>0.21915472277966827</c:v>
                </c:pt>
                <c:pt idx="243">
                  <c:v>0.22501524941845438</c:v>
                </c:pt>
                <c:pt idx="244">
                  <c:v>0.22633595770576601</c:v>
                </c:pt>
                <c:pt idx="245">
                  <c:v>0.23996447312669078</c:v>
                </c:pt>
                <c:pt idx="246">
                  <c:v>0.25232086890738142</c:v>
                </c:pt>
                <c:pt idx="247">
                  <c:v>0.25750672700587085</c:v>
                </c:pt>
                <c:pt idx="248">
                  <c:v>0.26115167473372075</c:v>
                </c:pt>
                <c:pt idx="249">
                  <c:v>0.27915239726027402</c:v>
                </c:pt>
                <c:pt idx="250">
                  <c:v>0.19933014560179213</c:v>
                </c:pt>
                <c:pt idx="251">
                  <c:v>0.20514824726424846</c:v>
                </c:pt>
                <c:pt idx="252">
                  <c:v>0.21586801231493008</c:v>
                </c:pt>
                <c:pt idx="253">
                  <c:v>0.21648563258152292</c:v>
                </c:pt>
                <c:pt idx="254">
                  <c:v>0.21956419554123022</c:v>
                </c:pt>
                <c:pt idx="255">
                  <c:v>0.22547089041095889</c:v>
                </c:pt>
                <c:pt idx="256">
                  <c:v>0.23032500671501474</c:v>
                </c:pt>
                <c:pt idx="257">
                  <c:v>0.2338013698630137</c:v>
                </c:pt>
                <c:pt idx="258">
                  <c:v>0.23647345102715497</c:v>
                </c:pt>
                <c:pt idx="259">
                  <c:v>0.23661872146118718</c:v>
                </c:pt>
                <c:pt idx="260">
                  <c:v>0.23738307095596625</c:v>
                </c:pt>
                <c:pt idx="261">
                  <c:v>0.23815032253388418</c:v>
                </c:pt>
                <c:pt idx="262">
                  <c:v>0.24220700152207003</c:v>
                </c:pt>
                <c:pt idx="263">
                  <c:v>0.2449940808388297</c:v>
                </c:pt>
                <c:pt idx="264">
                  <c:v>0.24656107305936073</c:v>
                </c:pt>
                <c:pt idx="265">
                  <c:v>0.2475076103500761</c:v>
                </c:pt>
                <c:pt idx="266">
                  <c:v>0.24762937595129378</c:v>
                </c:pt>
                <c:pt idx="267">
                  <c:v>0.24933789954337904</c:v>
                </c:pt>
                <c:pt idx="268">
                  <c:v>0.25011415525114156</c:v>
                </c:pt>
                <c:pt idx="269">
                  <c:v>0.25060216894977172</c:v>
                </c:pt>
                <c:pt idx="270">
                  <c:v>0.25182062990282172</c:v>
                </c:pt>
                <c:pt idx="271">
                  <c:v>0.25238203957382044</c:v>
                </c:pt>
                <c:pt idx="272">
                  <c:v>0.25873287671232875</c:v>
                </c:pt>
                <c:pt idx="273">
                  <c:v>0.26163432267884323</c:v>
                </c:pt>
                <c:pt idx="274">
                  <c:v>0.26311929223744296</c:v>
                </c:pt>
                <c:pt idx="275">
                  <c:v>0.26641362252663625</c:v>
                </c:pt>
                <c:pt idx="276">
                  <c:v>0.2684246575342466</c:v>
                </c:pt>
                <c:pt idx="277">
                  <c:v>0.27298444634703195</c:v>
                </c:pt>
                <c:pt idx="278">
                  <c:v>0.27447773972602729</c:v>
                </c:pt>
                <c:pt idx="279">
                  <c:v>0.27625570776255709</c:v>
                </c:pt>
                <c:pt idx="280">
                  <c:v>0.27781392694063933</c:v>
                </c:pt>
                <c:pt idx="281">
                  <c:v>0.27837043378995441</c:v>
                </c:pt>
                <c:pt idx="282">
                  <c:v>0.28166666666666668</c:v>
                </c:pt>
                <c:pt idx="283">
                  <c:v>0.13161807750848847</c:v>
                </c:pt>
                <c:pt idx="284">
                  <c:v>0.1742579908675799</c:v>
                </c:pt>
                <c:pt idx="285">
                  <c:v>0.18110730593607305</c:v>
                </c:pt>
                <c:pt idx="286">
                  <c:v>0.18129013747466599</c:v>
                </c:pt>
                <c:pt idx="287">
                  <c:v>0.18146118721461188</c:v>
                </c:pt>
                <c:pt idx="288">
                  <c:v>0.20917808219178083</c:v>
                </c:pt>
                <c:pt idx="289">
                  <c:v>0.21404680365296805</c:v>
                </c:pt>
                <c:pt idx="290">
                  <c:v>0.21825476766048887</c:v>
                </c:pt>
                <c:pt idx="291">
                  <c:v>0.22218417047184169</c:v>
                </c:pt>
                <c:pt idx="292">
                  <c:v>0.22808387053451518</c:v>
                </c:pt>
                <c:pt idx="293">
                  <c:v>0.22880876731930047</c:v>
                </c:pt>
                <c:pt idx="294">
                  <c:v>0.23042237442922375</c:v>
                </c:pt>
                <c:pt idx="295">
                  <c:v>0.23101027397260271</c:v>
                </c:pt>
                <c:pt idx="296">
                  <c:v>0.23163707977837447</c:v>
                </c:pt>
                <c:pt idx="297">
                  <c:v>0.23237728310502279</c:v>
                </c:pt>
                <c:pt idx="298">
                  <c:v>0.23311173784582329</c:v>
                </c:pt>
                <c:pt idx="299">
                  <c:v>0.23349885844748858</c:v>
                </c:pt>
                <c:pt idx="300">
                  <c:v>0.2348261650550631</c:v>
                </c:pt>
                <c:pt idx="301">
                  <c:v>0.23642028158295275</c:v>
                </c:pt>
                <c:pt idx="302">
                  <c:v>0.23692019125809069</c:v>
                </c:pt>
                <c:pt idx="303">
                  <c:v>0.23851598173515984</c:v>
                </c:pt>
                <c:pt idx="304">
                  <c:v>0.24004079371474607</c:v>
                </c:pt>
                <c:pt idx="305">
                  <c:v>0.24053082191780825</c:v>
                </c:pt>
                <c:pt idx="306">
                  <c:v>0.24237845823260809</c:v>
                </c:pt>
                <c:pt idx="307">
                  <c:v>0.24322517962664517</c:v>
                </c:pt>
                <c:pt idx="308">
                  <c:v>0.24395458830481584</c:v>
                </c:pt>
                <c:pt idx="309">
                  <c:v>0.24425187952585203</c:v>
                </c:pt>
                <c:pt idx="310">
                  <c:v>0.24622386907434998</c:v>
                </c:pt>
                <c:pt idx="311">
                  <c:v>0.24752700210748158</c:v>
                </c:pt>
                <c:pt idx="312">
                  <c:v>0.24848744292237443</c:v>
                </c:pt>
                <c:pt idx="313">
                  <c:v>0.24900813635956665</c:v>
                </c:pt>
                <c:pt idx="314">
                  <c:v>0.25117833587011673</c:v>
                </c:pt>
                <c:pt idx="315">
                  <c:v>0.25133623349376782</c:v>
                </c:pt>
                <c:pt idx="316">
                  <c:v>0.25342885441847973</c:v>
                </c:pt>
                <c:pt idx="317">
                  <c:v>0.25447089595247591</c:v>
                </c:pt>
                <c:pt idx="318">
                  <c:v>0.25484295004842944</c:v>
                </c:pt>
                <c:pt idx="319">
                  <c:v>0.25585595862803251</c:v>
                </c:pt>
                <c:pt idx="320">
                  <c:v>0.26204304875434187</c:v>
                </c:pt>
                <c:pt idx="321">
                  <c:v>0.26535549281314164</c:v>
                </c:pt>
                <c:pt idx="322">
                  <c:v>0.2712943449244819</c:v>
                </c:pt>
                <c:pt idx="323">
                  <c:v>0.27530619212222074</c:v>
                </c:pt>
                <c:pt idx="324">
                  <c:v>0.2011826893824156</c:v>
                </c:pt>
                <c:pt idx="325">
                  <c:v>0.21342972849646363</c:v>
                </c:pt>
                <c:pt idx="326">
                  <c:v>0.21565486602276471</c:v>
                </c:pt>
                <c:pt idx="327">
                  <c:v>0.22517182865617158</c:v>
                </c:pt>
                <c:pt idx="328">
                  <c:v>0.22597319065544172</c:v>
                </c:pt>
                <c:pt idx="329">
                  <c:v>0.2263708266788349</c:v>
                </c:pt>
                <c:pt idx="330">
                  <c:v>0.23886112922627128</c:v>
                </c:pt>
                <c:pt idx="331">
                  <c:v>0.25949155581637978</c:v>
                </c:pt>
                <c:pt idx="332">
                  <c:v>0.20246100678574847</c:v>
                </c:pt>
                <c:pt idx="333">
                  <c:v>0.22582705909194614</c:v>
                </c:pt>
                <c:pt idx="334">
                  <c:v>0.22796885694729641</c:v>
                </c:pt>
                <c:pt idx="335">
                  <c:v>0.22808008213552361</c:v>
                </c:pt>
                <c:pt idx="336">
                  <c:v>0.22907360375613917</c:v>
                </c:pt>
                <c:pt idx="337">
                  <c:v>0.23238621544079288</c:v>
                </c:pt>
                <c:pt idx="338">
                  <c:v>0.24373238634164443</c:v>
                </c:pt>
                <c:pt idx="339">
                  <c:v>0.24463924752217006</c:v>
                </c:pt>
                <c:pt idx="340">
                  <c:v>0.24591320553780616</c:v>
                </c:pt>
                <c:pt idx="341">
                  <c:v>0.24910258732645058</c:v>
                </c:pt>
                <c:pt idx="342">
                  <c:v>0.15413812785388128</c:v>
                </c:pt>
                <c:pt idx="343">
                  <c:v>0.19311556023884793</c:v>
                </c:pt>
                <c:pt idx="344">
                  <c:v>0.23166495550992472</c:v>
                </c:pt>
                <c:pt idx="345">
                  <c:v>0.23734130209521645</c:v>
                </c:pt>
                <c:pt idx="346">
                  <c:v>0.24127624543557641</c:v>
                </c:pt>
                <c:pt idx="347">
                  <c:v>0.23418681621770712</c:v>
                </c:pt>
                <c:pt idx="348">
                  <c:v>0.23831172811130519</c:v>
                </c:pt>
                <c:pt idx="349">
                  <c:v>0.23941724679991019</c:v>
                </c:pt>
                <c:pt idx="350">
                  <c:v>0.24064999540314425</c:v>
                </c:pt>
                <c:pt idx="351">
                  <c:v>0.24105716567777272</c:v>
                </c:pt>
                <c:pt idx="352">
                  <c:v>0.2415387208482731</c:v>
                </c:pt>
                <c:pt idx="353">
                  <c:v>0.24896111060034937</c:v>
                </c:pt>
                <c:pt idx="354">
                  <c:v>0.24911280684012133</c:v>
                </c:pt>
                <c:pt idx="355">
                  <c:v>0.25033557046979865</c:v>
                </c:pt>
                <c:pt idx="356">
                  <c:v>0.25243224745385268</c:v>
                </c:pt>
                <c:pt idx="357">
                  <c:v>0.25497635173097155</c:v>
                </c:pt>
                <c:pt idx="358">
                  <c:v>0.27614065708418889</c:v>
                </c:pt>
                <c:pt idx="359">
                  <c:v>0.20365589093058459</c:v>
                </c:pt>
                <c:pt idx="360">
                  <c:v>0.20851592036136885</c:v>
                </c:pt>
                <c:pt idx="361">
                  <c:v>0.22544906900328587</c:v>
                </c:pt>
                <c:pt idx="362">
                  <c:v>0.23906659279272932</c:v>
                </c:pt>
                <c:pt idx="363">
                  <c:v>0.2407542406773312</c:v>
                </c:pt>
                <c:pt idx="364">
                  <c:v>0.24173876472001921</c:v>
                </c:pt>
                <c:pt idx="365">
                  <c:v>0.24307077625570778</c:v>
                </c:pt>
                <c:pt idx="366">
                  <c:v>0.24635727074990274</c:v>
                </c:pt>
                <c:pt idx="367">
                  <c:v>0.24681361873353658</c:v>
                </c:pt>
                <c:pt idx="368">
                  <c:v>0.2470740722087921</c:v>
                </c:pt>
                <c:pt idx="369">
                  <c:v>0.24774543378995439</c:v>
                </c:pt>
                <c:pt idx="370">
                  <c:v>0.24801369352199967</c:v>
                </c:pt>
                <c:pt idx="371">
                  <c:v>0.25496663244353179</c:v>
                </c:pt>
                <c:pt idx="372">
                  <c:v>0.26565138033310515</c:v>
                </c:pt>
                <c:pt idx="373">
                  <c:v>0.26756378513976681</c:v>
                </c:pt>
                <c:pt idx="374">
                  <c:v>0.26819365467979422</c:v>
                </c:pt>
                <c:pt idx="375">
                  <c:v>0.27448401422178287</c:v>
                </c:pt>
                <c:pt idx="376">
                  <c:v>0.2746307850260622</c:v>
                </c:pt>
                <c:pt idx="377">
                  <c:v>0.27558029227757963</c:v>
                </c:pt>
                <c:pt idx="378">
                  <c:v>0.27682437965745998</c:v>
                </c:pt>
                <c:pt idx="379">
                  <c:v>0.27845937975646884</c:v>
                </c:pt>
                <c:pt idx="380">
                  <c:v>0.27926214921286785</c:v>
                </c:pt>
                <c:pt idx="381">
                  <c:v>0.28291338614518002</c:v>
                </c:pt>
                <c:pt idx="382">
                  <c:v>0.28452370833933743</c:v>
                </c:pt>
                <c:pt idx="383">
                  <c:v>0.28454664574426636</c:v>
                </c:pt>
                <c:pt idx="384">
                  <c:v>0.28461652291560968</c:v>
                </c:pt>
                <c:pt idx="385">
                  <c:v>0.2948705825137794</c:v>
                </c:pt>
                <c:pt idx="386">
                  <c:v>0.2986227205472608</c:v>
                </c:pt>
                <c:pt idx="387">
                  <c:v>0.30451978691019788</c:v>
                </c:pt>
                <c:pt idx="388">
                  <c:v>0.20774393489999241</c:v>
                </c:pt>
                <c:pt idx="389">
                  <c:v>0.20924532088915651</c:v>
                </c:pt>
                <c:pt idx="390">
                  <c:v>0.25605412292712615</c:v>
                </c:pt>
                <c:pt idx="391">
                  <c:v>0.26020933150809944</c:v>
                </c:pt>
                <c:pt idx="392">
                  <c:v>0.26216726776531707</c:v>
                </c:pt>
                <c:pt idx="393">
                  <c:v>0.2625290790511961</c:v>
                </c:pt>
                <c:pt idx="394">
                  <c:v>0.2660699616648412</c:v>
                </c:pt>
                <c:pt idx="395">
                  <c:v>0.26616567799832691</c:v>
                </c:pt>
                <c:pt idx="396">
                  <c:v>0.26742882084340586</c:v>
                </c:pt>
                <c:pt idx="397">
                  <c:v>0.26765314620987996</c:v>
                </c:pt>
                <c:pt idx="398">
                  <c:v>0.26886721811122449</c:v>
                </c:pt>
                <c:pt idx="399">
                  <c:v>0.27079452054794517</c:v>
                </c:pt>
                <c:pt idx="400">
                  <c:v>0.27366353796823317</c:v>
                </c:pt>
                <c:pt idx="401">
                  <c:v>0.27388512633740086</c:v>
                </c:pt>
                <c:pt idx="402">
                  <c:v>0.2741451040081177</c:v>
                </c:pt>
                <c:pt idx="403">
                  <c:v>0.27639373862178052</c:v>
                </c:pt>
                <c:pt idx="404">
                  <c:v>0.2790391933028919</c:v>
                </c:pt>
                <c:pt idx="405">
                  <c:v>0.28050839722526466</c:v>
                </c:pt>
                <c:pt idx="406">
                  <c:v>0.28998783177427934</c:v>
                </c:pt>
                <c:pt idx="407">
                  <c:v>0.29063141683778237</c:v>
                </c:pt>
                <c:pt idx="408">
                  <c:v>0.29142614615813622</c:v>
                </c:pt>
                <c:pt idx="409">
                  <c:v>0.2952283105022831</c:v>
                </c:pt>
                <c:pt idx="410">
                  <c:v>0.29524543378995433</c:v>
                </c:pt>
                <c:pt idx="411">
                  <c:v>0.29530679223744294</c:v>
                </c:pt>
                <c:pt idx="412">
                  <c:v>0.30005178007759054</c:v>
                </c:pt>
                <c:pt idx="413">
                  <c:v>0.30036647273556921</c:v>
                </c:pt>
                <c:pt idx="414">
                  <c:v>0.3006207191780822</c:v>
                </c:pt>
                <c:pt idx="415">
                  <c:v>0.30505984076271619</c:v>
                </c:pt>
                <c:pt idx="416">
                  <c:v>0.30610958904109586</c:v>
                </c:pt>
                <c:pt idx="417">
                  <c:v>0.31192541856925415</c:v>
                </c:pt>
                <c:pt idx="418">
                  <c:v>0.22773429006305715</c:v>
                </c:pt>
                <c:pt idx="419">
                  <c:v>0.24509246575342469</c:v>
                </c:pt>
                <c:pt idx="420">
                  <c:v>0.24538945781797222</c:v>
                </c:pt>
                <c:pt idx="421">
                  <c:v>0.24972216182261844</c:v>
                </c:pt>
                <c:pt idx="422">
                  <c:v>0.25495274839604637</c:v>
                </c:pt>
                <c:pt idx="423">
                  <c:v>0.26515728056823945</c:v>
                </c:pt>
                <c:pt idx="424">
                  <c:v>0.27033702993793357</c:v>
                </c:pt>
                <c:pt idx="425">
                  <c:v>0.27323608259183207</c:v>
                </c:pt>
                <c:pt idx="426">
                  <c:v>0.2739840182648402</c:v>
                </c:pt>
                <c:pt idx="427">
                  <c:v>0.27614028411973618</c:v>
                </c:pt>
                <c:pt idx="428">
                  <c:v>0.28026350837138508</c:v>
                </c:pt>
                <c:pt idx="429">
                  <c:v>0.28128892631824737</c:v>
                </c:pt>
                <c:pt idx="430">
                  <c:v>0.28293971339905077</c:v>
                </c:pt>
                <c:pt idx="431">
                  <c:v>0.28440356706546455</c:v>
                </c:pt>
                <c:pt idx="432">
                  <c:v>0.28505109806479673</c:v>
                </c:pt>
                <c:pt idx="433">
                  <c:v>0.28509458577951724</c:v>
                </c:pt>
                <c:pt idx="434">
                  <c:v>0.28617735432831282</c:v>
                </c:pt>
                <c:pt idx="435">
                  <c:v>0.28659023499885927</c:v>
                </c:pt>
                <c:pt idx="436">
                  <c:v>0.28666612307023259</c:v>
                </c:pt>
                <c:pt idx="437">
                  <c:v>0.28706621004566213</c:v>
                </c:pt>
                <c:pt idx="438">
                  <c:v>0.28708572150495565</c:v>
                </c:pt>
                <c:pt idx="439">
                  <c:v>0.28818366803590445</c:v>
                </c:pt>
                <c:pt idx="440">
                  <c:v>0.28818667514345336</c:v>
                </c:pt>
                <c:pt idx="441">
                  <c:v>0.28821764330047461</c:v>
                </c:pt>
                <c:pt idx="442">
                  <c:v>0.2883162100456621</c:v>
                </c:pt>
                <c:pt idx="443">
                  <c:v>0.28900494672754945</c:v>
                </c:pt>
                <c:pt idx="444">
                  <c:v>0.28913495687468288</c:v>
                </c:pt>
                <c:pt idx="445">
                  <c:v>0.28969178082191782</c:v>
                </c:pt>
                <c:pt idx="446">
                  <c:v>0.29044611147350874</c:v>
                </c:pt>
                <c:pt idx="447">
                  <c:v>0.29063546423135461</c:v>
                </c:pt>
                <c:pt idx="448">
                  <c:v>0.29287376779846658</c:v>
                </c:pt>
                <c:pt idx="449">
                  <c:v>0.2932443873668189</c:v>
                </c:pt>
                <c:pt idx="450">
                  <c:v>0.29340905631659059</c:v>
                </c:pt>
                <c:pt idx="451">
                  <c:v>0.29423054985169977</c:v>
                </c:pt>
                <c:pt idx="452">
                  <c:v>0.29438926940639271</c:v>
                </c:pt>
                <c:pt idx="453">
                  <c:v>0.29534769786910198</c:v>
                </c:pt>
                <c:pt idx="454">
                  <c:v>0.29537121557888329</c:v>
                </c:pt>
                <c:pt idx="455">
                  <c:v>0.29570433789954337</c:v>
                </c:pt>
                <c:pt idx="456">
                  <c:v>0.29645505361624458</c:v>
                </c:pt>
                <c:pt idx="457">
                  <c:v>0.30098500060849454</c:v>
                </c:pt>
                <c:pt idx="458">
                  <c:v>0.30100857977363998</c:v>
                </c:pt>
                <c:pt idx="459">
                  <c:v>0.30238537883591782</c:v>
                </c:pt>
                <c:pt idx="460">
                  <c:v>0.3054386265115217</c:v>
                </c:pt>
                <c:pt idx="461">
                  <c:v>0.30681111696522662</c:v>
                </c:pt>
                <c:pt idx="462">
                  <c:v>0.31134866275277234</c:v>
                </c:pt>
                <c:pt idx="463">
                  <c:v>0.31550894216133946</c:v>
                </c:pt>
                <c:pt idx="464">
                  <c:v>0.31610730593607311</c:v>
                </c:pt>
                <c:pt idx="465">
                  <c:v>0.31784379990873829</c:v>
                </c:pt>
                <c:pt idx="466">
                  <c:v>0.31851645738203954</c:v>
                </c:pt>
                <c:pt idx="467">
                  <c:v>0.1961957762557078</c:v>
                </c:pt>
                <c:pt idx="468">
                  <c:v>0.26974815531731844</c:v>
                </c:pt>
                <c:pt idx="469">
                  <c:v>0.27770928462709288</c:v>
                </c:pt>
                <c:pt idx="470">
                  <c:v>0.27786618754277892</c:v>
                </c:pt>
                <c:pt idx="471">
                  <c:v>0.28341038812785391</c:v>
                </c:pt>
                <c:pt idx="472">
                  <c:v>0.28896689497716893</c:v>
                </c:pt>
                <c:pt idx="473">
                  <c:v>0.28930823059172817</c:v>
                </c:pt>
                <c:pt idx="474">
                  <c:v>0.29209284627092846</c:v>
                </c:pt>
                <c:pt idx="475">
                  <c:v>0.29379185692541859</c:v>
                </c:pt>
                <c:pt idx="476">
                  <c:v>0.29584702446148231</c:v>
                </c:pt>
                <c:pt idx="477">
                  <c:v>0.29783866057838665</c:v>
                </c:pt>
                <c:pt idx="478">
                  <c:v>0.29805936073059358</c:v>
                </c:pt>
                <c:pt idx="479">
                  <c:v>0.29824200913242016</c:v>
                </c:pt>
                <c:pt idx="480">
                  <c:v>0.31091723744292238</c:v>
                </c:pt>
                <c:pt idx="481">
                  <c:v>0.31165160127978142</c:v>
                </c:pt>
                <c:pt idx="482">
                  <c:v>0.31200344556508941</c:v>
                </c:pt>
                <c:pt idx="483">
                  <c:v>0.31365439497716896</c:v>
                </c:pt>
                <c:pt idx="484">
                  <c:v>0.31561002737850785</c:v>
                </c:pt>
                <c:pt idx="485">
                  <c:v>0.32463495322838237</c:v>
                </c:pt>
                <c:pt idx="486">
                  <c:v>0.18021361899392344</c:v>
                </c:pt>
                <c:pt idx="487">
                  <c:v>0.19745533385498176</c:v>
                </c:pt>
                <c:pt idx="488">
                  <c:v>0.21302634781550442</c:v>
                </c:pt>
                <c:pt idx="489">
                  <c:v>0.2177388443314206</c:v>
                </c:pt>
                <c:pt idx="490">
                  <c:v>0.21869672754946728</c:v>
                </c:pt>
                <c:pt idx="491">
                  <c:v>0.22252663622526636</c:v>
                </c:pt>
                <c:pt idx="492">
                  <c:v>0.23663534146543858</c:v>
                </c:pt>
                <c:pt idx="493">
                  <c:v>0.25021497015573901</c:v>
                </c:pt>
                <c:pt idx="494">
                  <c:v>0.25158139402235913</c:v>
                </c:pt>
                <c:pt idx="495">
                  <c:v>0.25435543536918237</c:v>
                </c:pt>
                <c:pt idx="496">
                  <c:v>0.27053288906768558</c:v>
                </c:pt>
                <c:pt idx="497">
                  <c:v>0.24411203753000027</c:v>
                </c:pt>
                <c:pt idx="498">
                  <c:v>0.24850783097752205</c:v>
                </c:pt>
                <c:pt idx="499">
                  <c:v>0.25208092354448752</c:v>
                </c:pt>
                <c:pt idx="500">
                  <c:v>0.25259599646576569</c:v>
                </c:pt>
                <c:pt idx="501">
                  <c:v>0.25593411697038837</c:v>
                </c:pt>
                <c:pt idx="502">
                  <c:v>0.25651390055586665</c:v>
                </c:pt>
                <c:pt idx="503">
                  <c:v>0.26456716872052333</c:v>
                </c:pt>
                <c:pt idx="504">
                  <c:v>0.27571124296363914</c:v>
                </c:pt>
                <c:pt idx="505">
                  <c:v>0.259561697620803</c:v>
                </c:pt>
                <c:pt idx="506">
                  <c:v>0.27643024184348619</c:v>
                </c:pt>
                <c:pt idx="507">
                  <c:v>0.27896843156686663</c:v>
                </c:pt>
                <c:pt idx="508">
                  <c:v>0.27987600791115169</c:v>
                </c:pt>
                <c:pt idx="509">
                  <c:v>0.28141994197344961</c:v>
                </c:pt>
                <c:pt idx="510">
                  <c:v>0.26936073059360732</c:v>
                </c:pt>
                <c:pt idx="511">
                  <c:v>0.2715582880618988</c:v>
                </c:pt>
                <c:pt idx="512">
                  <c:v>0.27517033164948229</c:v>
                </c:pt>
                <c:pt idx="513">
                  <c:v>0.28200273972602741</c:v>
                </c:pt>
                <c:pt idx="514">
                  <c:v>0.28259751952431694</c:v>
                </c:pt>
                <c:pt idx="515">
                  <c:v>0.2861517411180774</c:v>
                </c:pt>
                <c:pt idx="516">
                  <c:v>0.28955767380618552</c:v>
                </c:pt>
                <c:pt idx="517">
                  <c:v>0.24611111111111109</c:v>
                </c:pt>
                <c:pt idx="518">
                  <c:v>0.25142353239342313</c:v>
                </c:pt>
                <c:pt idx="519">
                  <c:v>0.25283974777125462</c:v>
                </c:pt>
                <c:pt idx="520">
                  <c:v>0.26221385656703933</c:v>
                </c:pt>
                <c:pt idx="521">
                  <c:v>0.26985958963658496</c:v>
                </c:pt>
                <c:pt idx="522">
                  <c:v>0.27154547650682453</c:v>
                </c:pt>
                <c:pt idx="523">
                  <c:v>0.27191421400866983</c:v>
                </c:pt>
                <c:pt idx="524">
                  <c:v>0.27249246507853708</c:v>
                </c:pt>
                <c:pt idx="525">
                  <c:v>0.27332283680175251</c:v>
                </c:pt>
                <c:pt idx="526">
                  <c:v>0.27704946727549468</c:v>
                </c:pt>
                <c:pt idx="527">
                  <c:v>0.27812257236464361</c:v>
                </c:pt>
                <c:pt idx="528">
                  <c:v>0.2794814011866727</c:v>
                </c:pt>
                <c:pt idx="529">
                  <c:v>0.27973881772649739</c:v>
                </c:pt>
                <c:pt idx="530">
                  <c:v>0.2802937757545384</c:v>
                </c:pt>
                <c:pt idx="531">
                  <c:v>0.28079473798651883</c:v>
                </c:pt>
                <c:pt idx="532">
                  <c:v>0.28088148046732386</c:v>
                </c:pt>
                <c:pt idx="533">
                  <c:v>0.28106885504601109</c:v>
                </c:pt>
                <c:pt idx="534">
                  <c:v>0.28304214873031491</c:v>
                </c:pt>
                <c:pt idx="535">
                  <c:v>0.28636965916503587</c:v>
                </c:pt>
                <c:pt idx="536">
                  <c:v>0.28932184694964247</c:v>
                </c:pt>
                <c:pt idx="537">
                  <c:v>0.28974444390278242</c:v>
                </c:pt>
                <c:pt idx="538">
                  <c:v>0.29089041095890411</c:v>
                </c:pt>
                <c:pt idx="539">
                  <c:v>0.29294235007403696</c:v>
                </c:pt>
                <c:pt idx="540">
                  <c:v>0.29410238436793601</c:v>
                </c:pt>
                <c:pt idx="541">
                  <c:v>0.29442325247782991</c:v>
                </c:pt>
                <c:pt idx="542">
                  <c:v>0.29602091659122853</c:v>
                </c:pt>
                <c:pt idx="543">
                  <c:v>0.2968864110589462</c:v>
                </c:pt>
                <c:pt idx="544">
                  <c:v>0.29754831062511328</c:v>
                </c:pt>
                <c:pt idx="545">
                  <c:v>0.29941663232157867</c:v>
                </c:pt>
                <c:pt idx="546">
                  <c:v>0.30237013886266068</c:v>
                </c:pt>
                <c:pt idx="547">
                  <c:v>0.30276059311631565</c:v>
                </c:pt>
                <c:pt idx="548">
                  <c:v>0.30443903709044301</c:v>
                </c:pt>
                <c:pt idx="549">
                  <c:v>0.30453456536618756</c:v>
                </c:pt>
                <c:pt idx="550">
                  <c:v>0.30649543378995431</c:v>
                </c:pt>
                <c:pt idx="551">
                  <c:v>0.31582569821153511</c:v>
                </c:pt>
                <c:pt idx="552">
                  <c:v>0.31686444545869463</c:v>
                </c:pt>
                <c:pt idx="553">
                  <c:v>0.31821255303683421</c:v>
                </c:pt>
                <c:pt idx="554">
                  <c:v>0.25740104356821225</c:v>
                </c:pt>
                <c:pt idx="555">
                  <c:v>0.27396467529173008</c:v>
                </c:pt>
                <c:pt idx="556">
                  <c:v>0.27603881278538811</c:v>
                </c:pt>
                <c:pt idx="557">
                  <c:v>0.28138127853881273</c:v>
                </c:pt>
                <c:pt idx="558">
                  <c:v>0.28466453674121406</c:v>
                </c:pt>
                <c:pt idx="559">
                  <c:v>0.28631278538812782</c:v>
                </c:pt>
                <c:pt idx="560">
                  <c:v>0.28643811198202829</c:v>
                </c:pt>
                <c:pt idx="561">
                  <c:v>0.29778619096509235</c:v>
                </c:pt>
                <c:pt idx="562">
                  <c:v>0.29814352224908225</c:v>
                </c:pt>
                <c:pt idx="563">
                  <c:v>0.29847036168693758</c:v>
                </c:pt>
                <c:pt idx="564">
                  <c:v>0.29864611872146118</c:v>
                </c:pt>
                <c:pt idx="565">
                  <c:v>0.29963089802130904</c:v>
                </c:pt>
                <c:pt idx="566">
                  <c:v>0.30074548319192079</c:v>
                </c:pt>
                <c:pt idx="567">
                  <c:v>0.30150215770459771</c:v>
                </c:pt>
                <c:pt idx="568">
                  <c:v>0.30162872742655755</c:v>
                </c:pt>
                <c:pt idx="569">
                  <c:v>0.30478411467385741</c:v>
                </c:pt>
                <c:pt idx="570">
                  <c:v>0.3049568309752016</c:v>
                </c:pt>
                <c:pt idx="571">
                  <c:v>0.3051103500761036</c:v>
                </c:pt>
                <c:pt idx="572">
                  <c:v>0.30538552684815901</c:v>
                </c:pt>
                <c:pt idx="573">
                  <c:v>0.30619167719292351</c:v>
                </c:pt>
                <c:pt idx="574">
                  <c:v>0.30645091081571152</c:v>
                </c:pt>
                <c:pt idx="575">
                  <c:v>0.30647829757301398</c:v>
                </c:pt>
                <c:pt idx="576">
                  <c:v>0.30692555639913843</c:v>
                </c:pt>
                <c:pt idx="577">
                  <c:v>0.30702187663015124</c:v>
                </c:pt>
                <c:pt idx="578">
                  <c:v>0.30715753424657538</c:v>
                </c:pt>
                <c:pt idx="579">
                  <c:v>0.31033285167439861</c:v>
                </c:pt>
                <c:pt idx="580">
                  <c:v>0.31058789954337906</c:v>
                </c:pt>
                <c:pt idx="581">
                  <c:v>0.31154941209710724</c:v>
                </c:pt>
                <c:pt idx="582">
                  <c:v>0.31173195545942484</c:v>
                </c:pt>
                <c:pt idx="583">
                  <c:v>0.31185007610350074</c:v>
                </c:pt>
                <c:pt idx="584">
                  <c:v>0.31198630136986299</c:v>
                </c:pt>
                <c:pt idx="585">
                  <c:v>0.31270547945205479</c:v>
                </c:pt>
                <c:pt idx="586">
                  <c:v>0.31468951265277145</c:v>
                </c:pt>
                <c:pt idx="587">
                  <c:v>0.31513220679114573</c:v>
                </c:pt>
                <c:pt idx="588">
                  <c:v>0.31572341396622544</c:v>
                </c:pt>
                <c:pt idx="589">
                  <c:v>0.31607115677321157</c:v>
                </c:pt>
                <c:pt idx="590">
                  <c:v>0.31611078022632505</c:v>
                </c:pt>
                <c:pt idx="591">
                  <c:v>0.31817277949624395</c:v>
                </c:pt>
                <c:pt idx="592">
                  <c:v>0.31846003156885955</c:v>
                </c:pt>
                <c:pt idx="593">
                  <c:v>0.31917427701674284</c:v>
                </c:pt>
                <c:pt idx="594">
                  <c:v>0.32061738964992392</c:v>
                </c:pt>
                <c:pt idx="595">
                  <c:v>0.32161719939117195</c:v>
                </c:pt>
                <c:pt idx="596">
                  <c:v>0.32277908425144425</c:v>
                </c:pt>
                <c:pt idx="597">
                  <c:v>0.32715062855854332</c:v>
                </c:pt>
                <c:pt idx="598">
                  <c:v>0.32947298325722979</c:v>
                </c:pt>
                <c:pt idx="599">
                  <c:v>0.33281177067478435</c:v>
                </c:pt>
                <c:pt idx="600">
                  <c:v>0.33778729071537295</c:v>
                </c:pt>
                <c:pt idx="601">
                  <c:v>0.33941035957375032</c:v>
                </c:pt>
                <c:pt idx="602">
                  <c:v>0.23057077625570777</c:v>
                </c:pt>
                <c:pt idx="603">
                  <c:v>0.25942009132420091</c:v>
                </c:pt>
                <c:pt idx="604">
                  <c:v>0.27147358819972234</c:v>
                </c:pt>
                <c:pt idx="605">
                  <c:v>0.2825742891426275</c:v>
                </c:pt>
                <c:pt idx="606">
                  <c:v>0.28478233405059988</c:v>
                </c:pt>
                <c:pt idx="607">
                  <c:v>0.29532516884559962</c:v>
                </c:pt>
                <c:pt idx="608">
                  <c:v>0.29685616438356166</c:v>
                </c:pt>
                <c:pt idx="609">
                  <c:v>0.29707922599488867</c:v>
                </c:pt>
                <c:pt idx="610">
                  <c:v>0.30477909699814215</c:v>
                </c:pt>
                <c:pt idx="611">
                  <c:v>0.30592448452900639</c:v>
                </c:pt>
                <c:pt idx="612">
                  <c:v>0.30930127473363772</c:v>
                </c:pt>
                <c:pt idx="613">
                  <c:v>0.31339580162354141</c:v>
                </c:pt>
                <c:pt idx="614">
                  <c:v>0.31370773908295263</c:v>
                </c:pt>
                <c:pt idx="615">
                  <c:v>0.31406548223043657</c:v>
                </c:pt>
                <c:pt idx="616">
                  <c:v>0.31662064681471086</c:v>
                </c:pt>
                <c:pt idx="617">
                  <c:v>0.31804223744292237</c:v>
                </c:pt>
                <c:pt idx="618">
                  <c:v>0.31804287163876205</c:v>
                </c:pt>
                <c:pt idx="619">
                  <c:v>0.31864062692829809</c:v>
                </c:pt>
                <c:pt idx="620">
                  <c:v>0.32018721461187216</c:v>
                </c:pt>
                <c:pt idx="621">
                  <c:v>0.32132039573820392</c:v>
                </c:pt>
                <c:pt idx="622">
                  <c:v>0.32156410813945063</c:v>
                </c:pt>
                <c:pt idx="623">
                  <c:v>0.32261908224960073</c:v>
                </c:pt>
                <c:pt idx="624">
                  <c:v>0.32326731167092615</c:v>
                </c:pt>
                <c:pt idx="625">
                  <c:v>0.32528599245466716</c:v>
                </c:pt>
                <c:pt idx="626">
                  <c:v>0.3266533485540335</c:v>
                </c:pt>
                <c:pt idx="627">
                  <c:v>0.32823545818753486</c:v>
                </c:pt>
                <c:pt idx="628">
                  <c:v>0.33364269406392694</c:v>
                </c:pt>
                <c:pt idx="629">
                  <c:v>0.33446200365130074</c:v>
                </c:pt>
                <c:pt idx="630">
                  <c:v>0.33578006088280066</c:v>
                </c:pt>
                <c:pt idx="631">
                  <c:v>0.33892979452054789</c:v>
                </c:pt>
                <c:pt idx="632">
                  <c:v>0.34121883793444369</c:v>
                </c:pt>
                <c:pt idx="633">
                  <c:v>0.3415757149659257</c:v>
                </c:pt>
                <c:pt idx="634">
                  <c:v>0.3451921462183436</c:v>
                </c:pt>
                <c:pt idx="635">
                  <c:v>0.29863173113977809</c:v>
                </c:pt>
                <c:pt idx="636">
                  <c:v>0.29962328767123292</c:v>
                </c:pt>
                <c:pt idx="637">
                  <c:v>0.30671889163236021</c:v>
                </c:pt>
                <c:pt idx="638">
                  <c:v>0.30744205689293552</c:v>
                </c:pt>
                <c:pt idx="639">
                  <c:v>0.31256656017039403</c:v>
                </c:pt>
                <c:pt idx="640">
                  <c:v>0.31729305374069228</c:v>
                </c:pt>
                <c:pt idx="641">
                  <c:v>0.31766724261589613</c:v>
                </c:pt>
                <c:pt idx="642">
                  <c:v>0.31984186746987953</c:v>
                </c:pt>
                <c:pt idx="643">
                  <c:v>0.32403348554033484</c:v>
                </c:pt>
                <c:pt idx="644">
                  <c:v>0.33406392694063924</c:v>
                </c:pt>
                <c:pt idx="645">
                  <c:v>0.33700627853881282</c:v>
                </c:pt>
                <c:pt idx="646">
                  <c:v>0.33790613901572808</c:v>
                </c:pt>
                <c:pt idx="647">
                  <c:v>0.34728757196744092</c:v>
                </c:pt>
                <c:pt idx="648">
                  <c:v>0.3545091324200913</c:v>
                </c:pt>
              </c:numCache>
            </c:numRef>
          </c:yVal>
          <c:smooth val="0"/>
          <c:extLst>
            <c:ext xmlns:c16="http://schemas.microsoft.com/office/drawing/2014/chart" uri="{C3380CC4-5D6E-409C-BE32-E72D297353CC}">
              <c16:uniqueId val="{00000001-BF60-44DA-8078-81F1FC920D23}"/>
            </c:ext>
          </c:extLst>
        </c:ser>
        <c:dLbls>
          <c:showLegendKey val="0"/>
          <c:showVal val="0"/>
          <c:showCatName val="0"/>
          <c:showSerName val="0"/>
          <c:showPercent val="0"/>
          <c:showBubbleSize val="0"/>
        </c:dLbls>
        <c:axId val="642612224"/>
        <c:axId val="642962560"/>
      </c:scatterChart>
      <c:catAx>
        <c:axId val="642612224"/>
        <c:scaling>
          <c:orientation val="minMax"/>
        </c:scaling>
        <c:delete val="0"/>
        <c:axPos val="b"/>
        <c:numFmt formatCode="General" sourceLinked="1"/>
        <c:majorTickMark val="out"/>
        <c:minorTickMark val="none"/>
        <c:tickLblPos val="nextTo"/>
        <c:txPr>
          <a:bodyPr/>
          <a:lstStyle/>
          <a:p>
            <a:pPr>
              <a:defRPr sz="1000" b="1"/>
            </a:pPr>
            <a:endParaRPr lang="en-US"/>
          </a:p>
        </c:txPr>
        <c:crossAx val="642962560"/>
        <c:crosses val="autoZero"/>
        <c:auto val="1"/>
        <c:lblAlgn val="ctr"/>
        <c:lblOffset val="0"/>
        <c:noMultiLvlLbl val="0"/>
      </c:catAx>
      <c:valAx>
        <c:axId val="642962560"/>
        <c:scaling>
          <c:orientation val="minMax"/>
          <c:max val="0.4"/>
          <c:min val="0"/>
        </c:scaling>
        <c:delete val="0"/>
        <c:axPos val="l"/>
        <c:majorGridlines>
          <c:spPr>
            <a:ln w="3175">
              <a:solidFill>
                <a:schemeClr val="bg1">
                  <a:lumMod val="75000"/>
                </a:schemeClr>
              </a:solidFill>
            </a:ln>
          </c:spPr>
        </c:majorGridlines>
        <c:numFmt formatCode="0%" sourceLinked="0"/>
        <c:majorTickMark val="out"/>
        <c:minorTickMark val="none"/>
        <c:tickLblPos val="nextTo"/>
        <c:txPr>
          <a:bodyPr/>
          <a:lstStyle/>
          <a:p>
            <a:pPr>
              <a:defRPr sz="1000" b="1"/>
            </a:pPr>
            <a:endParaRPr lang="en-US"/>
          </a:p>
        </c:txPr>
        <c:crossAx val="642612224"/>
        <c:crosses val="autoZero"/>
        <c:crossBetween val="between"/>
      </c:valAx>
      <c:spPr>
        <a:noFill/>
      </c:spPr>
    </c:plotArea>
    <c:legend>
      <c:legendPos val="l"/>
      <c:layout>
        <c:manualLayout>
          <c:xMode val="edge"/>
          <c:yMode val="edge"/>
          <c:x val="7.2606392950881143E-2"/>
          <c:y val="0.1101721659792526"/>
          <c:w val="0.20071243939188047"/>
          <c:h val="9.9835958005249345E-2"/>
        </c:manualLayout>
      </c:layout>
      <c:overlay val="1"/>
      <c:spPr>
        <a:solidFill>
          <a:schemeClr val="bg1"/>
        </a:solidFill>
        <a:ln>
          <a:noFill/>
        </a:ln>
        <a:effectLst>
          <a:outerShdw blurRad="50800" dist="38100" dir="2700000" algn="tl" rotWithShape="0">
            <a:prstClr val="black">
              <a:alpha val="40000"/>
            </a:prstClr>
          </a:outerShdw>
        </a:effectLst>
      </c:spPr>
      <c:txPr>
        <a:bodyPr/>
        <a:lstStyle/>
        <a:p>
          <a:pPr>
            <a:defRPr sz="1100" b="1"/>
          </a:pPr>
          <a:endParaRPr lang="en-US"/>
        </a:p>
      </c:txPr>
    </c:legend>
    <c:plotVisOnly val="1"/>
    <c:dispBlanksAs val="gap"/>
    <c:showDLblsOverMax val="0"/>
  </c:chart>
  <c:spPr>
    <a:solidFill>
      <a:schemeClr val="bg1"/>
    </a:solidFill>
    <a:ln>
      <a:noFill/>
    </a:ln>
  </c:spPr>
  <c:txPr>
    <a:bodyPr/>
    <a:lstStyle/>
    <a:p>
      <a:pPr>
        <a:defRPr sz="900"/>
      </a:pPr>
      <a:endParaRPr lang="en-US"/>
    </a:p>
  </c:txPr>
  <c:printSettings>
    <c:headerFooter/>
    <c:pageMargins b="0.75" l="0.7" r="0.7" t="0.75" header="0.3" footer="0.3"/>
    <c:pageSetup/>
  </c:printSettings>
  <c:userShapes r:id="rId1"/>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4402418447694038E-2"/>
          <c:y val="8.720003749531309E-2"/>
          <c:w val="0.91179274465691784"/>
          <c:h val="0.77296914746380208"/>
        </c:manualLayout>
      </c:layout>
      <c:barChart>
        <c:barDir val="col"/>
        <c:grouping val="clustered"/>
        <c:varyColors val="0"/>
        <c:ser>
          <c:idx val="0"/>
          <c:order val="0"/>
          <c:tx>
            <c:v> Fixed-Tilt</c:v>
          </c:tx>
          <c:spPr>
            <a:solidFill>
              <a:schemeClr val="accent1"/>
            </a:solidFill>
          </c:spPr>
          <c:invertIfNegative val="0"/>
          <c:dLbls>
            <c:spPr>
              <a:noFill/>
              <a:ln>
                <a:noFill/>
              </a:ln>
              <a:effectLst/>
            </c:spPr>
            <c:txPr>
              <a:bodyPr/>
              <a:lstStyle/>
              <a:p>
                <a:pPr>
                  <a:defRPr sz="900" b="1">
                    <a:solidFill>
                      <a:schemeClr val="accent1">
                        <a:lumMod val="75000"/>
                      </a:schemeClr>
                    </a:solidFill>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'CF by Region'!$A$28:$A$36</c:f>
              <c:strCache>
                <c:ptCount val="9"/>
                <c:pt idx="0">
                  <c:v>ISO-NE</c:v>
                </c:pt>
                <c:pt idx="1">
                  <c:v>PJM</c:v>
                </c:pt>
                <c:pt idx="2">
                  <c:v>MISO</c:v>
                </c:pt>
                <c:pt idx="3">
                  <c:v>NYISO</c:v>
                </c:pt>
                <c:pt idx="4">
                  <c:v>ERCOT</c:v>
                </c:pt>
                <c:pt idx="5">
                  <c:v>SPP</c:v>
                </c:pt>
                <c:pt idx="6">
                  <c:v>Southeast
(non-ISO)</c:v>
                </c:pt>
                <c:pt idx="7">
                  <c:v>West
(non-ISO)</c:v>
                </c:pt>
                <c:pt idx="8">
                  <c:v>CAISO</c:v>
                </c:pt>
              </c:strCache>
            </c:strRef>
          </c:cat>
          <c:val>
            <c:numRef>
              <c:f>'CF by Region'!$B$28:$B$36</c:f>
              <c:numCache>
                <c:formatCode>0.0%</c:formatCode>
                <c:ptCount val="9"/>
                <c:pt idx="0">
                  <c:v>0.16829831347544516</c:v>
                </c:pt>
                <c:pt idx="1">
                  <c:v>0.17725278539022771</c:v>
                </c:pt>
                <c:pt idx="2">
                  <c:v>0.18242428394265817</c:v>
                </c:pt>
                <c:pt idx="3">
                  <c:v>0.18947010258544802</c:v>
                </c:pt>
                <c:pt idx="4">
                  <c:v>0.19786053128416023</c:v>
                </c:pt>
                <c:pt idx="5">
                  <c:v>0.20747850735008266</c:v>
                </c:pt>
                <c:pt idx="6">
                  <c:v>0.21419309633185818</c:v>
                </c:pt>
                <c:pt idx="7">
                  <c:v>0.23799749645800583</c:v>
                </c:pt>
                <c:pt idx="8">
                  <c:v>0.24843070166513337</c:v>
                </c:pt>
              </c:numCache>
            </c:numRef>
          </c:val>
          <c:extLst>
            <c:ext xmlns:c16="http://schemas.microsoft.com/office/drawing/2014/chart" uri="{C3380CC4-5D6E-409C-BE32-E72D297353CC}">
              <c16:uniqueId val="{00000000-5197-4E4A-B46D-F3B5BAC795F1}"/>
            </c:ext>
          </c:extLst>
        </c:ser>
        <c:ser>
          <c:idx val="1"/>
          <c:order val="1"/>
          <c:tx>
            <c:v> Tracking</c:v>
          </c:tx>
          <c:invertIfNegative val="0"/>
          <c:dPt>
            <c:idx val="0"/>
            <c:invertIfNegative val="0"/>
            <c:bubble3D val="0"/>
            <c:spPr>
              <a:solidFill>
                <a:schemeClr val="accent2"/>
              </a:solidFill>
            </c:spPr>
            <c:extLst>
              <c:ext xmlns:c16="http://schemas.microsoft.com/office/drawing/2014/chart" uri="{C3380CC4-5D6E-409C-BE32-E72D297353CC}">
                <c16:uniqueId val="{00000002-5197-4E4A-B46D-F3B5BAC795F1}"/>
              </c:ext>
            </c:extLst>
          </c:dPt>
          <c:dLbls>
            <c:spPr>
              <a:noFill/>
              <a:ln>
                <a:noFill/>
              </a:ln>
              <a:effectLst/>
            </c:spPr>
            <c:txPr>
              <a:bodyPr/>
              <a:lstStyle/>
              <a:p>
                <a:pPr>
                  <a:defRPr sz="900" b="1">
                    <a:solidFill>
                      <a:schemeClr val="accent2">
                        <a:lumMod val="75000"/>
                      </a:schemeClr>
                    </a:solidFill>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'CF by Region'!$A$28:$A$36</c:f>
              <c:strCache>
                <c:ptCount val="9"/>
                <c:pt idx="0">
                  <c:v>ISO-NE</c:v>
                </c:pt>
                <c:pt idx="1">
                  <c:v>PJM</c:v>
                </c:pt>
                <c:pt idx="2">
                  <c:v>MISO</c:v>
                </c:pt>
                <c:pt idx="3">
                  <c:v>NYISO</c:v>
                </c:pt>
                <c:pt idx="4">
                  <c:v>ERCOT</c:v>
                </c:pt>
                <c:pt idx="5">
                  <c:v>SPP</c:v>
                </c:pt>
                <c:pt idx="6">
                  <c:v>Southeast
(non-ISO)</c:v>
                </c:pt>
                <c:pt idx="7">
                  <c:v>West
(non-ISO)</c:v>
                </c:pt>
                <c:pt idx="8">
                  <c:v>CAISO</c:v>
                </c:pt>
              </c:strCache>
            </c:strRef>
          </c:cat>
          <c:val>
            <c:numRef>
              <c:f>'CF by Region'!$F$28:$F$36</c:f>
              <c:numCache>
                <c:formatCode>0.0%</c:formatCode>
                <c:ptCount val="9"/>
                <c:pt idx="1">
                  <c:v>0.21194985926596266</c:v>
                </c:pt>
                <c:pt idx="2">
                  <c:v>0.20114261675400089</c:v>
                </c:pt>
                <c:pt idx="4">
                  <c:v>0.2332139071923145</c:v>
                </c:pt>
                <c:pt idx="5">
                  <c:v>0.25676039712349003</c:v>
                </c:pt>
                <c:pt idx="6">
                  <c:v>0.22492940328573433</c:v>
                </c:pt>
                <c:pt idx="7">
                  <c:v>0.28331168067687074</c:v>
                </c:pt>
                <c:pt idx="8">
                  <c:v>0.29689441087630741</c:v>
                </c:pt>
              </c:numCache>
            </c:numRef>
          </c:val>
          <c:extLst>
            <c:ext xmlns:c16="http://schemas.microsoft.com/office/drawing/2014/chart" uri="{C3380CC4-5D6E-409C-BE32-E72D297353CC}">
              <c16:uniqueId val="{00000003-5197-4E4A-B46D-F3B5BAC795F1}"/>
            </c:ext>
          </c:extLst>
        </c:ser>
        <c:dLbls>
          <c:showLegendKey val="0"/>
          <c:showVal val="0"/>
          <c:showCatName val="0"/>
          <c:showSerName val="0"/>
          <c:showPercent val="0"/>
          <c:showBubbleSize val="0"/>
        </c:dLbls>
        <c:gapWidth val="50"/>
        <c:axId val="645313664"/>
        <c:axId val="645315200"/>
      </c:barChart>
      <c:catAx>
        <c:axId val="645313664"/>
        <c:scaling>
          <c:orientation val="minMax"/>
        </c:scaling>
        <c:delete val="0"/>
        <c:axPos val="b"/>
        <c:numFmt formatCode="General" sourceLinked="0"/>
        <c:majorTickMark val="out"/>
        <c:minorTickMark val="none"/>
        <c:tickLblPos val="nextTo"/>
        <c:spPr>
          <a:ln>
            <a:noFill/>
          </a:ln>
        </c:spPr>
        <c:txPr>
          <a:bodyPr/>
          <a:lstStyle/>
          <a:p>
            <a:pPr>
              <a:defRPr b="1"/>
            </a:pPr>
            <a:endParaRPr lang="en-US"/>
          </a:p>
        </c:txPr>
        <c:crossAx val="645315200"/>
        <c:crosses val="autoZero"/>
        <c:auto val="1"/>
        <c:lblAlgn val="ctr"/>
        <c:lblOffset val="0"/>
        <c:noMultiLvlLbl val="0"/>
      </c:catAx>
      <c:valAx>
        <c:axId val="645315200"/>
        <c:scaling>
          <c:orientation val="minMax"/>
        </c:scaling>
        <c:delete val="0"/>
        <c:axPos val="l"/>
        <c:majorGridlines>
          <c:spPr>
            <a:ln w="3175">
              <a:solidFill>
                <a:schemeClr val="bg1">
                  <a:lumMod val="75000"/>
                </a:schemeClr>
              </a:solidFill>
            </a:ln>
          </c:spPr>
        </c:majorGridlines>
        <c:numFmt formatCode="0%" sourceLinked="0"/>
        <c:majorTickMark val="out"/>
        <c:minorTickMark val="none"/>
        <c:tickLblPos val="nextTo"/>
        <c:spPr>
          <a:ln>
            <a:noFill/>
          </a:ln>
        </c:spPr>
        <c:txPr>
          <a:bodyPr/>
          <a:lstStyle/>
          <a:p>
            <a:pPr>
              <a:defRPr b="1"/>
            </a:pPr>
            <a:endParaRPr lang="en-US"/>
          </a:p>
        </c:txPr>
        <c:crossAx val="645313664"/>
        <c:crosses val="autoZero"/>
        <c:crossBetween val="between"/>
      </c:valAx>
    </c:plotArea>
    <c:legend>
      <c:legendPos val="r"/>
      <c:layout>
        <c:manualLayout>
          <c:xMode val="edge"/>
          <c:yMode val="edge"/>
          <c:x val="8.0465648798761003E-2"/>
          <c:y val="9.7584205391230791E-2"/>
          <c:w val="0.27314429446319205"/>
          <c:h val="9.589613798275215E-2"/>
        </c:manualLayout>
      </c:layout>
      <c:overlay val="0"/>
      <c:txPr>
        <a:bodyPr/>
        <a:lstStyle/>
        <a:p>
          <a:pPr>
            <a:defRPr sz="1100" b="1"/>
          </a:pPr>
          <a:endParaRPr lang="en-US"/>
        </a:p>
      </c:txPr>
    </c:legend>
    <c:plotVisOnly val="1"/>
    <c:dispBlanksAs val="gap"/>
    <c:showDLblsOverMax val="0"/>
  </c:chart>
  <c:spPr>
    <a:solidFill>
      <a:schemeClr val="bg1"/>
    </a:solidFill>
    <a:ln>
      <a:noFill/>
    </a:ln>
  </c:spPr>
  <c:printSettings>
    <c:headerFooter/>
    <c:pageMargins b="0.75" l="0.7" r="0.7" t="0.75" header="0.3" footer="0.3"/>
    <c:pageSetup/>
  </c:printSettings>
  <c:userShapes r:id="rId1"/>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2024944635826788E-2"/>
          <c:y val="9.5133420822397202E-2"/>
          <c:w val="0.92289154773622062"/>
          <c:h val="0.73719691288588929"/>
        </c:manualLayout>
      </c:layout>
      <c:barChart>
        <c:barDir val="col"/>
        <c:grouping val="clustered"/>
        <c:varyColors val="0"/>
        <c:ser>
          <c:idx val="0"/>
          <c:order val="0"/>
          <c:tx>
            <c:v> 2019</c:v>
          </c:tx>
          <c:spPr>
            <a:solidFill>
              <a:schemeClr val="accent1">
                <a:lumMod val="60000"/>
                <a:lumOff val="40000"/>
              </a:schemeClr>
            </a:solidFill>
          </c:spPr>
          <c:invertIfNegative val="0"/>
          <c:dPt>
            <c:idx val="0"/>
            <c:invertIfNegative val="0"/>
            <c:bubble3D val="0"/>
            <c:spPr>
              <a:solidFill>
                <a:schemeClr val="accent1">
                  <a:lumMod val="40000"/>
                  <a:lumOff val="60000"/>
                </a:schemeClr>
              </a:solidFill>
            </c:spPr>
            <c:extLst>
              <c:ext xmlns:c16="http://schemas.microsoft.com/office/drawing/2014/chart" uri="{C3380CC4-5D6E-409C-BE32-E72D297353CC}">
                <c16:uniqueId val="{00000001-C83D-4FE0-8E41-2457419ABD4B}"/>
              </c:ext>
            </c:extLst>
          </c:dPt>
          <c:dPt>
            <c:idx val="3"/>
            <c:invertIfNegative val="0"/>
            <c:bubble3D val="0"/>
            <c:spPr>
              <a:solidFill>
                <a:schemeClr val="accent1">
                  <a:lumMod val="75000"/>
                </a:schemeClr>
              </a:solidFill>
            </c:spPr>
            <c:extLst>
              <c:ext xmlns:c16="http://schemas.microsoft.com/office/drawing/2014/chart" uri="{C3380CC4-5D6E-409C-BE32-E72D297353CC}">
                <c16:uniqueId val="{00000003-C83D-4FE0-8E41-2457419ABD4B}"/>
              </c:ext>
            </c:extLst>
          </c:dPt>
          <c:dPt>
            <c:idx val="4"/>
            <c:invertIfNegative val="0"/>
            <c:bubble3D val="0"/>
            <c:spPr>
              <a:solidFill>
                <a:schemeClr val="accent1"/>
              </a:solidFill>
            </c:spPr>
            <c:extLst>
              <c:ext xmlns:c16="http://schemas.microsoft.com/office/drawing/2014/chart" uri="{C3380CC4-5D6E-409C-BE32-E72D297353CC}">
                <c16:uniqueId val="{00000005-C83D-4FE0-8E41-2457419ABD4B}"/>
              </c:ext>
            </c:extLst>
          </c:dPt>
          <c:dPt>
            <c:idx val="6"/>
            <c:invertIfNegative val="0"/>
            <c:bubble3D val="0"/>
            <c:spPr>
              <a:solidFill>
                <a:schemeClr val="accent1">
                  <a:lumMod val="40000"/>
                  <a:lumOff val="60000"/>
                </a:schemeClr>
              </a:solidFill>
            </c:spPr>
            <c:extLst>
              <c:ext xmlns:c16="http://schemas.microsoft.com/office/drawing/2014/chart" uri="{C3380CC4-5D6E-409C-BE32-E72D297353CC}">
                <c16:uniqueId val="{00000007-C83D-4FE0-8E41-2457419ABD4B}"/>
              </c:ext>
            </c:extLst>
          </c:dPt>
          <c:dPt>
            <c:idx val="7"/>
            <c:invertIfNegative val="0"/>
            <c:bubble3D val="0"/>
            <c:spPr>
              <a:solidFill>
                <a:schemeClr val="accent1">
                  <a:lumMod val="20000"/>
                  <a:lumOff val="80000"/>
                </a:schemeClr>
              </a:solidFill>
            </c:spPr>
            <c:extLst>
              <c:ext xmlns:c16="http://schemas.microsoft.com/office/drawing/2014/chart" uri="{C3380CC4-5D6E-409C-BE32-E72D297353CC}">
                <c16:uniqueId val="{00000009-C83D-4FE0-8E41-2457419ABD4B}"/>
              </c:ext>
            </c:extLst>
          </c:dPt>
          <c:dPt>
            <c:idx val="8"/>
            <c:invertIfNegative val="0"/>
            <c:bubble3D val="0"/>
            <c:spPr>
              <a:solidFill>
                <a:schemeClr val="accent1">
                  <a:lumMod val="20000"/>
                  <a:lumOff val="80000"/>
                </a:schemeClr>
              </a:solidFill>
            </c:spPr>
            <c:extLst>
              <c:ext xmlns:c16="http://schemas.microsoft.com/office/drawing/2014/chart" uri="{C3380CC4-5D6E-409C-BE32-E72D297353CC}">
                <c16:uniqueId val="{0000000B-C83D-4FE0-8E41-2457419ABD4B}"/>
              </c:ext>
            </c:extLst>
          </c:dPt>
          <c:cat>
            <c:multiLvlStrRef>
              <c:f>'CF by Project Vintage'!$A$29:$C$37</c:f>
              <c:multiLvlStrCache>
                <c:ptCount val="9"/>
                <c:lvl>
                  <c:pt idx="0">
                    <c:v>2010</c:v>
                  </c:pt>
                  <c:pt idx="1">
                    <c:v>2011</c:v>
                  </c:pt>
                  <c:pt idx="2">
                    <c:v>2012</c:v>
                  </c:pt>
                  <c:pt idx="3">
                    <c:v>2013</c:v>
                  </c:pt>
                  <c:pt idx="4">
                    <c:v>2014</c:v>
                  </c:pt>
                  <c:pt idx="5">
                    <c:v>2015</c:v>
                  </c:pt>
                  <c:pt idx="6">
                    <c:v>2016</c:v>
                  </c:pt>
                  <c:pt idx="7">
                    <c:v>2017</c:v>
                  </c:pt>
                  <c:pt idx="8">
                    <c:v>2018</c:v>
                  </c:pt>
                </c:lvl>
                <c:lvl>
                  <c:pt idx="0">
                    <c:v>7</c:v>
                  </c:pt>
                  <c:pt idx="1">
                    <c:v>32</c:v>
                  </c:pt>
                  <c:pt idx="2">
                    <c:v>37</c:v>
                  </c:pt>
                  <c:pt idx="3">
                    <c:v>47</c:v>
                  </c:pt>
                  <c:pt idx="4">
                    <c:v>50</c:v>
                  </c:pt>
                  <c:pt idx="5">
                    <c:v>83</c:v>
                  </c:pt>
                  <c:pt idx="6">
                    <c:v>147</c:v>
                  </c:pt>
                  <c:pt idx="7">
                    <c:v>151</c:v>
                  </c:pt>
                  <c:pt idx="8">
                    <c:v>85</c:v>
                  </c:pt>
                </c:lvl>
                <c:lvl>
                  <c:pt idx="0">
                    <c:v>0.14</c:v>
                  </c:pt>
                  <c:pt idx="1">
                    <c:v>0.46</c:v>
                  </c:pt>
                  <c:pt idx="2">
                    <c:v>0.89</c:v>
                  </c:pt>
                  <c:pt idx="3">
                    <c:v>1.75</c:v>
                  </c:pt>
                  <c:pt idx="4">
                    <c:v>2.73</c:v>
                  </c:pt>
                  <c:pt idx="5">
                    <c:v>2.76</c:v>
                  </c:pt>
                  <c:pt idx="6">
                    <c:v>7.49</c:v>
                  </c:pt>
                  <c:pt idx="7">
                    <c:v>3.83</c:v>
                  </c:pt>
                  <c:pt idx="8">
                    <c:v>3.64</c:v>
                  </c:pt>
                </c:lvl>
              </c:multiLvlStrCache>
            </c:multiLvlStrRef>
          </c:cat>
          <c:val>
            <c:numRef>
              <c:f>'CF by Project Vintage'!$D$29:$D$37</c:f>
              <c:numCache>
                <c:formatCode>0.0%</c:formatCode>
                <c:ptCount val="9"/>
                <c:pt idx="0">
                  <c:v>0.2027485830090007</c:v>
                </c:pt>
                <c:pt idx="1">
                  <c:v>0.21469989992767774</c:v>
                </c:pt>
                <c:pt idx="2">
                  <c:v>0.22748154764815129</c:v>
                </c:pt>
                <c:pt idx="3">
                  <c:v>0.2506065802525167</c:v>
                </c:pt>
                <c:pt idx="4">
                  <c:v>0.24871497365807638</c:v>
                </c:pt>
                <c:pt idx="5">
                  <c:v>0.24945384904471693</c:v>
                </c:pt>
                <c:pt idx="6">
                  <c:v>0.25468406512561031</c:v>
                </c:pt>
                <c:pt idx="7">
                  <c:v>0.23391892380961016</c:v>
                </c:pt>
                <c:pt idx="8">
                  <c:v>0.22852287692884496</c:v>
                </c:pt>
              </c:numCache>
            </c:numRef>
          </c:val>
          <c:extLst>
            <c:ext xmlns:c16="http://schemas.microsoft.com/office/drawing/2014/chart" uri="{C3380CC4-5D6E-409C-BE32-E72D297353CC}">
              <c16:uniqueId val="{0000000C-C83D-4FE0-8E41-2457419ABD4B}"/>
            </c:ext>
          </c:extLst>
        </c:ser>
        <c:ser>
          <c:idx val="1"/>
          <c:order val="1"/>
          <c:tx>
            <c:v> Cumulative</c:v>
          </c:tx>
          <c:spPr>
            <a:solidFill>
              <a:schemeClr val="accent6"/>
            </a:solidFill>
          </c:spPr>
          <c:invertIfNegative val="0"/>
          <c:dPt>
            <c:idx val="0"/>
            <c:invertIfNegative val="0"/>
            <c:bubble3D val="0"/>
            <c:spPr>
              <a:solidFill>
                <a:schemeClr val="accent6">
                  <a:lumMod val="40000"/>
                  <a:lumOff val="60000"/>
                </a:schemeClr>
              </a:solidFill>
            </c:spPr>
            <c:extLst>
              <c:ext xmlns:c16="http://schemas.microsoft.com/office/drawing/2014/chart" uri="{C3380CC4-5D6E-409C-BE32-E72D297353CC}">
                <c16:uniqueId val="{0000000E-C83D-4FE0-8E41-2457419ABD4B}"/>
              </c:ext>
            </c:extLst>
          </c:dPt>
          <c:dPt>
            <c:idx val="1"/>
            <c:invertIfNegative val="0"/>
            <c:bubble3D val="0"/>
            <c:spPr>
              <a:solidFill>
                <a:schemeClr val="accent6">
                  <a:lumMod val="60000"/>
                  <a:lumOff val="40000"/>
                </a:schemeClr>
              </a:solidFill>
            </c:spPr>
            <c:extLst>
              <c:ext xmlns:c16="http://schemas.microsoft.com/office/drawing/2014/chart" uri="{C3380CC4-5D6E-409C-BE32-E72D297353CC}">
                <c16:uniqueId val="{00000010-C83D-4FE0-8E41-2457419ABD4B}"/>
              </c:ext>
            </c:extLst>
          </c:dPt>
          <c:dPt>
            <c:idx val="2"/>
            <c:invertIfNegative val="0"/>
            <c:bubble3D val="0"/>
            <c:spPr>
              <a:solidFill>
                <a:schemeClr val="accent6">
                  <a:lumMod val="60000"/>
                  <a:lumOff val="40000"/>
                </a:schemeClr>
              </a:solidFill>
            </c:spPr>
            <c:extLst>
              <c:ext xmlns:c16="http://schemas.microsoft.com/office/drawing/2014/chart" uri="{C3380CC4-5D6E-409C-BE32-E72D297353CC}">
                <c16:uniqueId val="{00000012-C83D-4FE0-8E41-2457419ABD4B}"/>
              </c:ext>
            </c:extLst>
          </c:dPt>
          <c:dPt>
            <c:idx val="3"/>
            <c:invertIfNegative val="0"/>
            <c:bubble3D val="0"/>
            <c:spPr>
              <a:solidFill>
                <a:schemeClr val="accent6">
                  <a:lumMod val="75000"/>
                </a:schemeClr>
              </a:solidFill>
            </c:spPr>
            <c:extLst>
              <c:ext xmlns:c16="http://schemas.microsoft.com/office/drawing/2014/chart" uri="{C3380CC4-5D6E-409C-BE32-E72D297353CC}">
                <c16:uniqueId val="{00000014-C83D-4FE0-8E41-2457419ABD4B}"/>
              </c:ext>
            </c:extLst>
          </c:dPt>
          <c:dPt>
            <c:idx val="5"/>
            <c:invertIfNegative val="0"/>
            <c:bubble3D val="0"/>
            <c:spPr>
              <a:solidFill>
                <a:schemeClr val="accent6">
                  <a:lumMod val="60000"/>
                  <a:lumOff val="40000"/>
                </a:schemeClr>
              </a:solidFill>
            </c:spPr>
            <c:extLst>
              <c:ext xmlns:c16="http://schemas.microsoft.com/office/drawing/2014/chart" uri="{C3380CC4-5D6E-409C-BE32-E72D297353CC}">
                <c16:uniqueId val="{00000016-C83D-4FE0-8E41-2457419ABD4B}"/>
              </c:ext>
            </c:extLst>
          </c:dPt>
          <c:dPt>
            <c:idx val="6"/>
            <c:invertIfNegative val="0"/>
            <c:bubble3D val="0"/>
            <c:spPr>
              <a:solidFill>
                <a:schemeClr val="accent6">
                  <a:lumMod val="40000"/>
                  <a:lumOff val="60000"/>
                </a:schemeClr>
              </a:solidFill>
            </c:spPr>
            <c:extLst>
              <c:ext xmlns:c16="http://schemas.microsoft.com/office/drawing/2014/chart" uri="{C3380CC4-5D6E-409C-BE32-E72D297353CC}">
                <c16:uniqueId val="{00000018-C83D-4FE0-8E41-2457419ABD4B}"/>
              </c:ext>
            </c:extLst>
          </c:dPt>
          <c:dPt>
            <c:idx val="7"/>
            <c:invertIfNegative val="0"/>
            <c:bubble3D val="0"/>
            <c:spPr>
              <a:solidFill>
                <a:schemeClr val="accent6">
                  <a:lumMod val="20000"/>
                  <a:lumOff val="80000"/>
                </a:schemeClr>
              </a:solidFill>
            </c:spPr>
            <c:extLst>
              <c:ext xmlns:c16="http://schemas.microsoft.com/office/drawing/2014/chart" uri="{C3380CC4-5D6E-409C-BE32-E72D297353CC}">
                <c16:uniqueId val="{0000001A-C83D-4FE0-8E41-2457419ABD4B}"/>
              </c:ext>
            </c:extLst>
          </c:dPt>
          <c:dPt>
            <c:idx val="8"/>
            <c:invertIfNegative val="0"/>
            <c:bubble3D val="0"/>
            <c:spPr>
              <a:solidFill>
                <a:schemeClr val="accent6">
                  <a:lumMod val="20000"/>
                  <a:lumOff val="80000"/>
                </a:schemeClr>
              </a:solidFill>
            </c:spPr>
            <c:extLst>
              <c:ext xmlns:c16="http://schemas.microsoft.com/office/drawing/2014/chart" uri="{C3380CC4-5D6E-409C-BE32-E72D297353CC}">
                <c16:uniqueId val="{0000001C-C83D-4FE0-8E41-2457419ABD4B}"/>
              </c:ext>
            </c:extLst>
          </c:dPt>
          <c:cat>
            <c:multiLvlStrRef>
              <c:f>'CF by Project Vintage'!$A$29:$C$37</c:f>
              <c:multiLvlStrCache>
                <c:ptCount val="9"/>
                <c:lvl>
                  <c:pt idx="0">
                    <c:v>2010</c:v>
                  </c:pt>
                  <c:pt idx="1">
                    <c:v>2011</c:v>
                  </c:pt>
                  <c:pt idx="2">
                    <c:v>2012</c:v>
                  </c:pt>
                  <c:pt idx="3">
                    <c:v>2013</c:v>
                  </c:pt>
                  <c:pt idx="4">
                    <c:v>2014</c:v>
                  </c:pt>
                  <c:pt idx="5">
                    <c:v>2015</c:v>
                  </c:pt>
                  <c:pt idx="6">
                    <c:v>2016</c:v>
                  </c:pt>
                  <c:pt idx="7">
                    <c:v>2017</c:v>
                  </c:pt>
                  <c:pt idx="8">
                    <c:v>2018</c:v>
                  </c:pt>
                </c:lvl>
                <c:lvl>
                  <c:pt idx="0">
                    <c:v>7</c:v>
                  </c:pt>
                  <c:pt idx="1">
                    <c:v>32</c:v>
                  </c:pt>
                  <c:pt idx="2">
                    <c:v>37</c:v>
                  </c:pt>
                  <c:pt idx="3">
                    <c:v>47</c:v>
                  </c:pt>
                  <c:pt idx="4">
                    <c:v>50</c:v>
                  </c:pt>
                  <c:pt idx="5">
                    <c:v>83</c:v>
                  </c:pt>
                  <c:pt idx="6">
                    <c:v>147</c:v>
                  </c:pt>
                  <c:pt idx="7">
                    <c:v>151</c:v>
                  </c:pt>
                  <c:pt idx="8">
                    <c:v>85</c:v>
                  </c:pt>
                </c:lvl>
                <c:lvl>
                  <c:pt idx="0">
                    <c:v>0.14</c:v>
                  </c:pt>
                  <c:pt idx="1">
                    <c:v>0.46</c:v>
                  </c:pt>
                  <c:pt idx="2">
                    <c:v>0.89</c:v>
                  </c:pt>
                  <c:pt idx="3">
                    <c:v>1.75</c:v>
                  </c:pt>
                  <c:pt idx="4">
                    <c:v>2.73</c:v>
                  </c:pt>
                  <c:pt idx="5">
                    <c:v>2.76</c:v>
                  </c:pt>
                  <c:pt idx="6">
                    <c:v>7.49</c:v>
                  </c:pt>
                  <c:pt idx="7">
                    <c:v>3.83</c:v>
                  </c:pt>
                  <c:pt idx="8">
                    <c:v>3.64</c:v>
                  </c:pt>
                </c:lvl>
              </c:multiLvlStrCache>
            </c:multiLvlStrRef>
          </c:cat>
          <c:val>
            <c:numRef>
              <c:f>'CF by Project Vintage'!$E$29:$E$37</c:f>
              <c:numCache>
                <c:formatCode>0.0%</c:formatCode>
                <c:ptCount val="9"/>
                <c:pt idx="0">
                  <c:v>0.2151417987145596</c:v>
                </c:pt>
                <c:pt idx="1">
                  <c:v>0.22858071913004968</c:v>
                </c:pt>
                <c:pt idx="2">
                  <c:v>0.24090872279428707</c:v>
                </c:pt>
                <c:pt idx="3">
                  <c:v>0.26538482504259031</c:v>
                </c:pt>
                <c:pt idx="4">
                  <c:v>0.25753490451364219</c:v>
                </c:pt>
                <c:pt idx="5">
                  <c:v>0.25583294434587378</c:v>
                </c:pt>
                <c:pt idx="6">
                  <c:v>0.25704487151427474</c:v>
                </c:pt>
                <c:pt idx="7">
                  <c:v>0.2340871695665748</c:v>
                </c:pt>
                <c:pt idx="8">
                  <c:v>0.22852287692884499</c:v>
                </c:pt>
              </c:numCache>
            </c:numRef>
          </c:val>
          <c:extLst>
            <c:ext xmlns:c16="http://schemas.microsoft.com/office/drawing/2014/chart" uri="{C3380CC4-5D6E-409C-BE32-E72D297353CC}">
              <c16:uniqueId val="{0000001D-C83D-4FE0-8E41-2457419ABD4B}"/>
            </c:ext>
          </c:extLst>
        </c:ser>
        <c:dLbls>
          <c:showLegendKey val="0"/>
          <c:showVal val="0"/>
          <c:showCatName val="0"/>
          <c:showSerName val="0"/>
          <c:showPercent val="0"/>
          <c:showBubbleSize val="0"/>
        </c:dLbls>
        <c:gapWidth val="35"/>
        <c:axId val="647314432"/>
        <c:axId val="647324416"/>
      </c:barChart>
      <c:catAx>
        <c:axId val="647314432"/>
        <c:scaling>
          <c:orientation val="minMax"/>
        </c:scaling>
        <c:delete val="0"/>
        <c:axPos val="b"/>
        <c:numFmt formatCode="General" sourceLinked="1"/>
        <c:majorTickMark val="out"/>
        <c:minorTickMark val="none"/>
        <c:tickLblPos val="nextTo"/>
        <c:spPr>
          <a:ln>
            <a:noFill/>
          </a:ln>
        </c:spPr>
        <c:crossAx val="647324416"/>
        <c:crosses val="autoZero"/>
        <c:auto val="1"/>
        <c:lblAlgn val="ctr"/>
        <c:lblOffset val="50"/>
        <c:noMultiLvlLbl val="1"/>
      </c:catAx>
      <c:valAx>
        <c:axId val="647324416"/>
        <c:scaling>
          <c:orientation val="minMax"/>
          <c:max val="0.30000000000000004"/>
        </c:scaling>
        <c:delete val="0"/>
        <c:axPos val="l"/>
        <c:majorGridlines>
          <c:spPr>
            <a:ln w="3175">
              <a:solidFill>
                <a:schemeClr val="bg1">
                  <a:lumMod val="75000"/>
                </a:schemeClr>
              </a:solidFill>
            </a:ln>
          </c:spPr>
        </c:majorGridlines>
        <c:numFmt formatCode="0%" sourceLinked="0"/>
        <c:majorTickMark val="out"/>
        <c:minorTickMark val="none"/>
        <c:tickLblPos val="nextTo"/>
        <c:spPr>
          <a:ln>
            <a:noFill/>
          </a:ln>
        </c:spPr>
        <c:crossAx val="647314432"/>
        <c:crosses val="autoZero"/>
        <c:crossBetween val="between"/>
      </c:valAx>
    </c:plotArea>
    <c:legend>
      <c:legendPos val="l"/>
      <c:layout>
        <c:manualLayout>
          <c:xMode val="edge"/>
          <c:yMode val="edge"/>
          <c:x val="8.6265449213214551E-2"/>
          <c:y val="0.12490844894388202"/>
          <c:w val="0.23364324024714303"/>
          <c:h val="7.4223263414387244E-2"/>
        </c:manualLayout>
      </c:layout>
      <c:overlay val="1"/>
      <c:spPr>
        <a:solidFill>
          <a:schemeClr val="bg1"/>
        </a:solidFill>
        <a:ln w="3175">
          <a:solidFill>
            <a:schemeClr val="tx1"/>
          </a:solidFill>
        </a:ln>
      </c:spPr>
    </c:legend>
    <c:plotVisOnly val="1"/>
    <c:dispBlanksAs val="gap"/>
    <c:showDLblsOverMax val="0"/>
  </c:chart>
  <c:spPr>
    <a:solidFill>
      <a:schemeClr val="bg1"/>
    </a:solidFill>
    <a:ln>
      <a:noFill/>
    </a:ln>
  </c:spPr>
  <c:txPr>
    <a:bodyPr/>
    <a:lstStyle/>
    <a:p>
      <a:pPr>
        <a:defRPr sz="1000" b="1">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8.9305492709215686E-2"/>
          <c:y val="9.505124359455068E-2"/>
          <c:w val="0.89894940056334671"/>
          <c:h val="0.72150856142982123"/>
        </c:manualLayout>
      </c:layout>
      <c:lineChart>
        <c:grouping val="standard"/>
        <c:varyColors val="0"/>
        <c:ser>
          <c:idx val="1"/>
          <c:order val="0"/>
          <c:tx>
            <c:v> Capacity-Weighted Average</c:v>
          </c:tx>
          <c:spPr>
            <a:ln w="19050">
              <a:solidFill>
                <a:schemeClr val="accent4"/>
              </a:solidFill>
              <a:prstDash val="lgDash"/>
            </a:ln>
          </c:spPr>
          <c:marker>
            <c:symbol val="none"/>
          </c:marker>
          <c:cat>
            <c:multiLvlStrRef>
              <c:f>'CF by Project Age'!$A$28:$C$39</c:f>
              <c:multiLvlStrCache>
                <c:ptCount val="12"/>
                <c:lvl>
                  <c:pt idx="0">
                    <c:v>1</c:v>
                  </c:pt>
                  <c:pt idx="1">
                    <c:v>2</c:v>
                  </c:pt>
                  <c:pt idx="2">
                    <c:v>3</c:v>
                  </c:pt>
                  <c:pt idx="3">
                    <c:v>4</c:v>
                  </c:pt>
                  <c:pt idx="4">
                    <c:v>5</c:v>
                  </c:pt>
                  <c:pt idx="5">
                    <c:v>6</c:v>
                  </c:pt>
                  <c:pt idx="6">
                    <c:v>7</c:v>
                  </c:pt>
                  <c:pt idx="7">
                    <c:v>8</c:v>
                  </c:pt>
                  <c:pt idx="8">
                    <c:v>9</c:v>
                  </c:pt>
                  <c:pt idx="9">
                    <c:v>10</c:v>
                  </c:pt>
                  <c:pt idx="10">
                    <c:v>11</c:v>
                  </c:pt>
                  <c:pt idx="11">
                    <c:v>12</c:v>
                  </c:pt>
                </c:lvl>
                <c:lvl>
                  <c:pt idx="0">
                    <c:v>636</c:v>
                  </c:pt>
                  <c:pt idx="1">
                    <c:v>548</c:v>
                  </c:pt>
                  <c:pt idx="2">
                    <c:v>403</c:v>
                  </c:pt>
                  <c:pt idx="3">
                    <c:v>260</c:v>
                  </c:pt>
                  <c:pt idx="4">
                    <c:v>178</c:v>
                  </c:pt>
                  <c:pt idx="5">
                    <c:v>128</c:v>
                  </c:pt>
                  <c:pt idx="6">
                    <c:v>81</c:v>
                  </c:pt>
                  <c:pt idx="7">
                    <c:v>44</c:v>
                  </c:pt>
                  <c:pt idx="8">
                    <c:v>13</c:v>
                  </c:pt>
                  <c:pt idx="9">
                    <c:v>6</c:v>
                  </c:pt>
                  <c:pt idx="10">
                    <c:v>3</c:v>
                  </c:pt>
                  <c:pt idx="11">
                    <c:v>2</c:v>
                  </c:pt>
                </c:lvl>
                <c:lvl>
                  <c:pt idx="0">
                    <c:v>23,626</c:v>
                  </c:pt>
                  <c:pt idx="1">
                    <c:v>19,942</c:v>
                  </c:pt>
                  <c:pt idx="2">
                    <c:v>16,188</c:v>
                  </c:pt>
                  <c:pt idx="3">
                    <c:v>8,739</c:v>
                  </c:pt>
                  <c:pt idx="4">
                    <c:v>6,048</c:v>
                  </c:pt>
                  <c:pt idx="5">
                    <c:v>3,313</c:v>
                  </c:pt>
                  <c:pt idx="6">
                    <c:v>1,567</c:v>
                  </c:pt>
                  <c:pt idx="7">
                    <c:v>675</c:v>
                  </c:pt>
                  <c:pt idx="8">
                    <c:v>227</c:v>
                  </c:pt>
                  <c:pt idx="9">
                    <c:v>83</c:v>
                  </c:pt>
                  <c:pt idx="10">
                    <c:v>29</c:v>
                  </c:pt>
                  <c:pt idx="11">
                    <c:v>19</c:v>
                  </c:pt>
                </c:lvl>
              </c:multiLvlStrCache>
            </c:multiLvlStrRef>
          </c:cat>
          <c:val>
            <c:numRef>
              <c:f>'CF by Project Age'!$E$28:$E$39</c:f>
              <c:numCache>
                <c:formatCode>0.0%</c:formatCode>
                <c:ptCount val="12"/>
                <c:pt idx="0">
                  <c:v>1</c:v>
                </c:pt>
                <c:pt idx="1">
                  <c:v>1.0070768172662181</c:v>
                </c:pt>
                <c:pt idx="2">
                  <c:v>1.0003625657919311</c:v>
                </c:pt>
                <c:pt idx="3">
                  <c:v>0.99256581281437106</c:v>
                </c:pt>
                <c:pt idx="4">
                  <c:v>0.95332268779461948</c:v>
                </c:pt>
                <c:pt idx="5">
                  <c:v>0.93839430805166213</c:v>
                </c:pt>
                <c:pt idx="6">
                  <c:v>0.94269744191119731</c:v>
                </c:pt>
                <c:pt idx="7">
                  <c:v>0.92271016122243599</c:v>
                </c:pt>
                <c:pt idx="8">
                  <c:v>0.90935663791567567</c:v>
                </c:pt>
                <c:pt idx="9">
                  <c:v>0.91734178698424951</c:v>
                </c:pt>
                <c:pt idx="10">
                  <c:v>0.94078729138735206</c:v>
                </c:pt>
                <c:pt idx="11">
                  <c:v>0.88203382342662284</c:v>
                </c:pt>
              </c:numCache>
            </c:numRef>
          </c:val>
          <c:smooth val="0"/>
          <c:extLst>
            <c:ext xmlns:c16="http://schemas.microsoft.com/office/drawing/2014/chart" uri="{C3380CC4-5D6E-409C-BE32-E72D297353CC}">
              <c16:uniqueId val="{00000000-B28B-4DDF-9BB9-FB8621740020}"/>
            </c:ext>
          </c:extLst>
        </c:ser>
        <c:ser>
          <c:idx val="0"/>
          <c:order val="1"/>
          <c:tx>
            <c:v> Median (with 20th/80th percentile error bars)</c:v>
          </c:tx>
          <c:spPr>
            <a:ln w="25400">
              <a:solidFill>
                <a:schemeClr val="accent1"/>
              </a:solidFill>
            </a:ln>
          </c:spPr>
          <c:marker>
            <c:symbol val="circle"/>
            <c:size val="7"/>
          </c:marker>
          <c:errBars>
            <c:errDir val="y"/>
            <c:errBarType val="both"/>
            <c:errValType val="cust"/>
            <c:noEndCap val="0"/>
            <c:plus>
              <c:numRef>
                <c:f>'CF by Project Age'!$K$28:$K$39</c:f>
                <c:numCache>
                  <c:formatCode>General</c:formatCode>
                  <c:ptCount val="12"/>
                  <c:pt idx="0">
                    <c:v>0</c:v>
                  </c:pt>
                  <c:pt idx="1">
                    <c:v>3.9274883378728309E-2</c:v>
                  </c:pt>
                  <c:pt idx="2">
                    <c:v>4.0635217587804862E-2</c:v>
                  </c:pt>
                  <c:pt idx="3">
                    <c:v>3.7935566247207064E-2</c:v>
                  </c:pt>
                  <c:pt idx="4">
                    <c:v>3.9412868539517754E-2</c:v>
                  </c:pt>
                  <c:pt idx="5">
                    <c:v>5.6970810529511806E-2</c:v>
                  </c:pt>
                  <c:pt idx="6">
                    <c:v>5.8845502265372773E-2</c:v>
                  </c:pt>
                  <c:pt idx="7">
                    <c:v>6.5967718072777015E-2</c:v>
                  </c:pt>
                  <c:pt idx="8">
                    <c:v>4.6161496099442534E-2</c:v>
                  </c:pt>
                  <c:pt idx="9">
                    <c:v>5.1027582604376565E-2</c:v>
                  </c:pt>
                  <c:pt idx="10">
                    <c:v>9.4965529794508452E-2</c:v>
                  </c:pt>
                  <c:pt idx="11">
                    <c:v>9.5400370713951688E-3</c:v>
                  </c:pt>
                </c:numCache>
              </c:numRef>
            </c:plus>
            <c:minus>
              <c:numRef>
                <c:f>'CF by Project Age'!$L$28:$L$39</c:f>
                <c:numCache>
                  <c:formatCode>General</c:formatCode>
                  <c:ptCount val="12"/>
                  <c:pt idx="0">
                    <c:v>0</c:v>
                  </c:pt>
                  <c:pt idx="1">
                    <c:v>3.7492708726412083E-2</c:v>
                  </c:pt>
                  <c:pt idx="2">
                    <c:v>3.8921163496056232E-2</c:v>
                  </c:pt>
                  <c:pt idx="3">
                    <c:v>4.4108324015920242E-2</c:v>
                  </c:pt>
                  <c:pt idx="4">
                    <c:v>5.0740633892458975E-2</c:v>
                  </c:pt>
                  <c:pt idx="5">
                    <c:v>5.3787662262458902E-2</c:v>
                  </c:pt>
                  <c:pt idx="6">
                    <c:v>4.6617639660443522E-2</c:v>
                  </c:pt>
                  <c:pt idx="7">
                    <c:v>6.4937723770337019E-2</c:v>
                  </c:pt>
                  <c:pt idx="8">
                    <c:v>6.3090326096055249E-2</c:v>
                  </c:pt>
                  <c:pt idx="9">
                    <c:v>8.5243993957700992E-3</c:v>
                  </c:pt>
                  <c:pt idx="10">
                    <c:v>3.1569031834121075E-2</c:v>
                  </c:pt>
                  <c:pt idx="11">
                    <c:v>9.5400370713952798E-3</c:v>
                  </c:pt>
                </c:numCache>
              </c:numRef>
            </c:minus>
            <c:spPr>
              <a:ln w="15875">
                <a:solidFill>
                  <a:schemeClr val="accent1"/>
                </a:solidFill>
              </a:ln>
            </c:spPr>
          </c:errBars>
          <c:cat>
            <c:multiLvlStrRef>
              <c:f>'CF by Project Age'!$A$28:$C$39</c:f>
              <c:multiLvlStrCache>
                <c:ptCount val="12"/>
                <c:lvl>
                  <c:pt idx="0">
                    <c:v>1</c:v>
                  </c:pt>
                  <c:pt idx="1">
                    <c:v>2</c:v>
                  </c:pt>
                  <c:pt idx="2">
                    <c:v>3</c:v>
                  </c:pt>
                  <c:pt idx="3">
                    <c:v>4</c:v>
                  </c:pt>
                  <c:pt idx="4">
                    <c:v>5</c:v>
                  </c:pt>
                  <c:pt idx="5">
                    <c:v>6</c:v>
                  </c:pt>
                  <c:pt idx="6">
                    <c:v>7</c:v>
                  </c:pt>
                  <c:pt idx="7">
                    <c:v>8</c:v>
                  </c:pt>
                  <c:pt idx="8">
                    <c:v>9</c:v>
                  </c:pt>
                  <c:pt idx="9">
                    <c:v>10</c:v>
                  </c:pt>
                  <c:pt idx="10">
                    <c:v>11</c:v>
                  </c:pt>
                  <c:pt idx="11">
                    <c:v>12</c:v>
                  </c:pt>
                </c:lvl>
                <c:lvl>
                  <c:pt idx="0">
                    <c:v>636</c:v>
                  </c:pt>
                  <c:pt idx="1">
                    <c:v>548</c:v>
                  </c:pt>
                  <c:pt idx="2">
                    <c:v>403</c:v>
                  </c:pt>
                  <c:pt idx="3">
                    <c:v>260</c:v>
                  </c:pt>
                  <c:pt idx="4">
                    <c:v>178</c:v>
                  </c:pt>
                  <c:pt idx="5">
                    <c:v>128</c:v>
                  </c:pt>
                  <c:pt idx="6">
                    <c:v>81</c:v>
                  </c:pt>
                  <c:pt idx="7">
                    <c:v>44</c:v>
                  </c:pt>
                  <c:pt idx="8">
                    <c:v>13</c:v>
                  </c:pt>
                  <c:pt idx="9">
                    <c:v>6</c:v>
                  </c:pt>
                  <c:pt idx="10">
                    <c:v>3</c:v>
                  </c:pt>
                  <c:pt idx="11">
                    <c:v>2</c:v>
                  </c:pt>
                </c:lvl>
                <c:lvl>
                  <c:pt idx="0">
                    <c:v>23,626</c:v>
                  </c:pt>
                  <c:pt idx="1">
                    <c:v>19,942</c:v>
                  </c:pt>
                  <c:pt idx="2">
                    <c:v>16,188</c:v>
                  </c:pt>
                  <c:pt idx="3">
                    <c:v>8,739</c:v>
                  </c:pt>
                  <c:pt idx="4">
                    <c:v>6,048</c:v>
                  </c:pt>
                  <c:pt idx="5">
                    <c:v>3,313</c:v>
                  </c:pt>
                  <c:pt idx="6">
                    <c:v>1,567</c:v>
                  </c:pt>
                  <c:pt idx="7">
                    <c:v>675</c:v>
                  </c:pt>
                  <c:pt idx="8">
                    <c:v>227</c:v>
                  </c:pt>
                  <c:pt idx="9">
                    <c:v>83</c:v>
                  </c:pt>
                  <c:pt idx="10">
                    <c:v>29</c:v>
                  </c:pt>
                  <c:pt idx="11">
                    <c:v>19</c:v>
                  </c:pt>
                </c:lvl>
              </c:multiLvlStrCache>
            </c:multiLvlStrRef>
          </c:cat>
          <c:val>
            <c:numRef>
              <c:f>'CF by Project Age'!$F$28:$F$39</c:f>
              <c:numCache>
                <c:formatCode>0.0%</c:formatCode>
                <c:ptCount val="12"/>
                <c:pt idx="0">
                  <c:v>1</c:v>
                </c:pt>
                <c:pt idx="1">
                  <c:v>0.99831666930191043</c:v>
                </c:pt>
                <c:pt idx="2">
                  <c:v>0.99363644062179834</c:v>
                </c:pt>
                <c:pt idx="3">
                  <c:v>0.97774779129486544</c:v>
                </c:pt>
                <c:pt idx="4">
                  <c:v>0.95953442651230825</c:v>
                </c:pt>
                <c:pt idx="5">
                  <c:v>0.93101654697499403</c:v>
                </c:pt>
                <c:pt idx="6">
                  <c:v>0.92960900985299</c:v>
                </c:pt>
                <c:pt idx="7">
                  <c:v>0.91912250187619937</c:v>
                </c:pt>
                <c:pt idx="8">
                  <c:v>0.91896937863492612</c:v>
                </c:pt>
                <c:pt idx="9">
                  <c:v>0.90478401203137415</c:v>
                </c:pt>
                <c:pt idx="10">
                  <c:v>0.90786763072209076</c:v>
                </c:pt>
                <c:pt idx="11">
                  <c:v>0.88632431628941966</c:v>
                </c:pt>
              </c:numCache>
            </c:numRef>
          </c:val>
          <c:smooth val="0"/>
          <c:extLst>
            <c:ext xmlns:c16="http://schemas.microsoft.com/office/drawing/2014/chart" uri="{C3380CC4-5D6E-409C-BE32-E72D297353CC}">
              <c16:uniqueId val="{00000001-B28B-4DDF-9BB9-FB8621740020}"/>
            </c:ext>
          </c:extLst>
        </c:ser>
        <c:ser>
          <c:idx val="2"/>
          <c:order val="2"/>
          <c:tx>
            <c:v> 1.1%/year degradation rate (for reference)</c:v>
          </c:tx>
          <c:spPr>
            <a:ln w="15875">
              <a:solidFill>
                <a:schemeClr val="accent2"/>
              </a:solidFill>
              <a:prstDash val="sysDash"/>
            </a:ln>
          </c:spPr>
          <c:marker>
            <c:symbol val="none"/>
          </c:marker>
          <c:cat>
            <c:multiLvlStrRef>
              <c:f>'CF by Project Age'!$A$28:$C$39</c:f>
              <c:multiLvlStrCache>
                <c:ptCount val="12"/>
                <c:lvl>
                  <c:pt idx="0">
                    <c:v>1</c:v>
                  </c:pt>
                  <c:pt idx="1">
                    <c:v>2</c:v>
                  </c:pt>
                  <c:pt idx="2">
                    <c:v>3</c:v>
                  </c:pt>
                  <c:pt idx="3">
                    <c:v>4</c:v>
                  </c:pt>
                  <c:pt idx="4">
                    <c:v>5</c:v>
                  </c:pt>
                  <c:pt idx="5">
                    <c:v>6</c:v>
                  </c:pt>
                  <c:pt idx="6">
                    <c:v>7</c:v>
                  </c:pt>
                  <c:pt idx="7">
                    <c:v>8</c:v>
                  </c:pt>
                  <c:pt idx="8">
                    <c:v>9</c:v>
                  </c:pt>
                  <c:pt idx="9">
                    <c:v>10</c:v>
                  </c:pt>
                  <c:pt idx="10">
                    <c:v>11</c:v>
                  </c:pt>
                  <c:pt idx="11">
                    <c:v>12</c:v>
                  </c:pt>
                </c:lvl>
                <c:lvl>
                  <c:pt idx="0">
                    <c:v>636</c:v>
                  </c:pt>
                  <c:pt idx="1">
                    <c:v>548</c:v>
                  </c:pt>
                  <c:pt idx="2">
                    <c:v>403</c:v>
                  </c:pt>
                  <c:pt idx="3">
                    <c:v>260</c:v>
                  </c:pt>
                  <c:pt idx="4">
                    <c:v>178</c:v>
                  </c:pt>
                  <c:pt idx="5">
                    <c:v>128</c:v>
                  </c:pt>
                  <c:pt idx="6">
                    <c:v>81</c:v>
                  </c:pt>
                  <c:pt idx="7">
                    <c:v>44</c:v>
                  </c:pt>
                  <c:pt idx="8">
                    <c:v>13</c:v>
                  </c:pt>
                  <c:pt idx="9">
                    <c:v>6</c:v>
                  </c:pt>
                  <c:pt idx="10">
                    <c:v>3</c:v>
                  </c:pt>
                  <c:pt idx="11">
                    <c:v>2</c:v>
                  </c:pt>
                </c:lvl>
                <c:lvl>
                  <c:pt idx="0">
                    <c:v>23,626</c:v>
                  </c:pt>
                  <c:pt idx="1">
                    <c:v>19,942</c:v>
                  </c:pt>
                  <c:pt idx="2">
                    <c:v>16,188</c:v>
                  </c:pt>
                  <c:pt idx="3">
                    <c:v>8,739</c:v>
                  </c:pt>
                  <c:pt idx="4">
                    <c:v>6,048</c:v>
                  </c:pt>
                  <c:pt idx="5">
                    <c:v>3,313</c:v>
                  </c:pt>
                  <c:pt idx="6">
                    <c:v>1,567</c:v>
                  </c:pt>
                  <c:pt idx="7">
                    <c:v>675</c:v>
                  </c:pt>
                  <c:pt idx="8">
                    <c:v>227</c:v>
                  </c:pt>
                  <c:pt idx="9">
                    <c:v>83</c:v>
                  </c:pt>
                  <c:pt idx="10">
                    <c:v>29</c:v>
                  </c:pt>
                  <c:pt idx="11">
                    <c:v>19</c:v>
                  </c:pt>
                </c:lvl>
              </c:multiLvlStrCache>
            </c:multiLvlStrRef>
          </c:cat>
          <c:val>
            <c:numRef>
              <c:f>'CF by Project Age'!$I$28:$I$39</c:f>
              <c:numCache>
                <c:formatCode>0.0%</c:formatCode>
                <c:ptCount val="12"/>
                <c:pt idx="0">
                  <c:v>1</c:v>
                </c:pt>
                <c:pt idx="1">
                  <c:v>0.98899999999999999</c:v>
                </c:pt>
                <c:pt idx="2">
                  <c:v>0.97812100000000002</c:v>
                </c:pt>
                <c:pt idx="3">
                  <c:v>0.96736166899999998</c:v>
                </c:pt>
                <c:pt idx="4">
                  <c:v>0.95672069064099996</c:v>
                </c:pt>
                <c:pt idx="5">
                  <c:v>0.94619676304394895</c:v>
                </c:pt>
                <c:pt idx="6">
                  <c:v>0.93578859865046549</c:v>
                </c:pt>
                <c:pt idx="7">
                  <c:v>0.92549492406531031</c:v>
                </c:pt>
                <c:pt idx="8">
                  <c:v>0.91531447990059189</c:v>
                </c:pt>
                <c:pt idx="9">
                  <c:v>0.90524602062168535</c:v>
                </c:pt>
                <c:pt idx="10">
                  <c:v>0.8952883143948468</c:v>
                </c:pt>
                <c:pt idx="11">
                  <c:v>0.88544014293650353</c:v>
                </c:pt>
              </c:numCache>
            </c:numRef>
          </c:val>
          <c:smooth val="0"/>
          <c:extLst>
            <c:ext xmlns:c16="http://schemas.microsoft.com/office/drawing/2014/chart" uri="{C3380CC4-5D6E-409C-BE32-E72D297353CC}">
              <c16:uniqueId val="{00000002-B28B-4DDF-9BB9-FB8621740020}"/>
            </c:ext>
          </c:extLst>
        </c:ser>
        <c:dLbls>
          <c:showLegendKey val="0"/>
          <c:showVal val="0"/>
          <c:showCatName val="0"/>
          <c:showSerName val="0"/>
          <c:showPercent val="0"/>
          <c:showBubbleSize val="0"/>
        </c:dLbls>
        <c:smooth val="0"/>
        <c:axId val="635353344"/>
        <c:axId val="635367424"/>
      </c:lineChart>
      <c:catAx>
        <c:axId val="635353344"/>
        <c:scaling>
          <c:orientation val="minMax"/>
        </c:scaling>
        <c:delete val="0"/>
        <c:axPos val="b"/>
        <c:numFmt formatCode="General" sourceLinked="1"/>
        <c:majorTickMark val="out"/>
        <c:minorTickMark val="none"/>
        <c:tickLblPos val="nextTo"/>
        <c:spPr>
          <a:ln w="3175">
            <a:solidFill>
              <a:schemeClr val="tx1"/>
            </a:solidFill>
          </a:ln>
        </c:spPr>
        <c:txPr>
          <a:bodyPr/>
          <a:lstStyle/>
          <a:p>
            <a:pPr>
              <a:defRPr b="1"/>
            </a:pPr>
            <a:endParaRPr lang="en-US"/>
          </a:p>
        </c:txPr>
        <c:crossAx val="635367424"/>
        <c:crosses val="autoZero"/>
        <c:auto val="1"/>
        <c:lblAlgn val="ctr"/>
        <c:lblOffset val="0"/>
        <c:noMultiLvlLbl val="0"/>
      </c:catAx>
      <c:valAx>
        <c:axId val="635367424"/>
        <c:scaling>
          <c:orientation val="minMax"/>
          <c:max val="1.05"/>
          <c:min val="0.8"/>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txPr>
          <a:bodyPr/>
          <a:lstStyle/>
          <a:p>
            <a:pPr>
              <a:defRPr b="1"/>
            </a:pPr>
            <a:endParaRPr lang="en-US"/>
          </a:p>
        </c:txPr>
        <c:crossAx val="635353344"/>
        <c:crosses val="autoZero"/>
        <c:crossBetween val="between"/>
      </c:valAx>
    </c:plotArea>
    <c:legend>
      <c:legendPos val="r"/>
      <c:layout>
        <c:manualLayout>
          <c:xMode val="edge"/>
          <c:yMode val="edge"/>
          <c:x val="9.9405025654354356E-2"/>
          <c:y val="0.60804524434445684"/>
          <c:w val="0.51478902679419991"/>
          <c:h val="0.18163739125494699"/>
        </c:manualLayout>
      </c:layout>
      <c:overlay val="1"/>
      <c:spPr>
        <a:solidFill>
          <a:schemeClr val="bg1"/>
        </a:solidFill>
        <a:ln w="3175">
          <a:solidFill>
            <a:schemeClr val="tx1"/>
          </a:solidFill>
        </a:ln>
      </c:spPr>
      <c:txPr>
        <a:bodyPr/>
        <a:lstStyle/>
        <a:p>
          <a:pPr>
            <a:defRPr b="1"/>
          </a:pPr>
          <a:endParaRPr lang="en-US"/>
        </a:p>
      </c:txPr>
    </c:legend>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8887038158691696E-2"/>
          <c:y val="0.11230586547528536"/>
          <c:w val="0.9047345043408036"/>
          <c:h val="0.80350872715452049"/>
        </c:manualLayout>
      </c:layout>
      <c:lineChart>
        <c:grouping val="standard"/>
        <c:varyColors val="0"/>
        <c:ser>
          <c:idx val="0"/>
          <c:order val="0"/>
          <c:tx>
            <c:v> National</c:v>
          </c:tx>
          <c:spPr>
            <a:ln w="34925" cap="rnd">
              <a:solidFill>
                <a:schemeClr val="tx1"/>
              </a:solidFill>
              <a:prstDash val="dash"/>
              <a:round/>
            </a:ln>
            <a:effectLst/>
          </c:spPr>
          <c:marker>
            <c:symbol val="none"/>
          </c:marker>
          <c:cat>
            <c:numRef>
              <c:f>'Inter-Annual Variability'!$A$26:$A$37</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'Inter-Annual Variability'!$B$26:$B$37</c:f>
              <c:numCache>
                <c:formatCode>0.00</c:formatCode>
                <c:ptCount val="12"/>
                <c:pt idx="0">
                  <c:v>1.022706091022364</c:v>
                </c:pt>
                <c:pt idx="1">
                  <c:v>1.0054813457138838</c:v>
                </c:pt>
                <c:pt idx="2">
                  <c:v>1.014028721967791</c:v>
                </c:pt>
                <c:pt idx="3">
                  <c:v>1.0227686872636845</c:v>
                </c:pt>
                <c:pt idx="4">
                  <c:v>1.0125616349397319</c:v>
                </c:pt>
                <c:pt idx="5">
                  <c:v>1.0120034801660343</c:v>
                </c:pt>
                <c:pt idx="6">
                  <c:v>1.0023788343586475</c:v>
                </c:pt>
                <c:pt idx="7">
                  <c:v>0.98716642695147738</c:v>
                </c:pt>
                <c:pt idx="8">
                  <c:v>1.0072406752643814</c:v>
                </c:pt>
                <c:pt idx="9">
                  <c:v>0.99951861002375564</c:v>
                </c:pt>
                <c:pt idx="10">
                  <c:v>0.98660518221684235</c:v>
                </c:pt>
                <c:pt idx="11">
                  <c:v>0.98091929021608748</c:v>
                </c:pt>
              </c:numCache>
            </c:numRef>
          </c:val>
          <c:smooth val="0"/>
          <c:extLst>
            <c:ext xmlns:c16="http://schemas.microsoft.com/office/drawing/2014/chart" uri="{C3380CC4-5D6E-409C-BE32-E72D297353CC}">
              <c16:uniqueId val="{00000008-B8DB-4381-8C60-63F3EC67F67C}"/>
            </c:ext>
          </c:extLst>
        </c:ser>
        <c:ser>
          <c:idx val="7"/>
          <c:order val="1"/>
          <c:tx>
            <c:v> CAISO</c:v>
          </c:tx>
          <c:spPr>
            <a:ln w="19050" cap="rnd">
              <a:solidFill>
                <a:schemeClr val="accent4"/>
              </a:solidFill>
              <a:round/>
            </a:ln>
            <a:effectLst/>
          </c:spPr>
          <c:marker>
            <c:symbol val="none"/>
          </c:marker>
          <c:cat>
            <c:numRef>
              <c:f>'Inter-Annual Variability'!$A$26:$A$37</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'Inter-Annual Variability'!$C$26:$C$37</c:f>
              <c:numCache>
                <c:formatCode>0.00</c:formatCode>
                <c:ptCount val="12"/>
                <c:pt idx="1">
                  <c:v>1.00775192200633</c:v>
                </c:pt>
                <c:pt idx="2">
                  <c:v>0.99347499398528161</c:v>
                </c:pt>
                <c:pt idx="3">
                  <c:v>1.0136914965725272</c:v>
                </c:pt>
                <c:pt idx="4">
                  <c:v>0.99910011704573121</c:v>
                </c:pt>
                <c:pt idx="5">
                  <c:v>1.0212243684386617</c:v>
                </c:pt>
                <c:pt idx="6">
                  <c:v>1.0032632413578473</c:v>
                </c:pt>
                <c:pt idx="7">
                  <c:v>0.99044436868175012</c:v>
                </c:pt>
                <c:pt idx="8">
                  <c:v>1.0018664739711909</c:v>
                </c:pt>
                <c:pt idx="9">
                  <c:v>0.99202852102981809</c:v>
                </c:pt>
                <c:pt idx="10">
                  <c:v>0.99855861214189023</c:v>
                </c:pt>
                <c:pt idx="11">
                  <c:v>0.98025784101716662</c:v>
                </c:pt>
              </c:numCache>
            </c:numRef>
          </c:val>
          <c:smooth val="0"/>
          <c:extLst>
            <c:ext xmlns:c16="http://schemas.microsoft.com/office/drawing/2014/chart" uri="{C3380CC4-5D6E-409C-BE32-E72D297353CC}">
              <c16:uniqueId val="{00000000-B8DB-4381-8C60-63F3EC67F67C}"/>
            </c:ext>
          </c:extLst>
        </c:ser>
        <c:ser>
          <c:idx val="4"/>
          <c:order val="2"/>
          <c:tx>
            <c:v> SPP</c:v>
          </c:tx>
          <c:spPr>
            <a:ln w="19050" cap="rnd">
              <a:solidFill>
                <a:schemeClr val="bg2">
                  <a:lumMod val="75000"/>
                </a:schemeClr>
              </a:solidFill>
              <a:round/>
            </a:ln>
            <a:effectLst/>
          </c:spPr>
          <c:marker>
            <c:symbol val="none"/>
          </c:marker>
          <c:cat>
            <c:numRef>
              <c:f>'Inter-Annual Variability'!$A$26:$A$37</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'Inter-Annual Variability'!$E$26:$E$37</c:f>
              <c:numCache>
                <c:formatCode>0.00</c:formatCode>
                <c:ptCount val="12"/>
                <c:pt idx="4">
                  <c:v>1.0195316095164966</c:v>
                </c:pt>
                <c:pt idx="5">
                  <c:v>1.0254863790389934</c:v>
                </c:pt>
                <c:pt idx="6">
                  <c:v>0.98450391132969806</c:v>
                </c:pt>
                <c:pt idx="7">
                  <c:v>0.95313481303903069</c:v>
                </c:pt>
                <c:pt idx="8">
                  <c:v>0.99756279573744211</c:v>
                </c:pt>
                <c:pt idx="9">
                  <c:v>1.0122259574739603</c:v>
                </c:pt>
                <c:pt idx="10">
                  <c:v>0.97187942548473483</c:v>
                </c:pt>
                <c:pt idx="11">
                  <c:v>0.96269967054194916</c:v>
                </c:pt>
              </c:numCache>
            </c:numRef>
          </c:val>
          <c:smooth val="0"/>
          <c:extLst>
            <c:ext xmlns:c16="http://schemas.microsoft.com/office/drawing/2014/chart" uri="{C3380CC4-5D6E-409C-BE32-E72D297353CC}">
              <c16:uniqueId val="{00000002-B8DB-4381-8C60-63F3EC67F67C}"/>
            </c:ext>
          </c:extLst>
        </c:ser>
        <c:ser>
          <c:idx val="3"/>
          <c:order val="3"/>
          <c:tx>
            <c:v> MISO</c:v>
          </c:tx>
          <c:spPr>
            <a:ln w="19050" cap="rnd">
              <a:solidFill>
                <a:schemeClr val="accent3">
                  <a:lumMod val="75000"/>
                </a:schemeClr>
              </a:solidFill>
              <a:round/>
            </a:ln>
            <a:effectLst/>
          </c:spPr>
          <c:marker>
            <c:symbol val="none"/>
          </c:marker>
          <c:cat>
            <c:numRef>
              <c:f>'Inter-Annual Variability'!$A$26:$A$37</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'Inter-Annual Variability'!$F$26:$F$37</c:f>
              <c:numCache>
                <c:formatCode>0.00</c:formatCode>
                <c:ptCount val="12"/>
                <c:pt idx="6">
                  <c:v>1.0026643233911829</c:v>
                </c:pt>
                <c:pt idx="7">
                  <c:v>1.0140420501822986</c:v>
                </c:pt>
                <c:pt idx="8">
                  <c:v>1.0280201834550911</c:v>
                </c:pt>
                <c:pt idx="9">
                  <c:v>1.0085286620499467</c:v>
                </c:pt>
                <c:pt idx="10">
                  <c:v>0.97335674476168688</c:v>
                </c:pt>
                <c:pt idx="11">
                  <c:v>0.95904012762980684</c:v>
                </c:pt>
              </c:numCache>
            </c:numRef>
          </c:val>
          <c:smooth val="0"/>
          <c:extLst>
            <c:ext xmlns:c16="http://schemas.microsoft.com/office/drawing/2014/chart" uri="{C3380CC4-5D6E-409C-BE32-E72D297353CC}">
              <c16:uniqueId val="{00000003-B8DB-4381-8C60-63F3EC67F67C}"/>
            </c:ext>
          </c:extLst>
        </c:ser>
        <c:ser>
          <c:idx val="5"/>
          <c:order val="4"/>
          <c:tx>
            <c:v> ERCOT</c:v>
          </c:tx>
          <c:spPr>
            <a:ln w="19050" cap="rnd">
              <a:solidFill>
                <a:schemeClr val="tx1">
                  <a:lumMod val="75000"/>
                  <a:lumOff val="25000"/>
                </a:schemeClr>
              </a:solidFill>
              <a:round/>
            </a:ln>
            <a:effectLst/>
          </c:spPr>
          <c:marker>
            <c:symbol val="none"/>
          </c:marker>
          <c:cat>
            <c:numRef>
              <c:f>'Inter-Annual Variability'!$A$26:$A$37</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'Inter-Annual Variability'!$D$26:$D$37</c:f>
              <c:numCache>
                <c:formatCode>0.00</c:formatCode>
                <c:ptCount val="12"/>
                <c:pt idx="3">
                  <c:v>1.0644960074487999</c:v>
                </c:pt>
                <c:pt idx="4">
                  <c:v>1.0263378402490242</c:v>
                </c:pt>
                <c:pt idx="5">
                  <c:v>1.0018008106338865</c:v>
                </c:pt>
                <c:pt idx="6">
                  <c:v>0.99898344492113422</c:v>
                </c:pt>
                <c:pt idx="7">
                  <c:v>0.94880560521406254</c:v>
                </c:pt>
                <c:pt idx="8">
                  <c:v>1.0217072200459729</c:v>
                </c:pt>
                <c:pt idx="9">
                  <c:v>1.0013507626439455</c:v>
                </c:pt>
                <c:pt idx="10">
                  <c:v>0.96132381829407698</c:v>
                </c:pt>
                <c:pt idx="11">
                  <c:v>0.97203828780358792</c:v>
                </c:pt>
              </c:numCache>
            </c:numRef>
          </c:val>
          <c:smooth val="0"/>
          <c:extLst>
            <c:ext xmlns:c16="http://schemas.microsoft.com/office/drawing/2014/chart" uri="{C3380CC4-5D6E-409C-BE32-E72D297353CC}">
              <c16:uniqueId val="{00000004-B8DB-4381-8C60-63F3EC67F67C}"/>
            </c:ext>
          </c:extLst>
        </c:ser>
        <c:ser>
          <c:idx val="2"/>
          <c:order val="5"/>
          <c:tx>
            <c:v> PJM</c:v>
          </c:tx>
          <c:spPr>
            <a:ln w="19050" cap="rnd">
              <a:solidFill>
                <a:schemeClr val="accent6">
                  <a:lumMod val="60000"/>
                  <a:lumOff val="40000"/>
                </a:schemeClr>
              </a:solidFill>
              <a:round/>
            </a:ln>
            <a:effectLst/>
          </c:spPr>
          <c:marker>
            <c:symbol val="none"/>
          </c:marker>
          <c:cat>
            <c:numRef>
              <c:f>'Inter-Annual Variability'!$A$26:$A$37</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'Inter-Annual Variability'!$G$26:$G$37</c:f>
              <c:numCache>
                <c:formatCode>0.00</c:formatCode>
                <c:ptCount val="12"/>
                <c:pt idx="2">
                  <c:v>1.0321261957624099</c:v>
                </c:pt>
                <c:pt idx="3">
                  <c:v>0.96136916254844018</c:v>
                </c:pt>
                <c:pt idx="4">
                  <c:v>1.0425010009895099</c:v>
                </c:pt>
                <c:pt idx="5">
                  <c:v>1.0175993580709977</c:v>
                </c:pt>
                <c:pt idx="6">
                  <c:v>1.0161523743727219</c:v>
                </c:pt>
                <c:pt idx="7">
                  <c:v>1.0200130798077534</c:v>
                </c:pt>
                <c:pt idx="8">
                  <c:v>1.0337055594573752</c:v>
                </c:pt>
                <c:pt idx="9">
                  <c:v>1.0187588273637977</c:v>
                </c:pt>
                <c:pt idx="10">
                  <c:v>0.94548373192430446</c:v>
                </c:pt>
                <c:pt idx="11">
                  <c:v>0.98531992402342439</c:v>
                </c:pt>
              </c:numCache>
            </c:numRef>
          </c:val>
          <c:smooth val="0"/>
          <c:extLst>
            <c:ext xmlns:c16="http://schemas.microsoft.com/office/drawing/2014/chart" uri="{C3380CC4-5D6E-409C-BE32-E72D297353CC}">
              <c16:uniqueId val="{00000005-B8DB-4381-8C60-63F3EC67F67C}"/>
            </c:ext>
          </c:extLst>
        </c:ser>
        <c:ser>
          <c:idx val="1"/>
          <c:order val="6"/>
          <c:tx>
            <c:v> NYISO</c:v>
          </c:tx>
          <c:spPr>
            <a:ln w="19050" cap="rnd">
              <a:solidFill>
                <a:schemeClr val="accent5"/>
              </a:solidFill>
              <a:round/>
            </a:ln>
            <a:effectLst/>
          </c:spPr>
          <c:marker>
            <c:symbol val="none"/>
          </c:marker>
          <c:cat>
            <c:numRef>
              <c:f>'Inter-Annual Variability'!$A$26:$A$37</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'Inter-Annual Variability'!$H$26:$H$37</c:f>
              <c:numCache>
                <c:formatCode>0.00</c:formatCode>
                <c:ptCount val="12"/>
                <c:pt idx="4">
                  <c:v>1.0283970028209199</c:v>
                </c:pt>
                <c:pt idx="5">
                  <c:v>1.0386312710265</c:v>
                </c:pt>
                <c:pt idx="6">
                  <c:v>1.02258722156065</c:v>
                </c:pt>
                <c:pt idx="7">
                  <c:v>1.0421004016889901</c:v>
                </c:pt>
                <c:pt idx="8">
                  <c:v>1.04279743038397</c:v>
                </c:pt>
                <c:pt idx="9">
                  <c:v>0.98803518187037476</c:v>
                </c:pt>
                <c:pt idx="10">
                  <c:v>0.9263088169698499</c:v>
                </c:pt>
                <c:pt idx="11">
                  <c:v>0.96104327814768764</c:v>
                </c:pt>
              </c:numCache>
            </c:numRef>
          </c:val>
          <c:smooth val="0"/>
          <c:extLst>
            <c:ext xmlns:c16="http://schemas.microsoft.com/office/drawing/2014/chart" uri="{C3380CC4-5D6E-409C-BE32-E72D297353CC}">
              <c16:uniqueId val="{00000006-B8DB-4381-8C60-63F3EC67F67C}"/>
            </c:ext>
          </c:extLst>
        </c:ser>
        <c:ser>
          <c:idx val="6"/>
          <c:order val="7"/>
          <c:tx>
            <c:v> ISO-NE</c:v>
          </c:tx>
          <c:spPr>
            <a:ln w="19050" cap="rnd">
              <a:solidFill>
                <a:schemeClr val="accent1">
                  <a:lumMod val="60000"/>
                  <a:lumOff val="40000"/>
                </a:schemeClr>
              </a:solidFill>
              <a:round/>
            </a:ln>
            <a:effectLst/>
          </c:spPr>
          <c:marker>
            <c:symbol val="none"/>
          </c:marker>
          <c:cat>
            <c:numRef>
              <c:f>'Inter-Annual Variability'!$A$26:$A$37</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'Inter-Annual Variability'!$I$26:$I$37</c:f>
              <c:numCache>
                <c:formatCode>0.00</c:formatCode>
                <c:ptCount val="12"/>
                <c:pt idx="7">
                  <c:v>1.03132043953107</c:v>
                </c:pt>
                <c:pt idx="8">
                  <c:v>1.07023565372524</c:v>
                </c:pt>
                <c:pt idx="9">
                  <c:v>0.99264556777699875</c:v>
                </c:pt>
                <c:pt idx="10">
                  <c:v>0.93058115446083822</c:v>
                </c:pt>
                <c:pt idx="11">
                  <c:v>0.99223853465744594</c:v>
                </c:pt>
              </c:numCache>
            </c:numRef>
          </c:val>
          <c:smooth val="0"/>
          <c:extLst>
            <c:ext xmlns:c16="http://schemas.microsoft.com/office/drawing/2014/chart" uri="{C3380CC4-5D6E-409C-BE32-E72D297353CC}">
              <c16:uniqueId val="{00000007-B8DB-4381-8C60-63F3EC67F67C}"/>
            </c:ext>
          </c:extLst>
        </c:ser>
        <c:ser>
          <c:idx val="8"/>
          <c:order val="8"/>
          <c:tx>
            <c:v> West (non-ISO)</c:v>
          </c:tx>
          <c:spPr>
            <a:ln w="19050" cap="rnd">
              <a:solidFill>
                <a:schemeClr val="accent2">
                  <a:lumMod val="60000"/>
                  <a:lumOff val="40000"/>
                </a:schemeClr>
              </a:solidFill>
              <a:round/>
            </a:ln>
            <a:effectLst/>
          </c:spPr>
          <c:marker>
            <c:symbol val="none"/>
          </c:marker>
          <c:cat>
            <c:numRef>
              <c:f>'Inter-Annual Variability'!$A$26:$A$37</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'Inter-Annual Variability'!$J$26:$J$37</c:f>
              <c:numCache>
                <c:formatCode>0.00</c:formatCode>
                <c:ptCount val="12"/>
                <c:pt idx="0">
                  <c:v>1.022706091022364</c:v>
                </c:pt>
                <c:pt idx="1">
                  <c:v>1.0042799825961874</c:v>
                </c:pt>
                <c:pt idx="2">
                  <c:v>1.0081112645549988</c:v>
                </c:pt>
                <c:pt idx="3">
                  <c:v>1.0373128184141418</c:v>
                </c:pt>
                <c:pt idx="4">
                  <c:v>1.0062807210800044</c:v>
                </c:pt>
                <c:pt idx="5">
                  <c:v>0.99933660401766478</c:v>
                </c:pt>
                <c:pt idx="6">
                  <c:v>0.99786128739450008</c:v>
                </c:pt>
                <c:pt idx="7">
                  <c:v>0.97005851593039727</c:v>
                </c:pt>
                <c:pt idx="8">
                  <c:v>0.999386958715483</c:v>
                </c:pt>
                <c:pt idx="9">
                  <c:v>0.99951081449447521</c:v>
                </c:pt>
                <c:pt idx="10">
                  <c:v>1.0039245027213901</c:v>
                </c:pt>
                <c:pt idx="11">
                  <c:v>0.99039241115970111</c:v>
                </c:pt>
              </c:numCache>
            </c:numRef>
          </c:val>
          <c:smooth val="0"/>
          <c:extLst>
            <c:ext xmlns:c16="http://schemas.microsoft.com/office/drawing/2014/chart" uri="{C3380CC4-5D6E-409C-BE32-E72D297353CC}">
              <c16:uniqueId val="{00000001-B8DB-4381-8C60-63F3EC67F67C}"/>
            </c:ext>
          </c:extLst>
        </c:ser>
        <c:ser>
          <c:idx val="9"/>
          <c:order val="9"/>
          <c:tx>
            <c:v> Southeast (non-ISO)</c:v>
          </c:tx>
          <c:spPr>
            <a:ln w="28575" cap="rnd">
              <a:solidFill>
                <a:schemeClr val="accent2"/>
              </a:solidFill>
              <a:round/>
            </a:ln>
            <a:effectLst/>
          </c:spPr>
          <c:marker>
            <c:symbol val="none"/>
          </c:marker>
          <c:val>
            <c:numRef>
              <c:f>'Inter-Annual Variability'!$K$26:$K$37</c:f>
              <c:numCache>
                <c:formatCode>0.00</c:formatCode>
                <c:ptCount val="12"/>
                <c:pt idx="2">
                  <c:v>1.03801677611795</c:v>
                </c:pt>
                <c:pt idx="3">
                  <c:v>1.0283503438394497</c:v>
                </c:pt>
                <c:pt idx="4">
                  <c:v>1.0099392538537573</c:v>
                </c:pt>
                <c:pt idx="5">
                  <c:v>0.98751907633136893</c:v>
                </c:pt>
                <c:pt idx="6">
                  <c:v>1.0010677413423295</c:v>
                </c:pt>
                <c:pt idx="7">
                  <c:v>0.97025967504625443</c:v>
                </c:pt>
                <c:pt idx="8">
                  <c:v>1.0482209039477646</c:v>
                </c:pt>
                <c:pt idx="9">
                  <c:v>1.0212497939639209</c:v>
                </c:pt>
                <c:pt idx="10">
                  <c:v>0.95988850449650986</c:v>
                </c:pt>
                <c:pt idx="11">
                  <c:v>0.9770223399888871</c:v>
                </c:pt>
              </c:numCache>
            </c:numRef>
          </c:val>
          <c:smooth val="0"/>
          <c:extLst>
            <c:ext xmlns:c16="http://schemas.microsoft.com/office/drawing/2014/chart" uri="{C3380CC4-5D6E-409C-BE32-E72D297353CC}">
              <c16:uniqueId val="{00000000-3571-479F-917F-5048875BA2ED}"/>
            </c:ext>
          </c:extLst>
        </c:ser>
        <c:dLbls>
          <c:showLegendKey val="0"/>
          <c:showVal val="0"/>
          <c:showCatName val="0"/>
          <c:showSerName val="0"/>
          <c:showPercent val="0"/>
          <c:showBubbleSize val="0"/>
        </c:dLbls>
        <c:smooth val="0"/>
        <c:axId val="731336280"/>
        <c:axId val="731336608"/>
      </c:lineChart>
      <c:catAx>
        <c:axId val="731336280"/>
        <c:scaling>
          <c:orientation val="minMax"/>
        </c:scaling>
        <c:delete val="0"/>
        <c:axPos val="b"/>
        <c:numFmt formatCode="General" sourceLinked="1"/>
        <c:majorTickMark val="none"/>
        <c:minorTickMark val="none"/>
        <c:tickLblPos val="nextTo"/>
        <c:spPr>
          <a:noFill/>
          <a:ln w="9525" cap="flat" cmpd="sng" algn="ctr">
            <a:noFill/>
            <a:round/>
          </a:ln>
          <a:effectLst/>
        </c:spPr>
        <c:txPr>
          <a:bodyPr rot="0" spcFirstLastPara="1" vertOverflow="ellipsis" wrap="square" anchor="ctr" anchorCtr="1"/>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731336608"/>
        <c:crosses val="autoZero"/>
        <c:auto val="1"/>
        <c:lblAlgn val="ctr"/>
        <c:lblOffset val="50"/>
        <c:tickLblSkip val="1"/>
        <c:noMultiLvlLbl val="0"/>
      </c:catAx>
      <c:valAx>
        <c:axId val="731336608"/>
        <c:scaling>
          <c:orientation val="minMax"/>
          <c:max val="1.1000000000000001"/>
          <c:min val="0.9"/>
        </c:scaling>
        <c:delete val="0"/>
        <c:axPos val="l"/>
        <c:majorGridlines>
          <c:spPr>
            <a:ln w="3175" cap="flat" cmpd="sng" algn="ctr">
              <a:solidFill>
                <a:schemeClr val="bg1">
                  <a:lumMod val="7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731336280"/>
        <c:crosses val="autoZero"/>
        <c:crossBetween val="between"/>
      </c:valAx>
      <c:spPr>
        <a:noFill/>
        <a:ln>
          <a:noFill/>
        </a:ln>
        <a:effectLst/>
      </c:spPr>
    </c:plotArea>
    <c:legend>
      <c:legendPos val="r"/>
      <c:layout>
        <c:manualLayout>
          <c:xMode val="edge"/>
          <c:yMode val="edge"/>
          <c:x val="8.2541847357037068E-2"/>
          <c:y val="0.67884588519432931"/>
          <c:w val="0.51974425050725226"/>
          <c:h val="0.23585716051140557"/>
        </c:manualLayout>
      </c:layout>
      <c:overlay val="0"/>
      <c:spPr>
        <a:solidFill>
          <a:schemeClr val="bg1"/>
        </a:solidFill>
        <a:ln w="3175">
          <a:solidFill>
            <a:schemeClr val="bg1">
              <a:lumMod val="75000"/>
            </a:schemeClr>
          </a:solidFill>
        </a:ln>
        <a:effectLst/>
      </c:spPr>
      <c:txPr>
        <a:bodyPr rot="0" spcFirstLastPara="1" vertOverflow="ellipsis" vert="horz" wrap="square" anchor="ctr" anchorCtr="1"/>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0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3"/>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128950263792784E-2"/>
          <c:y val="0.11874055515787799"/>
          <c:w val="0.92848630663591292"/>
          <c:h val="0.80381571621729098"/>
        </c:manualLayout>
      </c:layout>
      <c:areaChart>
        <c:grouping val="stacked"/>
        <c:varyColors val="0"/>
        <c:ser>
          <c:idx val="0"/>
          <c:order val="0"/>
          <c:spPr>
            <a:noFill/>
          </c:spP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Plants'!$T$29:$T$40</c:f>
              <c:numCache>
                <c:formatCode>0.0%</c:formatCode>
                <c:ptCount val="12"/>
                <c:pt idx="0">
                  <c:v>8.8311092632190266E-2</c:v>
                </c:pt>
                <c:pt idx="1">
                  <c:v>7.0909436834094369E-2</c:v>
                </c:pt>
                <c:pt idx="2">
                  <c:v>8.6868340943683411E-2</c:v>
                </c:pt>
                <c:pt idx="3">
                  <c:v>9.2349943749586369E-2</c:v>
                </c:pt>
                <c:pt idx="4">
                  <c:v>9.5347601700060722E-2</c:v>
                </c:pt>
                <c:pt idx="5">
                  <c:v>7.778274104956652E-2</c:v>
                </c:pt>
                <c:pt idx="6">
                  <c:v>2.8961187214611873E-2</c:v>
                </c:pt>
                <c:pt idx="7">
                  <c:v>0.10391436701740452</c:v>
                </c:pt>
                <c:pt idx="8">
                  <c:v>0</c:v>
                </c:pt>
                <c:pt idx="9">
                  <c:v>0</c:v>
                </c:pt>
                <c:pt idx="10">
                  <c:v>0</c:v>
                </c:pt>
                <c:pt idx="11">
                  <c:v>0</c:v>
                </c:pt>
              </c:numCache>
            </c:numRef>
          </c:val>
          <c:extLst>
            <c:ext xmlns:c16="http://schemas.microsoft.com/office/drawing/2014/chart" uri="{C3380CC4-5D6E-409C-BE32-E72D297353CC}">
              <c16:uniqueId val="{00000000-6AC7-4D0D-82F4-63B87EF27DB5}"/>
            </c:ext>
          </c:extLst>
        </c:ser>
        <c:ser>
          <c:idx val="1"/>
          <c:order val="1"/>
          <c:spPr>
            <a:solidFill>
              <a:schemeClr val="accent2">
                <a:lumMod val="60000"/>
                <a:lumOff val="40000"/>
              </a:schemeClr>
            </a:solidFill>
          </c:spP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Plants'!$U$29:$U$40</c:f>
              <c:numCache>
                <c:formatCode>0.0%</c:formatCode>
                <c:ptCount val="12"/>
                <c:pt idx="0">
                  <c:v>1.8094493281592364E-2</c:v>
                </c:pt>
                <c:pt idx="1">
                  <c:v>3.8126199457348825E-3</c:v>
                </c:pt>
                <c:pt idx="2">
                  <c:v>1.2131890675666501E-3</c:v>
                </c:pt>
                <c:pt idx="3">
                  <c:v>7.3380318972933872E-3</c:v>
                </c:pt>
                <c:pt idx="4">
                  <c:v>8.9127794936774696E-4</c:v>
                </c:pt>
                <c:pt idx="5">
                  <c:v>1.0394580107206688E-2</c:v>
                </c:pt>
                <c:pt idx="6">
                  <c:v>4.2038415723645015E-2</c:v>
                </c:pt>
                <c:pt idx="7">
                  <c:v>0</c:v>
                </c:pt>
                <c:pt idx="8">
                  <c:v>0</c:v>
                </c:pt>
                <c:pt idx="9">
                  <c:v>0</c:v>
                </c:pt>
                <c:pt idx="10">
                  <c:v>0</c:v>
                </c:pt>
                <c:pt idx="11">
                  <c:v>0</c:v>
                </c:pt>
              </c:numCache>
            </c:numRef>
          </c:val>
          <c:extLst>
            <c:ext xmlns:c16="http://schemas.microsoft.com/office/drawing/2014/chart" uri="{C3380CC4-5D6E-409C-BE32-E72D297353CC}">
              <c16:uniqueId val="{00000001-6AC7-4D0D-82F4-63B87EF27DB5}"/>
            </c:ext>
          </c:extLst>
        </c:ser>
        <c:ser>
          <c:idx val="4"/>
          <c:order val="2"/>
          <c:spPr>
            <a:noFill/>
          </c:spP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Plants'!$V$29:$V$40</c:f>
              <c:numCache>
                <c:formatCode>0.0%</c:formatCode>
                <c:ptCount val="12"/>
                <c:pt idx="0">
                  <c:v>6.8876952585968987E-2</c:v>
                </c:pt>
                <c:pt idx="1">
                  <c:v>9.5828482863176148E-2</c:v>
                </c:pt>
                <c:pt idx="2">
                  <c:v>9.325842566179858E-2</c:v>
                </c:pt>
                <c:pt idx="3">
                  <c:v>8.7454881495977382E-2</c:v>
                </c:pt>
                <c:pt idx="4">
                  <c:v>7.9883290530118764E-2</c:v>
                </c:pt>
                <c:pt idx="5">
                  <c:v>6.8975320721896077E-2</c:v>
                </c:pt>
                <c:pt idx="6">
                  <c:v>8.1518335744065362E-2</c:v>
                </c:pt>
                <c:pt idx="7">
                  <c:v>1.9278718435954911E-2</c:v>
                </c:pt>
                <c:pt idx="8">
                  <c:v>9.9141295862607337E-2</c:v>
                </c:pt>
                <c:pt idx="9">
                  <c:v>0.10633072407045009</c:v>
                </c:pt>
                <c:pt idx="10">
                  <c:v>9.1180691454664051E-2</c:v>
                </c:pt>
                <c:pt idx="11">
                  <c:v>0.12764693316243422</c:v>
                </c:pt>
              </c:numCache>
            </c:numRef>
          </c:val>
          <c:extLst>
            <c:ext xmlns:c16="http://schemas.microsoft.com/office/drawing/2014/chart" uri="{C3380CC4-5D6E-409C-BE32-E72D297353CC}">
              <c16:uniqueId val="{00000002-6AC7-4D0D-82F4-63B87EF27DB5}"/>
            </c:ext>
          </c:extLst>
        </c:ser>
        <c:ser>
          <c:idx val="8"/>
          <c:order val="3"/>
          <c:spPr>
            <a:solidFill>
              <a:schemeClr val="accent3">
                <a:lumMod val="60000"/>
                <a:lumOff val="40000"/>
              </a:schemeClr>
            </a:solidFill>
          </c:spP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Plants'!$W$29:$W$40</c:f>
              <c:numCache>
                <c:formatCode>0.0%</c:formatCode>
                <c:ptCount val="12"/>
                <c:pt idx="0">
                  <c:v>5.5526534881941814E-2</c:v>
                </c:pt>
                <c:pt idx="1">
                  <c:v>4.1614671711102807E-2</c:v>
                </c:pt>
                <c:pt idx="2">
                  <c:v>3.1272902359329946E-2</c:v>
                </c:pt>
                <c:pt idx="3">
                  <c:v>2.1068537626756811E-2</c:v>
                </c:pt>
                <c:pt idx="4">
                  <c:v>3.6303055437276743E-2</c:v>
                </c:pt>
                <c:pt idx="5">
                  <c:v>4.2725419557611333E-2</c:v>
                </c:pt>
                <c:pt idx="6">
                  <c:v>3.9318663642293777E-2</c:v>
                </c:pt>
                <c:pt idx="7">
                  <c:v>6.6023134970052785E-2</c:v>
                </c:pt>
                <c:pt idx="8">
                  <c:v>8.568209170155891E-2</c:v>
                </c:pt>
                <c:pt idx="9">
                  <c:v>6.3952588507383043E-2</c:v>
                </c:pt>
                <c:pt idx="10">
                  <c:v>8.7269910454841962E-2</c:v>
                </c:pt>
                <c:pt idx="11">
                  <c:v>3.3694650482231608E-2</c:v>
                </c:pt>
              </c:numCache>
            </c:numRef>
          </c:val>
          <c:extLst>
            <c:ext xmlns:c16="http://schemas.microsoft.com/office/drawing/2014/chart" uri="{C3380CC4-5D6E-409C-BE32-E72D297353CC}">
              <c16:uniqueId val="{00000003-6AC7-4D0D-82F4-63B87EF27DB5}"/>
            </c:ext>
          </c:extLst>
        </c:ser>
        <c:dLbls>
          <c:showLegendKey val="0"/>
          <c:showVal val="0"/>
          <c:showCatName val="0"/>
          <c:showSerName val="0"/>
          <c:showPercent val="0"/>
          <c:showBubbleSize val="0"/>
        </c:dLbls>
        <c:axId val="442221696"/>
        <c:axId val="442223616"/>
      </c:areaChart>
      <c:lineChart>
        <c:grouping val="standard"/>
        <c:varyColors val="0"/>
        <c:ser>
          <c:idx val="9"/>
          <c:order val="4"/>
          <c:spPr>
            <a:ln>
              <a:solidFill>
                <a:schemeClr val="tx1"/>
              </a:solidFill>
              <a:prstDash val="dash"/>
            </a:ln>
          </c:spPr>
          <c:marker>
            <c:symbol val="none"/>
          </c:marke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Plants'!$K$29:$K$40</c:f>
              <c:numCache>
                <c:formatCode>0.0%</c:formatCode>
                <c:ptCount val="12"/>
                <c:pt idx="0">
                  <c:v>0.21823592611566484</c:v>
                </c:pt>
                <c:pt idx="1">
                  <c:v>0.21144948262808114</c:v>
                </c:pt>
                <c:pt idx="2">
                  <c:v>0.22164450221644502</c:v>
                </c:pt>
                <c:pt idx="3">
                  <c:v>0.21375029163750292</c:v>
                </c:pt>
                <c:pt idx="4">
                  <c:v>0.2142831026551261</c:v>
                </c:pt>
                <c:pt idx="5">
                  <c:v>0.18796453687964537</c:v>
                </c:pt>
                <c:pt idx="6">
                  <c:v>0.19369229743692298</c:v>
                </c:pt>
                <c:pt idx="7">
                  <c:v>0.17606905976069059</c:v>
                </c:pt>
                <c:pt idx="8">
                  <c:v>0.19425996835653411</c:v>
                </c:pt>
                <c:pt idx="9">
                  <c:v>0.19668866446688665</c:v>
                </c:pt>
                <c:pt idx="10">
                  <c:v>0.18394660533946605</c:v>
                </c:pt>
                <c:pt idx="11">
                  <c:v>0.18371662833716629</c:v>
                </c:pt>
              </c:numCache>
            </c:numRef>
          </c:val>
          <c:smooth val="0"/>
          <c:extLst>
            <c:ext xmlns:c16="http://schemas.microsoft.com/office/drawing/2014/chart" uri="{C3380CC4-5D6E-409C-BE32-E72D297353CC}">
              <c16:uniqueId val="{00000004-6AC7-4D0D-82F4-63B87EF27DB5}"/>
            </c:ext>
          </c:extLst>
        </c:ser>
        <c:ser>
          <c:idx val="10"/>
          <c:order val="5"/>
          <c:spPr>
            <a:ln>
              <a:solidFill>
                <a:schemeClr val="accent2"/>
              </a:solidFill>
            </a:ln>
          </c:spPr>
          <c:marker>
            <c:symbol val="x"/>
            <c:size val="10"/>
            <c:spPr>
              <a:ln w="12700">
                <a:solidFill>
                  <a:schemeClr val="accent2"/>
                </a:solidFill>
              </a:ln>
            </c:spPr>
          </c:marke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Plants'!$L$29:$L$40</c:f>
              <c:numCache>
                <c:formatCode>0.0%</c:formatCode>
                <c:ptCount val="12"/>
                <c:pt idx="6">
                  <c:v>0.28731150740188777</c:v>
                </c:pt>
                <c:pt idx="7">
                  <c:v>0.28376894977168948</c:v>
                </c:pt>
                <c:pt idx="8">
                  <c:v>0.28357059776867033</c:v>
                </c:pt>
                <c:pt idx="9">
                  <c:v>0.28668082191780819</c:v>
                </c:pt>
                <c:pt idx="10">
                  <c:v>0.28453972602739724</c:v>
                </c:pt>
                <c:pt idx="11">
                  <c:v>0.28175479452054797</c:v>
                </c:pt>
              </c:numCache>
            </c:numRef>
          </c:val>
          <c:smooth val="0"/>
          <c:extLst>
            <c:ext xmlns:c16="http://schemas.microsoft.com/office/drawing/2014/chart" uri="{C3380CC4-5D6E-409C-BE32-E72D297353CC}">
              <c16:uniqueId val="{00000005-6AC7-4D0D-82F4-63B87EF27DB5}"/>
            </c:ext>
          </c:extLst>
        </c:ser>
        <c:ser>
          <c:idx val="11"/>
          <c:order val="6"/>
          <c:marker>
            <c:symbol val="circle"/>
            <c:size val="8"/>
            <c:spPr>
              <a:solidFill>
                <a:schemeClr val="bg1"/>
              </a:solidFill>
              <a:ln w="15875"/>
            </c:spPr>
          </c:marker>
          <c:dPt>
            <c:idx val="13"/>
            <c:marker>
              <c:symbol val="circle"/>
              <c:size val="7"/>
              <c:spPr>
                <a:solidFill>
                  <a:schemeClr val="bg1"/>
                </a:solidFill>
                <a:ln w="15875">
                  <a:solidFill>
                    <a:schemeClr val="accent6">
                      <a:lumMod val="75000"/>
                    </a:schemeClr>
                  </a:solidFill>
                </a:ln>
              </c:spPr>
            </c:marker>
            <c:bubble3D val="0"/>
            <c:extLst>
              <c:ext xmlns:c16="http://schemas.microsoft.com/office/drawing/2014/chart" uri="{C3380CC4-5D6E-409C-BE32-E72D297353CC}">
                <c16:uniqueId val="{00000006-6AC7-4D0D-82F4-63B87EF27DB5}"/>
              </c:ext>
            </c:extLst>
          </c:dPt>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Plants'!$M$29:$M$40</c:f>
              <c:numCache>
                <c:formatCode>0.0%</c:formatCode>
                <c:ptCount val="12"/>
                <c:pt idx="6">
                  <c:v>0.2756013698630137</c:v>
                </c:pt>
                <c:pt idx="7">
                  <c:v>0.32823881278538813</c:v>
                </c:pt>
                <c:pt idx="8">
                  <c:v>0.29311020036429875</c:v>
                </c:pt>
                <c:pt idx="9">
                  <c:v>0.33057808219178081</c:v>
                </c:pt>
                <c:pt idx="10">
                  <c:v>0.35434383561643834</c:v>
                </c:pt>
                <c:pt idx="11">
                  <c:v>0.36148036529680366</c:v>
                </c:pt>
              </c:numCache>
            </c:numRef>
          </c:val>
          <c:smooth val="0"/>
          <c:extLst>
            <c:ext xmlns:c16="http://schemas.microsoft.com/office/drawing/2014/chart" uri="{C3380CC4-5D6E-409C-BE32-E72D297353CC}">
              <c16:uniqueId val="{00000007-6AC7-4D0D-82F4-63B87EF27DB5}"/>
            </c:ext>
          </c:extLst>
        </c:ser>
        <c:ser>
          <c:idx val="12"/>
          <c:order val="7"/>
          <c:spPr>
            <a:ln>
              <a:solidFill>
                <a:schemeClr val="accent3">
                  <a:lumMod val="50000"/>
                </a:schemeClr>
              </a:solidFill>
            </a:ln>
          </c:spPr>
          <c:marker>
            <c:symbol val="star"/>
            <c:size val="8"/>
            <c:spPr>
              <a:ln w="12700">
                <a:solidFill>
                  <a:schemeClr val="accent3">
                    <a:lumMod val="50000"/>
                  </a:schemeClr>
                </a:solidFill>
              </a:ln>
            </c:spPr>
          </c:marke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Plants'!$N$29:$N$40</c:f>
              <c:numCache>
                <c:formatCode>0.0%</c:formatCode>
                <c:ptCount val="12"/>
                <c:pt idx="6">
                  <c:v>0.12689855019803059</c:v>
                </c:pt>
                <c:pt idx="7">
                  <c:v>0.19515582040381285</c:v>
                </c:pt>
                <c:pt idx="8">
                  <c:v>0.20249470945485643</c:v>
                </c:pt>
                <c:pt idx="9">
                  <c:v>0.20799238157528191</c:v>
                </c:pt>
                <c:pt idx="10">
                  <c:v>0.23057816455312913</c:v>
                </c:pt>
                <c:pt idx="11">
                  <c:v>0.22391416251831933</c:v>
                </c:pt>
              </c:numCache>
            </c:numRef>
          </c:val>
          <c:smooth val="0"/>
          <c:extLst>
            <c:ext xmlns:c16="http://schemas.microsoft.com/office/drawing/2014/chart" uri="{C3380CC4-5D6E-409C-BE32-E72D297353CC}">
              <c16:uniqueId val="{00000008-6AC7-4D0D-82F4-63B87EF27DB5}"/>
            </c:ext>
          </c:extLst>
        </c:ser>
        <c:ser>
          <c:idx val="13"/>
          <c:order val="8"/>
          <c:spPr>
            <a:ln>
              <a:solidFill>
                <a:schemeClr val="accent5">
                  <a:lumMod val="60000"/>
                  <a:lumOff val="40000"/>
                </a:schemeClr>
              </a:solidFill>
            </a:ln>
          </c:spPr>
          <c:marker>
            <c:symbol val="square"/>
            <c:size val="8"/>
            <c:spPr>
              <a:solidFill>
                <a:schemeClr val="bg1"/>
              </a:solidFill>
              <a:ln w="19050">
                <a:solidFill>
                  <a:schemeClr val="accent5">
                    <a:lumMod val="60000"/>
                    <a:lumOff val="40000"/>
                  </a:schemeClr>
                </a:solidFill>
              </a:ln>
            </c:spPr>
          </c:marke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Plants'!$O$29:$O$40</c:f>
              <c:numCache>
                <c:formatCode>0.0%</c:formatCode>
                <c:ptCount val="12"/>
                <c:pt idx="7">
                  <c:v>0.22995302100456619</c:v>
                </c:pt>
                <c:pt idx="8">
                  <c:v>0.28456541347905284</c:v>
                </c:pt>
                <c:pt idx="9">
                  <c:v>0.27124657534246577</c:v>
                </c:pt>
                <c:pt idx="10">
                  <c:v>0.27633789954337901</c:v>
                </c:pt>
                <c:pt idx="11">
                  <c:v>0.23492420091324201</c:v>
                </c:pt>
              </c:numCache>
            </c:numRef>
          </c:val>
          <c:smooth val="0"/>
          <c:extLst>
            <c:ext xmlns:c16="http://schemas.microsoft.com/office/drawing/2014/chart" uri="{C3380CC4-5D6E-409C-BE32-E72D297353CC}">
              <c16:uniqueId val="{00000009-6AC7-4D0D-82F4-63B87EF27DB5}"/>
            </c:ext>
          </c:extLst>
        </c:ser>
        <c:ser>
          <c:idx val="2"/>
          <c:order val="9"/>
          <c:spPr>
            <a:ln>
              <a:noFill/>
            </a:ln>
          </c:spPr>
          <c:marker>
            <c:symbol val="diamond"/>
            <c:size val="7"/>
            <c:spPr>
              <a:solidFill>
                <a:schemeClr val="tx2"/>
              </a:solidFill>
              <a:ln w="12700">
                <a:solidFill>
                  <a:schemeClr val="tx2"/>
                </a:solidFill>
              </a:ln>
            </c:spPr>
          </c:marke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Plants'!$R$29:$R$40</c:f>
              <c:numCache>
                <c:formatCode>0.0%</c:formatCode>
                <c:ptCount val="12"/>
                <c:pt idx="0">
                  <c:v>0.30832574377656347</c:v>
                </c:pt>
                <c:pt idx="1">
                  <c:v>0.27608828006088282</c:v>
                </c:pt>
                <c:pt idx="2">
                  <c:v>0.27260679601362586</c:v>
                </c:pt>
                <c:pt idx="3">
                  <c:v>0.27231020744149548</c:v>
                </c:pt>
                <c:pt idx="4">
                  <c:v>0.26133947800836083</c:v>
                </c:pt>
                <c:pt idx="5">
                  <c:v>0.27523155953268513</c:v>
                </c:pt>
                <c:pt idx="6">
                  <c:v>0.28600553407613455</c:v>
                </c:pt>
                <c:pt idx="7">
                  <c:v>0.28330740100512597</c:v>
                </c:pt>
                <c:pt idx="8">
                  <c:v>0.28395931232362254</c:v>
                </c:pt>
                <c:pt idx="9">
                  <c:v>0.28587620531367797</c:v>
                </c:pt>
                <c:pt idx="10">
                  <c:v>0.28725618341096476</c:v>
                </c:pt>
                <c:pt idx="11">
                  <c:v>0.2773610784675945</c:v>
                </c:pt>
              </c:numCache>
            </c:numRef>
          </c:val>
          <c:smooth val="0"/>
          <c:extLst>
            <c:ext xmlns:c16="http://schemas.microsoft.com/office/drawing/2014/chart" uri="{C3380CC4-5D6E-409C-BE32-E72D297353CC}">
              <c16:uniqueId val="{0000000A-6AC7-4D0D-82F4-63B87EF27DB5}"/>
            </c:ext>
          </c:extLst>
        </c:ser>
        <c:ser>
          <c:idx val="3"/>
          <c:order val="10"/>
          <c:spPr>
            <a:ln>
              <a:solidFill>
                <a:srgbClr val="7030A0"/>
              </a:solidFill>
            </a:ln>
          </c:spPr>
          <c:marker>
            <c:symbol val="circle"/>
            <c:size val="8"/>
            <c:spPr>
              <a:ln>
                <a:noFill/>
              </a:ln>
            </c:spPr>
          </c:marker>
          <c:cat>
            <c:numRef>
              <c:f>'CF for CSP Plants'!$A$29:$A$40</c:f>
              <c:numCache>
                <c:formatCode>General</c:formatCode>
                <c:ptCount val="12"/>
                <c:pt idx="0">
                  <c:v>2008</c:v>
                </c:pt>
                <c:pt idx="1">
                  <c:v>2009</c:v>
                </c:pt>
                <c:pt idx="2">
                  <c:v>2010</c:v>
                </c:pt>
                <c:pt idx="3">
                  <c:v>2011</c:v>
                </c:pt>
                <c:pt idx="4">
                  <c:v>2012</c:v>
                </c:pt>
                <c:pt idx="5">
                  <c:v>2013</c:v>
                </c:pt>
                <c:pt idx="6">
                  <c:v>2014</c:v>
                </c:pt>
                <c:pt idx="7">
                  <c:v>2015</c:v>
                </c:pt>
                <c:pt idx="8">
                  <c:v>2016</c:v>
                </c:pt>
                <c:pt idx="9">
                  <c:v>2017</c:v>
                </c:pt>
                <c:pt idx="10">
                  <c:v>2018</c:v>
                </c:pt>
                <c:pt idx="11">
                  <c:v>2019</c:v>
                </c:pt>
              </c:numCache>
            </c:numRef>
          </c:cat>
          <c:val>
            <c:numRef>
              <c:f>'CF for CSP Plants'!$P$29:$P$40</c:f>
              <c:numCache>
                <c:formatCode>0.0%</c:formatCode>
                <c:ptCount val="12"/>
                <c:pt idx="8">
                  <c:v>0.13210711520947177</c:v>
                </c:pt>
                <c:pt idx="9">
                  <c:v>4.3616645911166457E-2</c:v>
                </c:pt>
                <c:pt idx="10">
                  <c:v>0.20320672478206725</c:v>
                </c:pt>
                <c:pt idx="11">
                  <c:v>5.2063096720630968E-2</c:v>
                </c:pt>
              </c:numCache>
            </c:numRef>
          </c:val>
          <c:smooth val="0"/>
          <c:extLst>
            <c:ext xmlns:c16="http://schemas.microsoft.com/office/drawing/2014/chart" uri="{C3380CC4-5D6E-409C-BE32-E72D297353CC}">
              <c16:uniqueId val="{0000000B-6AC7-4D0D-82F4-63B87EF27DB5}"/>
            </c:ext>
          </c:extLst>
        </c:ser>
        <c:dLbls>
          <c:showLegendKey val="0"/>
          <c:showVal val="0"/>
          <c:showCatName val="0"/>
          <c:showSerName val="0"/>
          <c:showPercent val="0"/>
          <c:showBubbleSize val="0"/>
        </c:dLbls>
        <c:marker val="1"/>
        <c:smooth val="0"/>
        <c:axId val="442221696"/>
        <c:axId val="442223616"/>
      </c:lineChart>
      <c:catAx>
        <c:axId val="442221696"/>
        <c:scaling>
          <c:orientation val="minMax"/>
        </c:scaling>
        <c:delete val="0"/>
        <c:axPos val="b"/>
        <c:numFmt formatCode="General" sourceLinked="1"/>
        <c:majorTickMark val="out"/>
        <c:minorTickMark val="none"/>
        <c:tickLblPos val="nextTo"/>
        <c:spPr>
          <a:ln>
            <a:noFill/>
          </a:ln>
        </c:spPr>
        <c:crossAx val="442223616"/>
        <c:crosses val="autoZero"/>
        <c:auto val="1"/>
        <c:lblAlgn val="ctr"/>
        <c:lblOffset val="0"/>
        <c:noMultiLvlLbl val="0"/>
      </c:catAx>
      <c:valAx>
        <c:axId val="442223616"/>
        <c:scaling>
          <c:orientation val="minMax"/>
          <c:max val="0.4"/>
        </c:scaling>
        <c:delete val="0"/>
        <c:axPos val="l"/>
        <c:majorGridlines>
          <c:spPr>
            <a:ln w="3175">
              <a:solidFill>
                <a:schemeClr val="bg1">
                  <a:lumMod val="75000"/>
                </a:schemeClr>
              </a:solidFill>
            </a:ln>
          </c:spPr>
        </c:majorGridlines>
        <c:numFmt formatCode="0%" sourceLinked="0"/>
        <c:majorTickMark val="out"/>
        <c:minorTickMark val="none"/>
        <c:tickLblPos val="nextTo"/>
        <c:spPr>
          <a:ln>
            <a:noFill/>
          </a:ln>
        </c:spPr>
        <c:crossAx val="442221696"/>
        <c:crosses val="autoZero"/>
        <c:crossBetween val="between"/>
      </c:valAx>
    </c:plotArea>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7489063867016625E-2"/>
          <c:y val="0.1132180352455943"/>
          <c:w val="0.90854268216472944"/>
          <c:h val="0.73389638795150602"/>
        </c:manualLayout>
      </c:layout>
      <c:bubbleChart>
        <c:varyColors val="0"/>
        <c:ser>
          <c:idx val="3"/>
          <c:order val="0"/>
          <c:tx>
            <c:v> CAISO</c:v>
          </c:tx>
          <c:spPr>
            <a:solidFill>
              <a:srgbClr val="DBEEF4"/>
            </a:solidFill>
            <a:ln w="6350">
              <a:solidFill>
                <a:schemeClr val="accent5"/>
              </a:solidFill>
              <a:prstDash val="solid"/>
            </a:ln>
          </c:spPr>
          <c:invertIfNegative val="1"/>
          <c:dPt>
            <c:idx val="205"/>
            <c:invertIfNegative val="1"/>
            <c:bubble3D val="0"/>
            <c:extLst>
              <c:ext xmlns:c16="http://schemas.microsoft.com/office/drawing/2014/chart" uri="{C3380CC4-5D6E-409C-BE32-E72D297353CC}">
                <c16:uniqueId val="{00000000-C4A5-4521-AB5F-8CCD3CF33387}"/>
              </c:ext>
            </c:extLst>
          </c:dPt>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Project'!$C$25:$C$483</c:f>
              <c:numCache>
                <c:formatCode>0.00</c:formatCode>
                <c:ptCount val="459"/>
                <c:pt idx="0">
                  <c:v>164.45572195425723</c:v>
                </c:pt>
                <c:pt idx="1">
                  <c:v>161.81548905663686</c:v>
                </c:pt>
                <c:pt idx="2">
                  <c:v>111.9409899558503</c:v>
                </c:pt>
                <c:pt idx="3">
                  <c:v>#N/A</c:v>
                </c:pt>
                <c:pt idx="4">
                  <c:v>#N/A</c:v>
                </c:pt>
                <c:pt idx="5">
                  <c:v>145.2907460896657</c:v>
                </c:pt>
                <c:pt idx="6">
                  <c:v>#N/A</c:v>
                </c:pt>
                <c:pt idx="7">
                  <c:v>#N/A</c:v>
                </c:pt>
                <c:pt idx="8">
                  <c:v>#N/A</c:v>
                </c:pt>
                <c:pt idx="9">
                  <c:v>#N/A</c:v>
                </c:pt>
                <c:pt idx="10">
                  <c:v>#N/A</c:v>
                </c:pt>
                <c:pt idx="11">
                  <c:v>#N/A</c:v>
                </c:pt>
                <c:pt idx="12">
                  <c:v>#N/A</c:v>
                </c:pt>
                <c:pt idx="13">
                  <c:v>149.63355332733474</c:v>
                </c:pt>
                <c:pt idx="14">
                  <c:v>114.28127286800645</c:v>
                </c:pt>
                <c:pt idx="15">
                  <c:v>135.88994944907773</c:v>
                </c:pt>
                <c:pt idx="16">
                  <c:v>130.67928018532925</c:v>
                </c:pt>
                <c:pt idx="17">
                  <c:v>192.51207117238803</c:v>
                </c:pt>
                <c:pt idx="18">
                  <c:v>#N/A</c:v>
                </c:pt>
                <c:pt idx="19">
                  <c:v>#N/A</c:v>
                </c:pt>
                <c:pt idx="20">
                  <c:v>#N/A</c:v>
                </c:pt>
                <c:pt idx="21">
                  <c:v>232.7679192034704</c:v>
                </c:pt>
                <c:pt idx="22">
                  <c:v>232.7679192034704</c:v>
                </c:pt>
                <c:pt idx="23">
                  <c:v>232.7679192034704</c:v>
                </c:pt>
                <c:pt idx="24">
                  <c:v>#N/A</c:v>
                </c:pt>
                <c:pt idx="25">
                  <c:v>115.19553556354373</c:v>
                </c:pt>
                <c:pt idx="26">
                  <c:v>137.68508460827246</c:v>
                </c:pt>
                <c:pt idx="27">
                  <c:v>126.45570661208539</c:v>
                </c:pt>
                <c:pt idx="28">
                  <c:v>128.41644739381232</c:v>
                </c:pt>
                <c:pt idx="29">
                  <c:v>157.94117785682593</c:v>
                </c:pt>
                <c:pt idx="30">
                  <c:v>157.94117785682593</c:v>
                </c:pt>
                <c:pt idx="31">
                  <c:v>154.54344875579176</c:v>
                </c:pt>
                <c:pt idx="32">
                  <c:v>#N/A</c:v>
                </c:pt>
                <c:pt idx="33">
                  <c:v>#N/A</c:v>
                </c:pt>
                <c:pt idx="34">
                  <c:v>#N/A</c:v>
                </c:pt>
                <c:pt idx="35">
                  <c:v>68.240330929720201</c:v>
                </c:pt>
                <c:pt idx="36">
                  <c:v>56.026393674338351</c:v>
                </c:pt>
                <c:pt idx="37">
                  <c:v>60.099855479946847</c:v>
                </c:pt>
                <c:pt idx="38">
                  <c:v>56.213772917396433</c:v>
                </c:pt>
                <c:pt idx="39">
                  <c:v>105.39895769306231</c:v>
                </c:pt>
                <c:pt idx="40">
                  <c:v>105.62532012454332</c:v>
                </c:pt>
                <c:pt idx="41">
                  <c:v>#N/A</c:v>
                </c:pt>
                <c:pt idx="42">
                  <c:v>#N/A</c:v>
                </c:pt>
                <c:pt idx="43">
                  <c:v>#N/A</c:v>
                </c:pt>
                <c:pt idx="44">
                  <c:v>156.78919889199267</c:v>
                </c:pt>
                <c:pt idx="45">
                  <c:v>#N/A</c:v>
                </c:pt>
                <c:pt idx="46">
                  <c:v>61.044211140401245</c:v>
                </c:pt>
                <c:pt idx="47">
                  <c:v>61.267000232154551</c:v>
                </c:pt>
                <c:pt idx="48">
                  <c:v>78.718386144874557</c:v>
                </c:pt>
                <c:pt idx="49">
                  <c:v>#N/A</c:v>
                </c:pt>
                <c:pt idx="50">
                  <c:v>140.08794936438139</c:v>
                </c:pt>
                <c:pt idx="51">
                  <c:v>136.41543361093846</c:v>
                </c:pt>
                <c:pt idx="52">
                  <c:v>60.360814617509256</c:v>
                </c:pt>
                <c:pt idx="53">
                  <c:v>63.252258643009228</c:v>
                </c:pt>
                <c:pt idx="54">
                  <c:v>142.56710847089252</c:v>
                </c:pt>
                <c:pt idx="55">
                  <c:v>#N/A</c:v>
                </c:pt>
                <c:pt idx="56">
                  <c:v>#N/A</c:v>
                </c:pt>
                <c:pt idx="57">
                  <c:v>#N/A</c:v>
                </c:pt>
                <c:pt idx="58">
                  <c:v>#N/A</c:v>
                </c:pt>
                <c:pt idx="59">
                  <c:v>#N/A</c:v>
                </c:pt>
                <c:pt idx="60">
                  <c:v>#N/A</c:v>
                </c:pt>
                <c:pt idx="61">
                  <c:v>#N/A</c:v>
                </c:pt>
                <c:pt idx="62">
                  <c:v>125.55486656968762</c:v>
                </c:pt>
                <c:pt idx="63">
                  <c:v>97.230944040558128</c:v>
                </c:pt>
                <c:pt idx="64">
                  <c:v>214.53323585260742</c:v>
                </c:pt>
                <c:pt idx="65">
                  <c:v>83.426933085535097</c:v>
                </c:pt>
                <c:pt idx="66">
                  <c:v>102.74055073357263</c:v>
                </c:pt>
                <c:pt idx="67">
                  <c:v>78.615846450293716</c:v>
                </c:pt>
                <c:pt idx="68">
                  <c:v>78.615846450293716</c:v>
                </c:pt>
                <c:pt idx="69">
                  <c:v>128.38562679836727</c:v>
                </c:pt>
                <c:pt idx="70">
                  <c:v>124.26824820034791</c:v>
                </c:pt>
                <c:pt idx="71">
                  <c:v>#N/A</c:v>
                </c:pt>
                <c:pt idx="72">
                  <c:v>56.564060633116803</c:v>
                </c:pt>
                <c:pt idx="73">
                  <c:v>#N/A</c:v>
                </c:pt>
                <c:pt idx="74">
                  <c:v>#N/A</c:v>
                </c:pt>
                <c:pt idx="75">
                  <c:v>82.665744688357279</c:v>
                </c:pt>
                <c:pt idx="76">
                  <c:v>82.278995859770305</c:v>
                </c:pt>
                <c:pt idx="77">
                  <c:v>77.344977044547335</c:v>
                </c:pt>
                <c:pt idx="78">
                  <c:v>63.715144126867884</c:v>
                </c:pt>
                <c:pt idx="79">
                  <c:v>119.68109562930729</c:v>
                </c:pt>
                <c:pt idx="80">
                  <c:v>#N/A</c:v>
                </c:pt>
                <c:pt idx="81">
                  <c:v>#N/A</c:v>
                </c:pt>
                <c:pt idx="82">
                  <c:v>80.555504530150273</c:v>
                </c:pt>
                <c:pt idx="83">
                  <c:v>#N/A</c:v>
                </c:pt>
                <c:pt idx="84">
                  <c:v>#N/A</c:v>
                </c:pt>
                <c:pt idx="85">
                  <c:v>#N/A</c:v>
                </c:pt>
                <c:pt idx="86">
                  <c:v>46.835750110018289</c:v>
                </c:pt>
                <c:pt idx="87">
                  <c:v>#N/A</c:v>
                </c:pt>
                <c:pt idx="88">
                  <c:v>#N/A</c:v>
                </c:pt>
                <c:pt idx="89">
                  <c:v>#N/A</c:v>
                </c:pt>
                <c:pt idx="90">
                  <c:v>#N/A</c:v>
                </c:pt>
                <c:pt idx="91">
                  <c:v>72.67541840683802</c:v>
                </c:pt>
                <c:pt idx="92">
                  <c:v>65.668732558977624</c:v>
                </c:pt>
                <c:pt idx="93">
                  <c:v>81.624943373945641</c:v>
                </c:pt>
                <c:pt idx="94">
                  <c:v>82.017484107405636</c:v>
                </c:pt>
                <c:pt idx="95">
                  <c:v>47.916239973021511</c:v>
                </c:pt>
                <c:pt idx="96">
                  <c:v>#N/A</c:v>
                </c:pt>
                <c:pt idx="97">
                  <c:v>96.273109336038459</c:v>
                </c:pt>
                <c:pt idx="98">
                  <c:v>121.09775972700984</c:v>
                </c:pt>
                <c:pt idx="99">
                  <c:v>#N/A</c:v>
                </c:pt>
                <c:pt idx="100">
                  <c:v>#N/A</c:v>
                </c:pt>
                <c:pt idx="101">
                  <c:v>#N/A</c:v>
                </c:pt>
                <c:pt idx="102">
                  <c:v>#N/A</c:v>
                </c:pt>
                <c:pt idx="103">
                  <c:v>#N/A</c:v>
                </c:pt>
                <c:pt idx="104">
                  <c:v>78.042245775809263</c:v>
                </c:pt>
                <c:pt idx="105">
                  <c:v>54.421452968467172</c:v>
                </c:pt>
                <c:pt idx="106">
                  <c:v>54.06898241815334</c:v>
                </c:pt>
                <c:pt idx="107">
                  <c:v>56.369383221106091</c:v>
                </c:pt>
                <c:pt idx="108">
                  <c:v>80.165376932496414</c:v>
                </c:pt>
                <c:pt idx="109">
                  <c:v>86.942379729033604</c:v>
                </c:pt>
                <c:pt idx="110">
                  <c:v>86.953975002641542</c:v>
                </c:pt>
                <c:pt idx="111">
                  <c:v>54.895855942905136</c:v>
                </c:pt>
                <c:pt idx="112">
                  <c:v>#N/A</c:v>
                </c:pt>
                <c:pt idx="113">
                  <c:v>#N/A</c:v>
                </c:pt>
                <c:pt idx="114">
                  <c:v>27.570134361834949</c:v>
                </c:pt>
                <c:pt idx="115">
                  <c:v>#N/A</c:v>
                </c:pt>
                <c:pt idx="116">
                  <c:v>#N/A</c:v>
                </c:pt>
                <c:pt idx="117">
                  <c:v>#N/A</c:v>
                </c:pt>
                <c:pt idx="118">
                  <c:v>117.90100245430406</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60.0322595419576</c:v>
                </c:pt>
                <c:pt idx="133">
                  <c:v>#N/A</c:v>
                </c:pt>
                <c:pt idx="134">
                  <c:v>#N/A</c:v>
                </c:pt>
                <c:pt idx="135">
                  <c:v>#N/A</c:v>
                </c:pt>
                <c:pt idx="136">
                  <c:v>#N/A</c:v>
                </c:pt>
                <c:pt idx="137">
                  <c:v>49.643911089058506</c:v>
                </c:pt>
                <c:pt idx="138">
                  <c:v>#N/A</c:v>
                </c:pt>
                <c:pt idx="139">
                  <c:v>#N/A</c:v>
                </c:pt>
                <c:pt idx="140">
                  <c:v>#N/A</c:v>
                </c:pt>
                <c:pt idx="141">
                  <c:v>#N/A</c:v>
                </c:pt>
                <c:pt idx="142">
                  <c:v>#N/A</c:v>
                </c:pt>
                <c:pt idx="143">
                  <c:v>#N/A</c:v>
                </c:pt>
                <c:pt idx="144">
                  <c:v>46.667680401473191</c:v>
                </c:pt>
                <c:pt idx="145">
                  <c:v>47.916239973021511</c:v>
                </c:pt>
                <c:pt idx="146">
                  <c:v>39.808639615847902</c:v>
                </c:pt>
                <c:pt idx="147">
                  <c:v>37.331098768349854</c:v>
                </c:pt>
                <c:pt idx="148">
                  <c:v>#N/A</c:v>
                </c:pt>
                <c:pt idx="149">
                  <c:v>#N/A</c:v>
                </c:pt>
                <c:pt idx="150">
                  <c:v>43.262201020825145</c:v>
                </c:pt>
                <c:pt idx="151">
                  <c:v>42.609640565207329</c:v>
                </c:pt>
                <c:pt idx="152">
                  <c:v>31.008482132976418</c:v>
                </c:pt>
                <c:pt idx="153">
                  <c:v>#N/A</c:v>
                </c:pt>
                <c:pt idx="154">
                  <c:v>#N/A</c:v>
                </c:pt>
                <c:pt idx="155">
                  <c:v>49.223284162138249</c:v>
                </c:pt>
                <c:pt idx="156">
                  <c:v>#N/A</c:v>
                </c:pt>
                <c:pt idx="157">
                  <c:v>87.290865194941006</c:v>
                </c:pt>
                <c:pt idx="158">
                  <c:v>119.32622099523928</c:v>
                </c:pt>
                <c:pt idx="159">
                  <c:v>90.256287176892172</c:v>
                </c:pt>
                <c:pt idx="160">
                  <c:v>#N/A</c:v>
                </c:pt>
                <c:pt idx="161">
                  <c:v>#N/A</c:v>
                </c:pt>
                <c:pt idx="162">
                  <c:v>#N/A</c:v>
                </c:pt>
                <c:pt idx="163">
                  <c:v>57.620026552602383</c:v>
                </c:pt>
                <c:pt idx="164">
                  <c:v>52.24117308862413</c:v>
                </c:pt>
                <c:pt idx="165">
                  <c:v>#N/A</c:v>
                </c:pt>
                <c:pt idx="166">
                  <c:v>53.697203498830198</c:v>
                </c:pt>
                <c:pt idx="167">
                  <c:v>53.697203498830198</c:v>
                </c:pt>
                <c:pt idx="168">
                  <c:v>53.697203498830198</c:v>
                </c:pt>
                <c:pt idx="169">
                  <c:v>53.697203498830198</c:v>
                </c:pt>
                <c:pt idx="170">
                  <c:v>47.517543263682654</c:v>
                </c:pt>
                <c:pt idx="171">
                  <c:v>59.097275301369088</c:v>
                </c:pt>
                <c:pt idx="172">
                  <c:v>65.013615963571439</c:v>
                </c:pt>
                <c:pt idx="173">
                  <c:v>50.55380853610972</c:v>
                </c:pt>
                <c:pt idx="174">
                  <c:v>75.346673125802468</c:v>
                </c:pt>
                <c:pt idx="175">
                  <c:v>73.503384351934471</c:v>
                </c:pt>
                <c:pt idx="176">
                  <c:v>85.116521318063178</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27.20795534847317</c:v>
                </c:pt>
                <c:pt idx="191">
                  <c:v>26.714999991487399</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56.140627073301616</c:v>
                </c:pt>
                <c:pt idx="208">
                  <c:v>53.260198223249645</c:v>
                </c:pt>
                <c:pt idx="209">
                  <c:v>#N/A</c:v>
                </c:pt>
                <c:pt idx="210">
                  <c:v>#N/A</c:v>
                </c:pt>
                <c:pt idx="211">
                  <c:v>#N/A</c:v>
                </c:pt>
                <c:pt idx="212">
                  <c:v>#N/A</c:v>
                </c:pt>
                <c:pt idx="213">
                  <c:v>#N/A</c:v>
                </c:pt>
                <c:pt idx="214">
                  <c:v>#N/A</c:v>
                </c:pt>
                <c:pt idx="215">
                  <c:v>45.810600763013987</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#N/A</c:v>
                </c:pt>
                <c:pt idx="244">
                  <c:v>#N/A</c:v>
                </c:pt>
                <c:pt idx="245">
                  <c:v>83.071288828573969</c:v>
                </c:pt>
                <c:pt idx="246">
                  <c:v>63.017888107887231</c:v>
                </c:pt>
                <c:pt idx="247">
                  <c:v>81.795282422778698</c:v>
                </c:pt>
                <c:pt idx="248">
                  <c:v>61.115633576738659</c:v>
                </c:pt>
                <c:pt idx="249">
                  <c:v>61.130851612987875</c:v>
                </c:pt>
                <c:pt idx="250">
                  <c:v>48.735082014456466</c:v>
                </c:pt>
                <c:pt idx="251">
                  <c:v>48.668758637474681</c:v>
                </c:pt>
                <c:pt idx="252">
                  <c:v>48.715112208767806</c:v>
                </c:pt>
                <c:pt idx="253">
                  <c:v>48.238189297105052</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28.395253307379598</c:v>
                </c:pt>
                <c:pt idx="271">
                  <c:v>#N/A</c:v>
                </c:pt>
                <c:pt idx="272">
                  <c:v>48.013278402974613</c:v>
                </c:pt>
                <c:pt idx="273">
                  <c:v>#N/A</c:v>
                </c:pt>
                <c:pt idx="274">
                  <c:v>#N/A</c:v>
                </c:pt>
                <c:pt idx="275">
                  <c:v>#N/A</c:v>
                </c:pt>
                <c:pt idx="276">
                  <c:v>18.438120529839072</c:v>
                </c:pt>
                <c:pt idx="277">
                  <c:v>89.80384502839263</c:v>
                </c:pt>
                <c:pt idx="278">
                  <c:v>32.340092241212744</c:v>
                </c:pt>
                <c:pt idx="279">
                  <c:v>31.08425177330599</c:v>
                </c:pt>
                <c:pt idx="280">
                  <c:v>#N/A</c:v>
                </c:pt>
                <c:pt idx="281">
                  <c:v>#N/A</c:v>
                </c:pt>
                <c:pt idx="282">
                  <c:v>#N/A</c:v>
                </c:pt>
                <c:pt idx="283">
                  <c:v>43.387351103478025</c:v>
                </c:pt>
                <c:pt idx="284">
                  <c:v>#N/A</c:v>
                </c:pt>
                <c:pt idx="285">
                  <c:v>#N/A</c:v>
                </c:pt>
                <c:pt idx="286">
                  <c:v>#N/A</c:v>
                </c:pt>
                <c:pt idx="287">
                  <c:v>#N/A</c:v>
                </c:pt>
                <c:pt idx="288">
                  <c:v>#N/A</c:v>
                </c:pt>
                <c:pt idx="289">
                  <c:v>#N/A</c:v>
                </c:pt>
                <c:pt idx="290">
                  <c:v>#N/A</c:v>
                </c:pt>
                <c:pt idx="291">
                  <c:v>#N/A</c:v>
                </c:pt>
                <c:pt idx="292">
                  <c:v>28.579145136783005</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51.531644255374999</c:v>
                </c:pt>
                <c:pt idx="309">
                  <c:v>#N/A</c:v>
                </c:pt>
                <c:pt idx="310">
                  <c:v>#N/A</c:v>
                </c:pt>
                <c:pt idx="311">
                  <c:v>27.084864164128913</c:v>
                </c:pt>
                <c:pt idx="312">
                  <c:v>#N/A</c:v>
                </c:pt>
                <c:pt idx="313">
                  <c:v>#N/A</c:v>
                </c:pt>
                <c:pt idx="314">
                  <c:v>#N/A</c:v>
                </c:pt>
                <c:pt idx="315">
                  <c:v>#N/A</c:v>
                </c:pt>
                <c:pt idx="316">
                  <c:v>#N/A</c:v>
                </c:pt>
                <c:pt idx="317">
                  <c:v>#N/A</c:v>
                </c:pt>
                <c:pt idx="318">
                  <c:v>28.286384834965443</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6350">
                    <a:solidFill>
                      <a:schemeClr val="accent5"/>
                    </a:solidFill>
                    <a:prstDash val="solid"/>
                  </a:ln>
                </c14:spPr>
              </c14:invertSolidFillFmt>
            </c:ext>
            <c:ext xmlns:c16="http://schemas.microsoft.com/office/drawing/2014/chart" uri="{C3380CC4-5D6E-409C-BE32-E72D297353CC}">
              <c16:uniqueId val="{00000001-C4A5-4521-AB5F-8CCD3CF33387}"/>
            </c:ext>
          </c:extLst>
        </c:ser>
        <c:ser>
          <c:idx val="0"/>
          <c:order val="1"/>
          <c:tx>
            <c:v> West (non-ISO)</c:v>
          </c:tx>
          <c:spPr>
            <a:noFill/>
            <a:ln w="6350">
              <a:solidFill>
                <a:schemeClr val="accent2"/>
              </a:solidFill>
              <a:prstDash val="solid"/>
            </a:ln>
          </c:spPr>
          <c:invertIfNegative val="1"/>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Project'!$D$25:$D$483</c:f>
              <c:numCache>
                <c:formatCode>0.00</c:formatCode>
                <c:ptCount val="459"/>
                <c:pt idx="0">
                  <c:v>#N/A</c:v>
                </c:pt>
                <c:pt idx="1">
                  <c:v>#N/A</c:v>
                </c:pt>
                <c:pt idx="2">
                  <c:v>#N/A</c:v>
                </c:pt>
                <c:pt idx="3">
                  <c:v>88.227334807971346</c:v>
                </c:pt>
                <c:pt idx="4">
                  <c:v>127.93577507574307</c:v>
                </c:pt>
                <c:pt idx="5">
                  <c:v>#N/A</c:v>
                </c:pt>
                <c:pt idx="6">
                  <c:v>134.17296521757345</c:v>
                </c:pt>
                <c:pt idx="7">
                  <c:v>124.14223757873724</c:v>
                </c:pt>
                <c:pt idx="8">
                  <c:v>110.02605535372581</c:v>
                </c:pt>
                <c:pt idx="9">
                  <c:v>#N/A</c:v>
                </c:pt>
                <c:pt idx="10">
                  <c:v>128.03867808268507</c:v>
                </c:pt>
                <c:pt idx="11">
                  <c:v>77.098371459659049</c:v>
                </c:pt>
                <c:pt idx="12">
                  <c:v>129.15175690099213</c:v>
                </c:pt>
                <c:pt idx="13">
                  <c:v>#N/A</c:v>
                </c:pt>
                <c:pt idx="14">
                  <c:v>#N/A</c:v>
                </c:pt>
                <c:pt idx="15">
                  <c:v>#N/A</c:v>
                </c:pt>
                <c:pt idx="16">
                  <c:v>#N/A</c:v>
                </c:pt>
                <c:pt idx="17">
                  <c:v>#N/A</c:v>
                </c:pt>
                <c:pt idx="18">
                  <c:v>234.45991476334197</c:v>
                </c:pt>
                <c:pt idx="19">
                  <c:v>#N/A</c:v>
                </c:pt>
                <c:pt idx="20">
                  <c:v>#N/A</c:v>
                </c:pt>
                <c:pt idx="21">
                  <c:v>#N/A</c:v>
                </c:pt>
                <c:pt idx="22">
                  <c:v>#N/A</c:v>
                </c:pt>
                <c:pt idx="23">
                  <c:v>#N/A</c:v>
                </c:pt>
                <c:pt idx="24">
                  <c:v>53.809784737509418</c:v>
                </c:pt>
                <c:pt idx="25">
                  <c:v>#N/A</c:v>
                </c:pt>
                <c:pt idx="26">
                  <c:v>#N/A</c:v>
                </c:pt>
                <c:pt idx="27">
                  <c:v>#N/A</c:v>
                </c:pt>
                <c:pt idx="28">
                  <c:v>#N/A</c:v>
                </c:pt>
                <c:pt idx="29">
                  <c:v>#N/A</c:v>
                </c:pt>
                <c:pt idx="30">
                  <c:v>#N/A</c:v>
                </c:pt>
                <c:pt idx="31">
                  <c:v>#N/A</c:v>
                </c:pt>
                <c:pt idx="32">
                  <c:v>110.1516817504756</c:v>
                </c:pt>
                <c:pt idx="33">
                  <c:v>113.45611005571536</c:v>
                </c:pt>
                <c:pt idx="34">
                  <c:v>126.21212395114803</c:v>
                </c:pt>
                <c:pt idx="35">
                  <c:v>#N/A</c:v>
                </c:pt>
                <c:pt idx="36">
                  <c:v>#N/A</c:v>
                </c:pt>
                <c:pt idx="37">
                  <c:v>#N/A</c:v>
                </c:pt>
                <c:pt idx="38">
                  <c:v>#N/A</c:v>
                </c:pt>
                <c:pt idx="39">
                  <c:v>#N/A</c:v>
                </c:pt>
                <c:pt idx="40">
                  <c:v>#N/A</c:v>
                </c:pt>
                <c:pt idx="41">
                  <c:v>97.328193346328405</c:v>
                </c:pt>
                <c:pt idx="42">
                  <c:v>96.999110030155364</c:v>
                </c:pt>
                <c:pt idx="43">
                  <c:v>146.00855653676382</c:v>
                </c:pt>
                <c:pt idx="44">
                  <c:v>#N/A</c:v>
                </c:pt>
                <c:pt idx="45">
                  <c:v>107.59637847732819</c:v>
                </c:pt>
                <c:pt idx="46">
                  <c:v>#N/A</c:v>
                </c:pt>
                <c:pt idx="47">
                  <c:v>#N/A</c:v>
                </c:pt>
                <c:pt idx="48">
                  <c:v>#N/A</c:v>
                </c:pt>
                <c:pt idx="49">
                  <c:v>#N/A</c:v>
                </c:pt>
                <c:pt idx="50">
                  <c:v>#N/A</c:v>
                </c:pt>
                <c:pt idx="51">
                  <c:v>#N/A</c:v>
                </c:pt>
                <c:pt idx="52">
                  <c:v>#N/A</c:v>
                </c:pt>
                <c:pt idx="53">
                  <c:v>#N/A</c:v>
                </c:pt>
                <c:pt idx="54">
                  <c:v>#N/A</c:v>
                </c:pt>
                <c:pt idx="55">
                  <c:v>#N/A</c:v>
                </c:pt>
                <c:pt idx="56">
                  <c:v>63.514662765746657</c:v>
                </c:pt>
                <c:pt idx="57">
                  <c:v>54.630616138445191</c:v>
                </c:pt>
                <c:pt idx="58">
                  <c:v>55.168765966498313</c:v>
                </c:pt>
                <c:pt idx="59">
                  <c:v>64.365996588358087</c:v>
                </c:pt>
                <c:pt idx="60">
                  <c:v>54.630616138445191</c:v>
                </c:pt>
                <c:pt idx="61">
                  <c:v>57.791921562831128</c:v>
                </c:pt>
                <c:pt idx="62">
                  <c:v>#N/A</c:v>
                </c:pt>
                <c:pt idx="63">
                  <c:v>#N/A</c:v>
                </c:pt>
                <c:pt idx="64">
                  <c:v>#N/A</c:v>
                </c:pt>
                <c:pt idx="65">
                  <c:v>#N/A</c:v>
                </c:pt>
                <c:pt idx="66">
                  <c:v>#N/A</c:v>
                </c:pt>
                <c:pt idx="67">
                  <c:v>#N/A</c:v>
                </c:pt>
                <c:pt idx="68">
                  <c:v>#N/A</c:v>
                </c:pt>
                <c:pt idx="69">
                  <c:v>#N/A</c:v>
                </c:pt>
                <c:pt idx="70">
                  <c:v>#N/A</c:v>
                </c:pt>
                <c:pt idx="71">
                  <c:v>57.682934694433456</c:v>
                </c:pt>
                <c:pt idx="72">
                  <c:v>#N/A</c:v>
                </c:pt>
                <c:pt idx="73">
                  <c:v>46.790340520336485</c:v>
                </c:pt>
                <c:pt idx="74">
                  <c:v>102.51965173885839</c:v>
                </c:pt>
                <c:pt idx="75">
                  <c:v>#N/A</c:v>
                </c:pt>
                <c:pt idx="76">
                  <c:v>#N/A</c:v>
                </c:pt>
                <c:pt idx="77">
                  <c:v>#N/A</c:v>
                </c:pt>
                <c:pt idx="78">
                  <c:v>#N/A</c:v>
                </c:pt>
                <c:pt idx="79">
                  <c:v>#N/A</c:v>
                </c:pt>
                <c:pt idx="80">
                  <c:v>129.59082616495928</c:v>
                </c:pt>
                <c:pt idx="81">
                  <c:v>#N/A</c:v>
                </c:pt>
                <c:pt idx="82">
                  <c:v>#N/A</c:v>
                </c:pt>
                <c:pt idx="83">
                  <c:v>#N/A</c:v>
                </c:pt>
                <c:pt idx="84">
                  <c:v>#N/A</c:v>
                </c:pt>
                <c:pt idx="85">
                  <c:v>#N/A</c:v>
                </c:pt>
                <c:pt idx="86">
                  <c:v>#N/A</c:v>
                </c:pt>
                <c:pt idx="87">
                  <c:v>48.674857224043222</c:v>
                </c:pt>
                <c:pt idx="88">
                  <c:v>40.082688466248207</c:v>
                </c:pt>
                <c:pt idx="89">
                  <c:v>41.996760280273485</c:v>
                </c:pt>
                <c:pt idx="90">
                  <c:v>128.03867808268507</c:v>
                </c:pt>
                <c:pt idx="91">
                  <c:v>#N/A</c:v>
                </c:pt>
                <c:pt idx="92">
                  <c:v>#N/A</c:v>
                </c:pt>
                <c:pt idx="93">
                  <c:v>#N/A</c:v>
                </c:pt>
                <c:pt idx="94">
                  <c:v>#N/A</c:v>
                </c:pt>
                <c:pt idx="95">
                  <c:v>#N/A</c:v>
                </c:pt>
                <c:pt idx="96">
                  <c:v>58.76764294160288</c:v>
                </c:pt>
                <c:pt idx="97">
                  <c:v>#N/A</c:v>
                </c:pt>
                <c:pt idx="98">
                  <c:v>#N/A</c:v>
                </c:pt>
                <c:pt idx="99">
                  <c:v>#N/A</c:v>
                </c:pt>
                <c:pt idx="100">
                  <c:v>#N/A</c:v>
                </c:pt>
                <c:pt idx="101">
                  <c:v>71.722926883534242</c:v>
                </c:pt>
                <c:pt idx="102">
                  <c:v>#N/A</c:v>
                </c:pt>
                <c:pt idx="103">
                  <c:v>#N/A</c:v>
                </c:pt>
                <c:pt idx="104">
                  <c:v>#N/A</c:v>
                </c:pt>
                <c:pt idx="105">
                  <c:v>#N/A</c:v>
                </c:pt>
                <c:pt idx="106">
                  <c:v>#N/A</c:v>
                </c:pt>
                <c:pt idx="107">
                  <c:v>#N/A</c:v>
                </c:pt>
                <c:pt idx="108">
                  <c:v>#N/A</c:v>
                </c:pt>
                <c:pt idx="109">
                  <c:v>#N/A</c:v>
                </c:pt>
                <c:pt idx="110">
                  <c:v>#N/A</c:v>
                </c:pt>
                <c:pt idx="111">
                  <c:v>#N/A</c:v>
                </c:pt>
                <c:pt idx="112">
                  <c:v>41.83215803846263</c:v>
                </c:pt>
                <c:pt idx="113">
                  <c:v>43.944939060794027</c:v>
                </c:pt>
                <c:pt idx="114">
                  <c:v>#N/A</c:v>
                </c:pt>
                <c:pt idx="115">
                  <c:v>110.49964734050111</c:v>
                </c:pt>
                <c:pt idx="116">
                  <c:v>44.468702713956525</c:v>
                </c:pt>
                <c:pt idx="117">
                  <c:v>53.145800296636239</c:v>
                </c:pt>
                <c:pt idx="118">
                  <c:v>#N/A</c:v>
                </c:pt>
                <c:pt idx="119">
                  <c:v>44.983306197820262</c:v>
                </c:pt>
                <c:pt idx="120">
                  <c:v>82.937356166687763</c:v>
                </c:pt>
                <c:pt idx="121">
                  <c:v>74.409786058782956</c:v>
                </c:pt>
                <c:pt idx="122">
                  <c:v>60.023334159885067</c:v>
                </c:pt>
                <c:pt idx="123">
                  <c:v>#N/A</c:v>
                </c:pt>
                <c:pt idx="124">
                  <c:v>#N/A</c:v>
                </c:pt>
                <c:pt idx="125">
                  <c:v>#N/A</c:v>
                </c:pt>
                <c:pt idx="126">
                  <c:v>#N/A</c:v>
                </c:pt>
                <c:pt idx="127">
                  <c:v>#N/A</c:v>
                </c:pt>
                <c:pt idx="128">
                  <c:v>#N/A</c:v>
                </c:pt>
                <c:pt idx="129">
                  <c:v>#N/A</c:v>
                </c:pt>
                <c:pt idx="130">
                  <c:v>133.03692870117212</c:v>
                </c:pt>
                <c:pt idx="131">
                  <c:v>#N/A</c:v>
                </c:pt>
                <c:pt idx="132">
                  <c:v>#N/A</c:v>
                </c:pt>
                <c:pt idx="133">
                  <c:v>80.318451061926751</c:v>
                </c:pt>
                <c:pt idx="134">
                  <c:v>81.803350471648059</c:v>
                </c:pt>
                <c:pt idx="135">
                  <c:v>39.531973549131912</c:v>
                </c:pt>
                <c:pt idx="136">
                  <c:v>43.026839920156732</c:v>
                </c:pt>
                <c:pt idx="137">
                  <c:v>#N/A</c:v>
                </c:pt>
                <c:pt idx="138">
                  <c:v>104.17838165945746</c:v>
                </c:pt>
                <c:pt idx="139">
                  <c:v>32.85834074007844</c:v>
                </c:pt>
                <c:pt idx="140">
                  <c:v>#N/A</c:v>
                </c:pt>
                <c:pt idx="141">
                  <c:v>#N/A</c:v>
                </c:pt>
                <c:pt idx="142">
                  <c:v>#N/A</c:v>
                </c:pt>
                <c:pt idx="143">
                  <c:v>#N/A</c:v>
                </c:pt>
                <c:pt idx="144">
                  <c:v>#N/A</c:v>
                </c:pt>
                <c:pt idx="145">
                  <c:v>#N/A</c:v>
                </c:pt>
                <c:pt idx="146">
                  <c:v>#N/A</c:v>
                </c:pt>
                <c:pt idx="147">
                  <c:v>#N/A</c:v>
                </c:pt>
                <c:pt idx="148">
                  <c:v>39.081696497216079</c:v>
                </c:pt>
                <c:pt idx="149">
                  <c:v>30.112895382566727</c:v>
                </c:pt>
                <c:pt idx="150">
                  <c:v>#N/A</c:v>
                </c:pt>
                <c:pt idx="151">
                  <c:v>#N/A</c:v>
                </c:pt>
                <c:pt idx="152">
                  <c:v>#N/A</c:v>
                </c:pt>
                <c:pt idx="153">
                  <c:v>#N/A</c:v>
                </c:pt>
                <c:pt idx="154">
                  <c:v>39.227348106939829</c:v>
                </c:pt>
                <c:pt idx="155">
                  <c:v>#N/A</c:v>
                </c:pt>
                <c:pt idx="156">
                  <c:v>#N/A</c:v>
                </c:pt>
                <c:pt idx="157">
                  <c:v>#N/A</c:v>
                </c:pt>
                <c:pt idx="158">
                  <c:v>#N/A</c:v>
                </c:pt>
                <c:pt idx="159">
                  <c:v>#N/A</c:v>
                </c:pt>
                <c:pt idx="160">
                  <c:v>#N/A</c:v>
                </c:pt>
                <c:pt idx="161">
                  <c:v>#N/A</c:v>
                </c:pt>
                <c:pt idx="162">
                  <c:v>#N/A</c:v>
                </c:pt>
                <c:pt idx="163">
                  <c:v>#N/A</c:v>
                </c:pt>
                <c:pt idx="164">
                  <c:v>#N/A</c:v>
                </c:pt>
                <c:pt idx="165">
                  <c:v>80.920971708715271</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39.859873438312199</c:v>
                </c:pt>
                <c:pt idx="188">
                  <c:v>28.268091123597866</c:v>
                </c:pt>
                <c:pt idx="189">
                  <c:v>133.87399430328566</c:v>
                </c:pt>
                <c:pt idx="190">
                  <c:v>#N/A</c:v>
                </c:pt>
                <c:pt idx="191">
                  <c:v>#N/A</c:v>
                </c:pt>
                <c:pt idx="192">
                  <c:v>46.538170599278388</c:v>
                </c:pt>
                <c:pt idx="193">
                  <c:v>#N/A</c:v>
                </c:pt>
                <c:pt idx="194">
                  <c:v>#N/A</c:v>
                </c:pt>
                <c:pt idx="195">
                  <c:v>26.244084343429989</c:v>
                </c:pt>
                <c:pt idx="196">
                  <c:v>26.244084343429989</c:v>
                </c:pt>
                <c:pt idx="197">
                  <c:v>28.614371745821543</c:v>
                </c:pt>
                <c:pt idx="198">
                  <c:v>#N/A</c:v>
                </c:pt>
                <c:pt idx="199">
                  <c:v>#N/A</c:v>
                </c:pt>
                <c:pt idx="200">
                  <c:v>#N/A</c:v>
                </c:pt>
                <c:pt idx="201">
                  <c:v>26.307913039189764</c:v>
                </c:pt>
                <c:pt idx="202">
                  <c:v>22.485109580190773</c:v>
                </c:pt>
                <c:pt idx="203">
                  <c:v>#N/A</c:v>
                </c:pt>
                <c:pt idx="204">
                  <c:v>#N/A</c:v>
                </c:pt>
                <c:pt idx="205">
                  <c:v>#N/A</c:v>
                </c:pt>
                <c:pt idx="206">
                  <c:v>#N/A</c:v>
                </c:pt>
                <c:pt idx="207">
                  <c:v>#N/A</c:v>
                </c:pt>
                <c:pt idx="208">
                  <c:v>#N/A</c:v>
                </c:pt>
                <c:pt idx="209">
                  <c:v>#N/A</c:v>
                </c:pt>
                <c:pt idx="210">
                  <c:v>#N/A</c:v>
                </c:pt>
                <c:pt idx="211">
                  <c:v>39.042618477220344</c:v>
                </c:pt>
                <c:pt idx="212">
                  <c:v>60.413314906856783</c:v>
                </c:pt>
                <c:pt idx="213">
                  <c:v>#N/A</c:v>
                </c:pt>
                <c:pt idx="214">
                  <c:v>#N/A</c:v>
                </c:pt>
                <c:pt idx="215">
                  <c:v>#N/A</c:v>
                </c:pt>
                <c:pt idx="216">
                  <c:v>#N/A</c:v>
                </c:pt>
                <c:pt idx="217">
                  <c:v>20.331809631088557</c:v>
                </c:pt>
                <c:pt idx="218">
                  <c:v>70.54178978524989</c:v>
                </c:pt>
                <c:pt idx="219">
                  <c:v>17.82008684540801</c:v>
                </c:pt>
                <c:pt idx="220">
                  <c:v>20.418194480999517</c:v>
                </c:pt>
                <c:pt idx="221">
                  <c:v>22.936715819448033</c:v>
                </c:pt>
                <c:pt idx="222">
                  <c:v>23.31761363736258</c:v>
                </c:pt>
                <c:pt idx="223">
                  <c:v>24.120117548330018</c:v>
                </c:pt>
                <c:pt idx="224">
                  <c:v>27.030131730155919</c:v>
                </c:pt>
                <c:pt idx="225">
                  <c:v>#N/A</c:v>
                </c:pt>
                <c:pt idx="226">
                  <c:v>#N/A</c:v>
                </c:pt>
                <c:pt idx="227">
                  <c:v>#N/A</c:v>
                </c:pt>
                <c:pt idx="228">
                  <c:v>#N/A</c:v>
                </c:pt>
                <c:pt idx="229">
                  <c:v>#N/A</c:v>
                </c:pt>
                <c:pt idx="230">
                  <c:v>49.721481594731053</c:v>
                </c:pt>
                <c:pt idx="231">
                  <c:v>23.752884318550141</c:v>
                </c:pt>
                <c:pt idx="232">
                  <c:v>23.752884318550141</c:v>
                </c:pt>
                <c:pt idx="233">
                  <c:v>#N/A</c:v>
                </c:pt>
                <c:pt idx="234">
                  <c:v>#N/A</c:v>
                </c:pt>
                <c:pt idx="235">
                  <c:v>#N/A</c:v>
                </c:pt>
                <c:pt idx="236">
                  <c:v>#N/A</c:v>
                </c:pt>
                <c:pt idx="237">
                  <c:v>#N/A</c:v>
                </c:pt>
                <c:pt idx="238">
                  <c:v>#N/A</c:v>
                </c:pt>
                <c:pt idx="239">
                  <c:v>#N/A</c:v>
                </c:pt>
                <c:pt idx="240">
                  <c:v>46.826516009472016</c:v>
                </c:pt>
                <c:pt idx="241">
                  <c:v>34.531689925565743</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18.537324184242934</c:v>
                </c:pt>
                <c:pt idx="265">
                  <c:v>#N/A</c:v>
                </c:pt>
                <c:pt idx="266">
                  <c:v>#N/A</c:v>
                </c:pt>
                <c:pt idx="267">
                  <c:v>#N/A</c:v>
                </c:pt>
                <c:pt idx="268">
                  <c:v>#N/A</c:v>
                </c:pt>
                <c:pt idx="269">
                  <c:v>25.451469779591225</c:v>
                </c:pt>
                <c:pt idx="270">
                  <c:v>#N/A</c:v>
                </c:pt>
                <c:pt idx="271">
                  <c:v>#N/A</c:v>
                </c:pt>
                <c:pt idx="272">
                  <c:v>#N/A</c:v>
                </c:pt>
                <c:pt idx="273">
                  <c:v>21.751431948302834</c:v>
                </c:pt>
                <c:pt idx="274">
                  <c:v>21.86475756808024</c:v>
                </c:pt>
                <c:pt idx="275">
                  <c:v>24.978223146726911</c:v>
                </c:pt>
                <c:pt idx="276">
                  <c:v>#N/A</c:v>
                </c:pt>
                <c:pt idx="277">
                  <c:v>#N/A</c:v>
                </c:pt>
                <c:pt idx="278">
                  <c:v>#N/A</c:v>
                </c:pt>
                <c:pt idx="279">
                  <c:v>#N/A</c:v>
                </c:pt>
                <c:pt idx="280">
                  <c:v>20.65161624854915</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11.387357182693002</c:v>
                </c:pt>
                <c:pt idx="295">
                  <c:v>23.336788593992207</c:v>
                </c:pt>
                <c:pt idx="296">
                  <c:v>#N/A</c:v>
                </c:pt>
                <c:pt idx="297">
                  <c:v>#N/A</c:v>
                </c:pt>
                <c:pt idx="298">
                  <c:v>#N/A</c:v>
                </c:pt>
                <c:pt idx="299">
                  <c:v>#N/A</c:v>
                </c:pt>
                <c:pt idx="300">
                  <c:v>#N/A</c:v>
                </c:pt>
                <c:pt idx="301">
                  <c:v>26.296994903413044</c:v>
                </c:pt>
                <c:pt idx="302">
                  <c:v>#N/A</c:v>
                </c:pt>
                <c:pt idx="303">
                  <c:v>#N/A</c:v>
                </c:pt>
                <c:pt idx="304">
                  <c:v>#N/A</c:v>
                </c:pt>
                <c:pt idx="305">
                  <c:v>17.977597219995559</c:v>
                </c:pt>
                <c:pt idx="306">
                  <c:v>28.784017142081353</c:v>
                </c:pt>
                <c:pt idx="307">
                  <c:v>17.690225594801767</c:v>
                </c:pt>
                <c:pt idx="308">
                  <c:v>#N/A</c:v>
                </c:pt>
                <c:pt idx="309">
                  <c:v>#N/A</c:v>
                </c:pt>
                <c:pt idx="310">
                  <c:v>#N/A</c:v>
                </c:pt>
                <c:pt idx="311">
                  <c:v>#N/A</c:v>
                </c:pt>
                <c:pt idx="312">
                  <c:v>22.792490618403729</c:v>
                </c:pt>
                <c:pt idx="313">
                  <c:v>27.409129299920213</c:v>
                </c:pt>
                <c:pt idx="314">
                  <c:v>34.571954413931856</c:v>
                </c:pt>
                <c:pt idx="315">
                  <c:v>#N/A</c:v>
                </c:pt>
                <c:pt idx="316">
                  <c:v>#N/A</c:v>
                </c:pt>
                <c:pt idx="317">
                  <c:v>#N/A</c:v>
                </c:pt>
                <c:pt idx="318">
                  <c:v>#N/A</c:v>
                </c:pt>
                <c:pt idx="319">
                  <c:v>23.298610674119125</c:v>
                </c:pt>
                <c:pt idx="320">
                  <c:v>#N/A</c:v>
                </c:pt>
                <c:pt idx="321">
                  <c:v>25.999419634572543</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2-C4A5-4521-AB5F-8CCD3CF33387}"/>
            </c:ext>
          </c:extLst>
        </c:ser>
        <c:ser>
          <c:idx val="2"/>
          <c:order val="2"/>
          <c:tx>
            <c:v> MISO</c:v>
          </c:tx>
          <c:spPr>
            <a:solidFill>
              <a:srgbClr val="C3D69B"/>
            </a:solidFill>
            <a:ln w="6350">
              <a:solidFill>
                <a:schemeClr val="accent3"/>
              </a:solidFill>
              <a:prstDash val="solid"/>
            </a:ln>
          </c:spPr>
          <c:invertIfNegative val="1"/>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Project'!$E$25:$E$483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45.094283458879936</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59.38586192764545</c:v>
                </c:pt>
                <c:pt idx="124">
                  <c:v>63.220971033618881</c:v>
                </c:pt>
                <c:pt idx="125">
                  <c:v>62.650429845840414</c:v>
                </c:pt>
                <c:pt idx="126">
                  <c:v>#N/A</c:v>
                </c:pt>
                <c:pt idx="127">
                  <c:v>#N/A</c:v>
                </c:pt>
                <c:pt idx="128">
                  <c:v>96.653412914908998</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45.364736619904015</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34.883260722874425</c:v>
                </c:pt>
                <c:pt idx="234">
                  <c:v>#N/A</c:v>
                </c:pt>
                <c:pt idx="235">
                  <c:v>40.396216969335008</c:v>
                </c:pt>
                <c:pt idx="236">
                  <c:v>#N/A</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35.316681843074363</c:v>
                </c:pt>
                <c:pt idx="289">
                  <c:v>#N/A</c:v>
                </c:pt>
                <c:pt idx="290">
                  <c:v>#N/A</c:v>
                </c:pt>
                <c:pt idx="291">
                  <c:v>#N/A</c:v>
                </c:pt>
                <c:pt idx="292">
                  <c:v>#N/A</c:v>
                </c:pt>
                <c:pt idx="293">
                  <c:v>36.566156238348348</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6350">
                    <a:solidFill>
                      <a:schemeClr val="accent3"/>
                    </a:solidFill>
                    <a:prstDash val="solid"/>
                  </a:ln>
                </c14:spPr>
              </c14:invertSolidFillFmt>
            </c:ext>
            <c:ext xmlns:c16="http://schemas.microsoft.com/office/drawing/2014/chart" uri="{C3380CC4-5D6E-409C-BE32-E72D297353CC}">
              <c16:uniqueId val="{00000003-C4A5-4521-AB5F-8CCD3CF33387}"/>
            </c:ext>
          </c:extLst>
        </c:ser>
        <c:ser>
          <c:idx val="5"/>
          <c:order val="3"/>
          <c:tx>
            <c:v> SPP</c:v>
          </c:tx>
          <c:spPr>
            <a:solidFill>
              <a:schemeClr val="bg2">
                <a:lumMod val="75000"/>
              </a:schemeClr>
            </a:solidFill>
            <a:ln w="6350">
              <a:solidFill>
                <a:schemeClr val="bg2">
                  <a:lumMod val="50000"/>
                </a:schemeClr>
              </a:solidFill>
              <a:prstDash val="solid"/>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Project'!$F$25:$F$483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35.68772569200425</c:v>
                </c:pt>
                <c:pt idx="85">
                  <c:v>36.141527457425084</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128.46820614698845</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40.361237103976819</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#N/A</c:v>
                </c:pt>
                <c:pt idx="234">
                  <c:v>#N/A</c:v>
                </c:pt>
                <c:pt idx="235">
                  <c:v>#N/A</c:v>
                </c:pt>
                <c:pt idx="236">
                  <c:v>#N/A</c:v>
                </c:pt>
                <c:pt idx="237">
                  <c:v>#N/A</c:v>
                </c:pt>
                <c:pt idx="238">
                  <c:v>70.687963714631124</c:v>
                </c:pt>
                <c:pt idx="239">
                  <c:v>#N/A</c:v>
                </c:pt>
                <c:pt idx="240">
                  <c:v>#N/A</c:v>
                </c:pt>
                <c:pt idx="241">
                  <c:v>#N/A</c:v>
                </c:pt>
                <c:pt idx="242">
                  <c:v>#N/A</c:v>
                </c:pt>
                <c:pt idx="243">
                  <c:v>#N/A</c:v>
                </c:pt>
                <c:pt idx="244">
                  <c:v>40.752882516785249</c:v>
                </c:pt>
                <c:pt idx="245">
                  <c:v>#N/A</c:v>
                </c:pt>
                <c:pt idx="246">
                  <c:v>#N/A</c:v>
                </c:pt>
                <c:pt idx="247">
                  <c:v>#N/A</c:v>
                </c:pt>
                <c:pt idx="248">
                  <c:v>#N/A</c:v>
                </c:pt>
                <c:pt idx="249">
                  <c:v>#N/A</c:v>
                </c:pt>
                <c:pt idx="250">
                  <c:v>#N/A</c:v>
                </c:pt>
                <c:pt idx="251">
                  <c:v>#N/A</c:v>
                </c:pt>
                <c:pt idx="252">
                  <c:v>#N/A</c:v>
                </c:pt>
                <c:pt idx="253">
                  <c:v>#N/A</c:v>
                </c:pt>
                <c:pt idx="254">
                  <c:v>#N/A</c:v>
                </c:pt>
                <c:pt idx="255">
                  <c:v>56.33706890986538</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4-C4A5-4521-AB5F-8CCD3CF33387}"/>
            </c:ext>
          </c:extLst>
        </c:ser>
        <c:ser>
          <c:idx val="4"/>
          <c:order val="4"/>
          <c:tx>
            <c:v> ERCOT</c:v>
          </c:tx>
          <c:spPr>
            <a:noFill/>
            <a:ln w="9525">
              <a:solidFill>
                <a:schemeClr val="tx1">
                  <a:lumMod val="85000"/>
                  <a:lumOff val="15000"/>
                </a:schemeClr>
              </a:solidFill>
              <a:prstDash val="solid"/>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Project'!$G$25:$G$483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154.14133735018936</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41.825414051737255</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32.506744112447365</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34.478942570149677</c:v>
                </c:pt>
                <c:pt idx="103">
                  <c:v>31.95264604064829</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194.38722260280545</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41.825414051737255</c:v>
                </c:pt>
                <c:pt idx="194">
                  <c:v>34.837084453926145</c:v>
                </c:pt>
                <c:pt idx="195">
                  <c:v>#N/A</c:v>
                </c:pt>
                <c:pt idx="196">
                  <c:v>#N/A</c:v>
                </c:pt>
                <c:pt idx="197">
                  <c:v>#N/A</c:v>
                </c:pt>
                <c:pt idx="198">
                  <c:v>#N/A</c:v>
                </c:pt>
                <c:pt idx="199">
                  <c:v>#N/A</c:v>
                </c:pt>
                <c:pt idx="200">
                  <c:v>19.028289740446283</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#N/A</c:v>
                </c:pt>
                <c:pt idx="234">
                  <c:v>#N/A</c:v>
                </c:pt>
                <c:pt idx="235">
                  <c:v>#N/A</c:v>
                </c:pt>
                <c:pt idx="236">
                  <c:v>28.956093083287836</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5-C4A5-4521-AB5F-8CCD3CF33387}"/>
            </c:ext>
          </c:extLst>
        </c:ser>
        <c:ser>
          <c:idx val="1"/>
          <c:order val="5"/>
          <c:tx>
            <c:v> PJM</c:v>
          </c:tx>
          <c:spPr>
            <a:noFill/>
            <a:ln w="12700">
              <a:solidFill>
                <a:schemeClr val="accent6"/>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Project'!$H$25:$H$483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220.97672286541973</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64.56406710994888</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49.252752248099746</c:v>
                </c:pt>
                <c:pt idx="187">
                  <c:v>#N/A</c:v>
                </c:pt>
                <c:pt idx="188">
                  <c:v>#N/A</c:v>
                </c:pt>
                <c:pt idx="189">
                  <c:v>#N/A</c:v>
                </c:pt>
                <c:pt idx="190">
                  <c:v>#N/A</c:v>
                </c:pt>
                <c:pt idx="191">
                  <c:v>#N/A</c:v>
                </c:pt>
                <c:pt idx="192">
                  <c:v>#N/A</c:v>
                </c:pt>
                <c:pt idx="193">
                  <c:v>#N/A</c:v>
                </c:pt>
                <c:pt idx="194">
                  <c:v>#N/A</c:v>
                </c:pt>
                <c:pt idx="195">
                  <c:v>#N/A</c:v>
                </c:pt>
                <c:pt idx="196">
                  <c:v>#N/A</c:v>
                </c:pt>
                <c:pt idx="197">
                  <c:v>#N/A</c:v>
                </c:pt>
                <c:pt idx="198">
                  <c:v>78.6775999442212</c:v>
                </c:pt>
                <c:pt idx="199">
                  <c:v>78.112262144455585</c:v>
                </c:pt>
                <c:pt idx="200">
                  <c:v>#N/A</c:v>
                </c:pt>
                <c:pt idx="201">
                  <c:v>#N/A</c:v>
                </c:pt>
                <c:pt idx="202">
                  <c:v>#N/A</c:v>
                </c:pt>
                <c:pt idx="203">
                  <c:v>#N/A</c:v>
                </c:pt>
                <c:pt idx="204">
                  <c:v>#N/A</c:v>
                </c:pt>
                <c:pt idx="205">
                  <c:v>#N/A</c:v>
                </c:pt>
                <c:pt idx="206">
                  <c:v>#N/A</c:v>
                </c:pt>
                <c:pt idx="207">
                  <c:v>#N/A</c:v>
                </c:pt>
                <c:pt idx="208">
                  <c:v>#N/A</c:v>
                </c:pt>
                <c:pt idx="209">
                  <c:v>40.07950402867953</c:v>
                </c:pt>
                <c:pt idx="210">
                  <c:v>40.925680431575834</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218.13997006679676</c:v>
                </c:pt>
                <c:pt idx="226">
                  <c:v>#N/A</c:v>
                </c:pt>
                <c:pt idx="227">
                  <c:v>#N/A</c:v>
                </c:pt>
                <c:pt idx="228">
                  <c:v>#N/A</c:v>
                </c:pt>
                <c:pt idx="229">
                  <c:v>#N/A</c:v>
                </c:pt>
                <c:pt idx="230">
                  <c:v>#N/A</c:v>
                </c:pt>
                <c:pt idx="231">
                  <c:v>#N/A</c:v>
                </c:pt>
                <c:pt idx="232">
                  <c:v>#N/A</c:v>
                </c:pt>
                <c:pt idx="233">
                  <c:v>#N/A</c:v>
                </c:pt>
                <c:pt idx="234">
                  <c:v>26.550242397272882</c:v>
                </c:pt>
                <c:pt idx="235">
                  <c:v>#N/A</c:v>
                </c:pt>
                <c:pt idx="236">
                  <c:v>#N/A</c:v>
                </c:pt>
                <c:pt idx="237">
                  <c:v>62.179439591627272</c:v>
                </c:pt>
                <c:pt idx="238">
                  <c:v>#N/A</c:v>
                </c:pt>
                <c:pt idx="239">
                  <c:v>#N/A</c:v>
                </c:pt>
                <c:pt idx="240">
                  <c:v>#N/A</c:v>
                </c:pt>
                <c:pt idx="241">
                  <c:v>#N/A</c:v>
                </c:pt>
                <c:pt idx="242">
                  <c:v>35.381473203011566</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30.445566767430492</c:v>
                </c:pt>
                <c:pt idx="290">
                  <c:v>29.759033445690548</c:v>
                </c:pt>
                <c:pt idx="291">
                  <c:v>29.759033445690548</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6-C4A5-4521-AB5F-8CCD3CF33387}"/>
            </c:ext>
          </c:extLst>
        </c:ser>
        <c:ser>
          <c:idx val="6"/>
          <c:order val="6"/>
          <c:tx>
            <c:v> NYISO</c:v>
          </c:tx>
          <c:spPr>
            <a:solidFill>
              <a:schemeClr val="accent4">
                <a:lumMod val="60000"/>
                <a:lumOff val="40000"/>
              </a:schemeClr>
            </a:solidFill>
            <a:ln w="6350">
              <a:solidFill>
                <a:schemeClr val="accent4"/>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Project'!$I$25:$I$483</c:f>
              <c:numCache>
                <c:formatCode>0.00</c:formatCode>
                <c:ptCount val="459"/>
                <c:pt idx="0">
                  <c:v>#N/A</c:v>
                </c:pt>
                <c:pt idx="1">
                  <c:v>#N/A</c:v>
                </c:pt>
                <c:pt idx="2">
                  <c:v>#N/A</c:v>
                </c:pt>
                <c:pt idx="3">
                  <c:v>#N/A</c:v>
                </c:pt>
                <c:pt idx="4">
                  <c:v>#N/A</c:v>
                </c:pt>
                <c:pt idx="5">
                  <c:v>#N/A</c:v>
                </c:pt>
                <c:pt idx="6">
                  <c:v>#N/A</c:v>
                </c:pt>
                <c:pt idx="7">
                  <c:v>#N/A</c:v>
                </c:pt>
                <c:pt idx="8">
                  <c:v>#N/A</c:v>
                </c:pt>
                <c:pt idx="9">
                  <c:v>311.91380748936717</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141.30053762306966</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149.88524789715524</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7-C4A5-4521-AB5F-8CCD3CF33387}"/>
            </c:ext>
          </c:extLst>
        </c:ser>
        <c:ser>
          <c:idx val="8"/>
          <c:order val="7"/>
          <c:tx>
            <c:v> Southeast (non-ISO)</c:v>
          </c:tx>
          <c:spPr>
            <a:noFill/>
            <a:ln w="12700">
              <a:solidFill>
                <a:schemeClr val="bg1">
                  <a:lumMod val="50000"/>
                </a:schemeClr>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Project'!$K$25:$K$483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202.28792904367219</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187.7203669070341</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54.830343198507002</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60.995395492116785</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96.759678505304777</c:v>
                </c:pt>
                <c:pt idx="132">
                  <c:v>#N/A</c:v>
                </c:pt>
                <c:pt idx="133">
                  <c:v>#N/A</c:v>
                </c:pt>
                <c:pt idx="134">
                  <c:v>#N/A</c:v>
                </c:pt>
                <c:pt idx="135">
                  <c:v>#N/A</c:v>
                </c:pt>
                <c:pt idx="136">
                  <c:v>#N/A</c:v>
                </c:pt>
                <c:pt idx="137">
                  <c:v>#N/A</c:v>
                </c:pt>
                <c:pt idx="138">
                  <c:v>#N/A</c:v>
                </c:pt>
                <c:pt idx="139">
                  <c:v>#N/A</c:v>
                </c:pt>
                <c:pt idx="140">
                  <c:v>110.34527680408773</c:v>
                </c:pt>
                <c:pt idx="141">
                  <c:v>50.173001903860701</c:v>
                </c:pt>
                <c:pt idx="142">
                  <c:v>50.900981374424873</c:v>
                </c:pt>
                <c:pt idx="143">
                  <c:v>50.8470545002357</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54.433529988139618</c:v>
                </c:pt>
                <c:pt idx="161">
                  <c:v>57.001050405484413</c:v>
                </c:pt>
                <c:pt idx="162">
                  <c:v>55.313197749851334</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63.990237632796891</c:v>
                </c:pt>
                <c:pt idx="204">
                  <c:v>33.039161838854135</c:v>
                </c:pt>
                <c:pt idx="205">
                  <c:v>66.86319797232855</c:v>
                </c:pt>
                <c:pt idx="206">
                  <c:v>66.86319797232855</c:v>
                </c:pt>
                <c:pt idx="207">
                  <c:v>#N/A</c:v>
                </c:pt>
                <c:pt idx="208">
                  <c:v>#N/A</c:v>
                </c:pt>
                <c:pt idx="209">
                  <c:v>#N/A</c:v>
                </c:pt>
                <c:pt idx="210">
                  <c:v>#N/A</c:v>
                </c:pt>
                <c:pt idx="211">
                  <c:v>#N/A</c:v>
                </c:pt>
                <c:pt idx="212">
                  <c:v>#N/A</c:v>
                </c:pt>
                <c:pt idx="213">
                  <c:v>49.316991760699359</c:v>
                </c:pt>
                <c:pt idx="214">
                  <c:v>#N/A</c:v>
                </c:pt>
                <c:pt idx="215">
                  <c:v>#N/A</c:v>
                </c:pt>
                <c:pt idx="216">
                  <c:v>46.187953985081123</c:v>
                </c:pt>
                <c:pt idx="217">
                  <c:v>#N/A</c:v>
                </c:pt>
                <c:pt idx="218">
                  <c:v>#N/A</c:v>
                </c:pt>
                <c:pt idx="219">
                  <c:v>#N/A</c:v>
                </c:pt>
                <c:pt idx="220">
                  <c:v>#N/A</c:v>
                </c:pt>
                <c:pt idx="221">
                  <c:v>#N/A</c:v>
                </c:pt>
                <c:pt idx="222">
                  <c:v>#N/A</c:v>
                </c:pt>
                <c:pt idx="223">
                  <c:v>#N/A</c:v>
                </c:pt>
                <c:pt idx="224">
                  <c:v>#N/A</c:v>
                </c:pt>
                <c:pt idx="225">
                  <c:v>#N/A</c:v>
                </c:pt>
                <c:pt idx="226">
                  <c:v>64.117240502304497</c:v>
                </c:pt>
                <c:pt idx="227">
                  <c:v>#N/A</c:v>
                </c:pt>
                <c:pt idx="228">
                  <c:v>58.27153606886651</c:v>
                </c:pt>
                <c:pt idx="229">
                  <c:v>#N/A</c:v>
                </c:pt>
                <c:pt idx="230">
                  <c:v>#N/A</c:v>
                </c:pt>
                <c:pt idx="231">
                  <c:v>#N/A</c:v>
                </c:pt>
                <c:pt idx="232">
                  <c:v>#N/A</c:v>
                </c:pt>
                <c:pt idx="233">
                  <c:v>#N/A</c:v>
                </c:pt>
                <c:pt idx="234">
                  <c:v>#N/A</c:v>
                </c:pt>
                <c:pt idx="235">
                  <c:v>#N/A</c:v>
                </c:pt>
                <c:pt idx="236">
                  <c:v>#N/A</c:v>
                </c:pt>
                <c:pt idx="237">
                  <c:v>#N/A</c:v>
                </c:pt>
                <c:pt idx="238">
                  <c:v>#N/A</c:v>
                </c:pt>
                <c:pt idx="239">
                  <c:v>143.19136023871189</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24.375118791067333</c:v>
                </c:pt>
                <c:pt idx="255">
                  <c:v>#N/A</c:v>
                </c:pt>
                <c:pt idx="256">
                  <c:v>#N/A</c:v>
                </c:pt>
                <c:pt idx="257">
                  <c:v>#N/A</c:v>
                </c:pt>
                <c:pt idx="258">
                  <c:v>#N/A</c:v>
                </c:pt>
                <c:pt idx="259">
                  <c:v>#N/A</c:v>
                </c:pt>
                <c:pt idx="260">
                  <c:v>#N/A</c:v>
                </c:pt>
                <c:pt idx="261">
                  <c:v>#N/A</c:v>
                </c:pt>
                <c:pt idx="262">
                  <c:v>#N/A</c:v>
                </c:pt>
                <c:pt idx="263">
                  <c:v>#N/A</c:v>
                </c:pt>
                <c:pt idx="264">
                  <c:v>#N/A</c:v>
                </c:pt>
                <c:pt idx="265">
                  <c:v>#N/A</c:v>
                </c:pt>
                <c:pt idx="266">
                  <c:v>42.612506666224505</c:v>
                </c:pt>
                <c:pt idx="267">
                  <c:v>36.504802330769301</c:v>
                </c:pt>
                <c:pt idx="268">
                  <c:v>56.724891088024599</c:v>
                </c:pt>
                <c:pt idx="269">
                  <c:v>#N/A</c:v>
                </c:pt>
                <c:pt idx="270">
                  <c:v>#N/A</c:v>
                </c:pt>
                <c:pt idx="271">
                  <c:v>54.867666886459702</c:v>
                </c:pt>
                <c:pt idx="272">
                  <c:v>#N/A</c:v>
                </c:pt>
                <c:pt idx="273">
                  <c:v>#N/A</c:v>
                </c:pt>
                <c:pt idx="274">
                  <c:v>#N/A</c:v>
                </c:pt>
                <c:pt idx="275">
                  <c:v>#N/A</c:v>
                </c:pt>
                <c:pt idx="276">
                  <c:v>#N/A</c:v>
                </c:pt>
                <c:pt idx="277">
                  <c:v>#N/A</c:v>
                </c:pt>
                <c:pt idx="278">
                  <c:v>#N/A</c:v>
                </c:pt>
                <c:pt idx="279">
                  <c:v>#N/A</c:v>
                </c:pt>
                <c:pt idx="280">
                  <c:v>#N/A</c:v>
                </c:pt>
                <c:pt idx="281">
                  <c:v>46.109924925240151</c:v>
                </c:pt>
                <c:pt idx="282">
                  <c:v>43.449736948784007</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43.752277127637655</c:v>
                </c:pt>
                <c:pt idx="297">
                  <c:v>38.223188052901087</c:v>
                </c:pt>
                <c:pt idx="298">
                  <c:v>22.538625673672854</c:v>
                </c:pt>
                <c:pt idx="299">
                  <c:v>24.884042852304262</c:v>
                </c:pt>
                <c:pt idx="300">
                  <c:v>25.009292611753708</c:v>
                </c:pt>
                <c:pt idx="301">
                  <c:v>#N/A</c:v>
                </c:pt>
                <c:pt idx="302">
                  <c:v>21.411332746180165</c:v>
                </c:pt>
                <c:pt idx="303">
                  <c:v>#N/A</c:v>
                </c:pt>
                <c:pt idx="304">
                  <c:v>#N/A</c:v>
                </c:pt>
                <c:pt idx="305">
                  <c:v>#N/A</c:v>
                </c:pt>
                <c:pt idx="306">
                  <c:v>#N/A</c:v>
                </c:pt>
                <c:pt idx="307">
                  <c:v>#N/A</c:v>
                </c:pt>
                <c:pt idx="308">
                  <c:v>#N/A</c:v>
                </c:pt>
                <c:pt idx="309">
                  <c:v>21.619097108334309</c:v>
                </c:pt>
                <c:pt idx="310">
                  <c:v>25.790578809368061</c:v>
                </c:pt>
                <c:pt idx="311">
                  <c:v>#N/A</c:v>
                </c:pt>
                <c:pt idx="312">
                  <c:v>#N/A</c:v>
                </c:pt>
                <c:pt idx="313">
                  <c:v>#N/A</c:v>
                </c:pt>
                <c:pt idx="314">
                  <c:v>#N/A</c:v>
                </c:pt>
                <c:pt idx="315">
                  <c:v>62.775120253174975</c:v>
                </c:pt>
                <c:pt idx="316">
                  <c:v>44.808079861692804</c:v>
                </c:pt>
                <c:pt idx="317">
                  <c:v>26.623418784291264</c:v>
                </c:pt>
                <c:pt idx="318">
                  <c:v>#N/A</c:v>
                </c:pt>
                <c:pt idx="319">
                  <c:v>#N/A</c:v>
                </c:pt>
                <c:pt idx="320">
                  <c:v>35.727478892364687</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8-C4A5-4521-AB5F-8CCD3CF33387}"/>
            </c:ext>
          </c:extLst>
        </c:ser>
        <c:ser>
          <c:idx val="7"/>
          <c:order val="8"/>
          <c:tx>
            <c:v> ISO-NE</c:v>
          </c:tx>
          <c:spPr>
            <a:pattFill prst="dkUpDiag">
              <a:fgClr>
                <a:schemeClr val="accent3">
                  <a:lumMod val="75000"/>
                </a:schemeClr>
              </a:fgClr>
              <a:bgClr>
                <a:schemeClr val="bg1"/>
              </a:bgClr>
            </a:pattFill>
            <a:ln w="6350">
              <a:solidFill>
                <a:schemeClr val="accent3">
                  <a:lumMod val="75000"/>
                </a:schemeClr>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Project'!$J$25:$J$483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84.845905316483851</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95.752571496246716</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69.033775398073786</c:v>
                </c:pt>
                <c:pt idx="285">
                  <c:v>64.233548234271495</c:v>
                </c:pt>
                <c:pt idx="286">
                  <c:v>77.739272118868016</c:v>
                </c:pt>
                <c:pt idx="287">
                  <c:v>77.226705489512824</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40.224186979559327</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40.667635054679359</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9-C4A5-4521-AB5F-8CCD3CF33387}"/>
            </c:ext>
          </c:extLst>
        </c:ser>
        <c:ser>
          <c:idx val="9"/>
          <c:order val="9"/>
          <c:tx>
            <c:v> Hawaii</c:v>
          </c:tx>
          <c:spPr>
            <a:noFill/>
            <a:ln w="6350">
              <a:solidFill>
                <a:schemeClr val="tx1"/>
              </a:solidFill>
              <a:prstDash val="dash"/>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Project'!$L$25:$L$483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124.49404257104092</c:v>
                </c:pt>
                <c:pt idx="178">
                  <c:v>93.590805897676518</c:v>
                </c:pt>
                <c:pt idx="179">
                  <c:v>85.640469182076586</c:v>
                </c:pt>
                <c:pt idx="180">
                  <c:v>90.169453564956953</c:v>
                </c:pt>
                <c:pt idx="181">
                  <c:v>89.033578464301613</c:v>
                </c:pt>
                <c:pt idx="182">
                  <c:v>120.42941429586682</c:v>
                </c:pt>
                <c:pt idx="183">
                  <c:v>111.06838614804302</c:v>
                </c:pt>
                <c:pt idx="184">
                  <c:v>146.22928056368607</c:v>
                </c:pt>
                <c:pt idx="185">
                  <c:v>189.68693049286668</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85.196295820254306</c:v>
                </c:pt>
                <c:pt idx="228">
                  <c:v>#N/A</c:v>
                </c:pt>
                <c:pt idx="229">
                  <c:v>#N/A</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59.591600417038734</c:v>
                </c:pt>
                <c:pt idx="257">
                  <c:v>76.82317609669775</c:v>
                </c:pt>
                <c:pt idx="258">
                  <c:v>65.549710453625508</c:v>
                </c:pt>
                <c:pt idx="259">
                  <c:v>87.634418582477352</c:v>
                </c:pt>
                <c:pt idx="260">
                  <c:v>68.509271270967474</c:v>
                </c:pt>
                <c:pt idx="261">
                  <c:v>74.544486240135413</c:v>
                </c:pt>
                <c:pt idx="262">
                  <c:v>58.345420593836245</c:v>
                </c:pt>
                <c:pt idx="263">
                  <c:v>79.214297047386083</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64.128574676519918</c:v>
                </c:pt>
                <c:pt idx="323">
                  <c:v>65.937764408884803</c:v>
                </c:pt>
                <c:pt idx="324">
                  <c:v>96.961087930784089</c:v>
                </c:pt>
                <c:pt idx="325">
                  <c:v>80.161455640370761</c:v>
                </c:pt>
                <c:pt idx="326">
                  <c:v>69.551846601054478</c:v>
                </c:pt>
                <c:pt idx="327">
                  <c:v>93.439894546752058</c:v>
                </c:pt>
                <c:pt idx="328">
                  <c:v>92.241219408734651</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A-C4A5-4521-AB5F-8CCD3CF33387}"/>
            </c:ext>
          </c:extLst>
        </c:ser>
        <c:dLbls>
          <c:showLegendKey val="0"/>
          <c:showVal val="0"/>
          <c:showCatName val="0"/>
          <c:showSerName val="0"/>
          <c:showPercent val="0"/>
          <c:showBubbleSize val="0"/>
        </c:dLbls>
        <c:bubbleScale val="60"/>
        <c:showNegBubbles val="0"/>
        <c:axId val="358385920"/>
        <c:axId val="358531456"/>
      </c:bubbleChart>
      <c:valAx>
        <c:axId val="358385920"/>
        <c:scaling>
          <c:orientation val="minMax"/>
          <c:max val="44196"/>
          <c:min val="38718"/>
        </c:scaling>
        <c:delete val="0"/>
        <c:axPos val="b"/>
        <c:title>
          <c:tx>
            <c:rich>
              <a:bodyPr/>
              <a:lstStyle/>
              <a:p>
                <a:pPr>
                  <a:defRPr/>
                </a:pPr>
                <a:r>
                  <a:rPr lang="en-US"/>
                  <a:t>PPA Execution Date</a:t>
                </a:r>
              </a:p>
            </c:rich>
          </c:tx>
          <c:layout>
            <c:manualLayout>
              <c:xMode val="edge"/>
              <c:yMode val="edge"/>
              <c:x val="0.39832362761583157"/>
              <c:y val="0.9308453984445284"/>
            </c:manualLayout>
          </c:layout>
          <c:overlay val="0"/>
          <c:spPr>
            <a:noFill/>
            <a:ln w="25400">
              <a:noFill/>
            </a:ln>
          </c:spPr>
        </c:title>
        <c:numFmt formatCode="yyyy" sourceLinked="0"/>
        <c:majorTickMark val="out"/>
        <c:minorTickMark val="none"/>
        <c:tickLblPos val="nextTo"/>
        <c:spPr>
          <a:ln w="3175">
            <a:noFill/>
            <a:prstDash val="solid"/>
          </a:ln>
        </c:spPr>
        <c:txPr>
          <a:bodyPr rot="0" vert="horz"/>
          <a:lstStyle/>
          <a:p>
            <a:pPr>
              <a:defRPr>
                <a:solidFill>
                  <a:sysClr val="windowText" lastClr="000000"/>
                </a:solidFill>
              </a:defRPr>
            </a:pPr>
            <a:endParaRPr lang="en-US"/>
          </a:p>
        </c:txPr>
        <c:crossAx val="358531456"/>
        <c:crosses val="autoZero"/>
        <c:crossBetween val="midCat"/>
        <c:majorUnit val="732"/>
        <c:minorUnit val="366"/>
      </c:valAx>
      <c:valAx>
        <c:axId val="358531456"/>
        <c:scaling>
          <c:orientation val="minMax"/>
          <c:max val="250"/>
          <c:min val="0"/>
        </c:scaling>
        <c:delete val="0"/>
        <c:axPos val="l"/>
        <c:majorGridlines>
          <c:spPr>
            <a:ln w="3175">
              <a:solidFill>
                <a:schemeClr val="bg1">
                  <a:lumMod val="75000"/>
                </a:schemeClr>
              </a:solidFill>
            </a:ln>
          </c:spPr>
        </c:majorGridlines>
        <c:numFmt formatCode="General" sourceLinked="0"/>
        <c:majorTickMark val="out"/>
        <c:minorTickMark val="none"/>
        <c:tickLblPos val="nextTo"/>
        <c:spPr>
          <a:ln w="3175">
            <a:noFill/>
            <a:prstDash val="solid"/>
          </a:ln>
        </c:spPr>
        <c:txPr>
          <a:bodyPr rot="0" vert="horz"/>
          <a:lstStyle/>
          <a:p>
            <a:pPr>
              <a:defRPr/>
            </a:pPr>
            <a:endParaRPr lang="en-US"/>
          </a:p>
        </c:txPr>
        <c:crossAx val="358385920"/>
        <c:crosses val="autoZero"/>
        <c:crossBetween val="midCat"/>
      </c:valAx>
      <c:spPr>
        <a:noFill/>
        <a:ln w="25400">
          <a:noFill/>
        </a:ln>
      </c:spPr>
    </c:plotArea>
    <c:legend>
      <c:legendPos val="r"/>
      <c:layout>
        <c:manualLayout>
          <c:xMode val="edge"/>
          <c:yMode val="edge"/>
          <c:x val="0.74938757655293087"/>
          <c:y val="2.0007158196134568E-2"/>
          <c:w val="0.23665504871734233"/>
          <c:h val="0.5191265849689618"/>
        </c:manualLayout>
      </c:layout>
      <c:overlay val="0"/>
      <c:spPr>
        <a:solidFill>
          <a:srgbClr val="FFFFFF"/>
        </a:solidFill>
        <a:ln w="3175">
          <a:solidFill>
            <a:schemeClr val="bg1">
              <a:lumMod val="75000"/>
            </a:schemeClr>
          </a:solidFill>
          <a:prstDash val="solid"/>
        </a:ln>
      </c:spPr>
    </c:legend>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7489063867016625E-2"/>
          <c:y val="0.1132180352455943"/>
          <c:w val="0.90592973955178679"/>
          <c:h val="0.73389638795150602"/>
        </c:manualLayout>
      </c:layout>
      <c:bubbleChart>
        <c:varyColors val="0"/>
        <c:ser>
          <c:idx val="2"/>
          <c:order val="0"/>
          <c:tx>
            <c:v> Hawaii</c:v>
          </c:tx>
          <c:spPr>
            <a:solidFill>
              <a:srgbClr val="B3A2C7">
                <a:alpha val="70196"/>
              </a:srgbClr>
            </a:solidFill>
            <a:ln w="6350">
              <a:solidFill>
                <a:schemeClr val="accent4"/>
              </a:solidFill>
              <a:prstDash val="solid"/>
            </a:ln>
          </c:spPr>
          <c:invertIfNegative val="1"/>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Project'!$N$25:$N$483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124.49404257104092</c:v>
                </c:pt>
                <c:pt idx="178">
                  <c:v>93.590805897676518</c:v>
                </c:pt>
                <c:pt idx="179">
                  <c:v>85.640469182076586</c:v>
                </c:pt>
                <c:pt idx="180">
                  <c:v>90.169453564956953</c:v>
                </c:pt>
                <c:pt idx="181">
                  <c:v>89.033578464301613</c:v>
                </c:pt>
                <c:pt idx="182">
                  <c:v>120.42941429586682</c:v>
                </c:pt>
                <c:pt idx="183">
                  <c:v>111.06838614804302</c:v>
                </c:pt>
                <c:pt idx="184">
                  <c:v>146.22928056368607</c:v>
                </c:pt>
                <c:pt idx="185">
                  <c:v>189.68693049286668</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85.196295820254306</c:v>
                </c:pt>
                <c:pt idx="228">
                  <c:v>#N/A</c:v>
                </c:pt>
                <c:pt idx="229">
                  <c:v>#N/A</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59.591600417038734</c:v>
                </c:pt>
                <c:pt idx="257">
                  <c:v>76.82317609669775</c:v>
                </c:pt>
                <c:pt idx="258">
                  <c:v>65.549710453625508</c:v>
                </c:pt>
                <c:pt idx="259">
                  <c:v>87.634418582477352</c:v>
                </c:pt>
                <c:pt idx="260">
                  <c:v>68.509271270967474</c:v>
                </c:pt>
                <c:pt idx="261">
                  <c:v>74.544486240135413</c:v>
                </c:pt>
                <c:pt idx="262">
                  <c:v>58.345420593836245</c:v>
                </c:pt>
                <c:pt idx="263">
                  <c:v>79.214297047386083</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64.128574676519918</c:v>
                </c:pt>
                <c:pt idx="323">
                  <c:v>65.937764408884803</c:v>
                </c:pt>
                <c:pt idx="324">
                  <c:v>96.961087930784089</c:v>
                </c:pt>
                <c:pt idx="325">
                  <c:v>80.161455640370761</c:v>
                </c:pt>
                <c:pt idx="326">
                  <c:v>69.551846601054478</c:v>
                </c:pt>
                <c:pt idx="327">
                  <c:v>93.439894546752058</c:v>
                </c:pt>
                <c:pt idx="328">
                  <c:v>92.241219408734651</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6350">
                    <a:solidFill>
                      <a:schemeClr val="accent4"/>
                    </a:solidFill>
                    <a:prstDash val="solid"/>
                  </a:ln>
                </c14:spPr>
              </c14:invertSolidFillFmt>
            </c:ext>
            <c:ext xmlns:c16="http://schemas.microsoft.com/office/drawing/2014/chart" uri="{C3380CC4-5D6E-409C-BE32-E72D297353CC}">
              <c16:uniqueId val="{00000000-68BE-4B3D-A971-761A93D79148}"/>
            </c:ext>
          </c:extLst>
        </c:ser>
        <c:ser>
          <c:idx val="0"/>
          <c:order val="1"/>
          <c:tx>
            <c:v> West</c:v>
          </c:tx>
          <c:spPr>
            <a:solidFill>
              <a:schemeClr val="accent5">
                <a:lumMod val="20000"/>
                <a:lumOff val="80000"/>
              </a:schemeClr>
            </a:solidFill>
            <a:ln w="6350">
              <a:solidFill>
                <a:schemeClr val="accent5"/>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Project'!$O$25:$O$483</c:f>
              <c:numCache>
                <c:formatCode>0.00</c:formatCode>
                <c:ptCount val="459"/>
                <c:pt idx="0">
                  <c:v>164.45572195425723</c:v>
                </c:pt>
                <c:pt idx="1">
                  <c:v>161.81548905663686</c:v>
                </c:pt>
                <c:pt idx="2">
                  <c:v>111.9409899558503</c:v>
                </c:pt>
                <c:pt idx="3">
                  <c:v>88.227334807971346</c:v>
                </c:pt>
                <c:pt idx="4">
                  <c:v>127.93577507574307</c:v>
                </c:pt>
                <c:pt idx="5">
                  <c:v>145.2907460896657</c:v>
                </c:pt>
                <c:pt idx="6">
                  <c:v>134.17296521757345</c:v>
                </c:pt>
                <c:pt idx="7">
                  <c:v>124.14223757873724</c:v>
                </c:pt>
                <c:pt idx="8">
                  <c:v>110.02605535372581</c:v>
                </c:pt>
                <c:pt idx="9">
                  <c:v>#N/A</c:v>
                </c:pt>
                <c:pt idx="10">
                  <c:v>128.03867808268507</c:v>
                </c:pt>
                <c:pt idx="11">
                  <c:v>77.098371459659049</c:v>
                </c:pt>
                <c:pt idx="12">
                  <c:v>129.15175690099213</c:v>
                </c:pt>
                <c:pt idx="13">
                  <c:v>149.63355332733474</c:v>
                </c:pt>
                <c:pt idx="14">
                  <c:v>114.28127286800645</c:v>
                </c:pt>
                <c:pt idx="15">
                  <c:v>135.88994944907773</c:v>
                </c:pt>
                <c:pt idx="16">
                  <c:v>130.67928018532925</c:v>
                </c:pt>
                <c:pt idx="17">
                  <c:v>192.51207117238803</c:v>
                </c:pt>
                <c:pt idx="18">
                  <c:v>234.45991476334197</c:v>
                </c:pt>
                <c:pt idx="19">
                  <c:v>#N/A</c:v>
                </c:pt>
                <c:pt idx="20">
                  <c:v>#N/A</c:v>
                </c:pt>
                <c:pt idx="21">
                  <c:v>232.7679192034704</c:v>
                </c:pt>
                <c:pt idx="22">
                  <c:v>232.7679192034704</c:v>
                </c:pt>
                <c:pt idx="23">
                  <c:v>232.7679192034704</c:v>
                </c:pt>
                <c:pt idx="24">
                  <c:v>53.809784737509418</c:v>
                </c:pt>
                <c:pt idx="25">
                  <c:v>115.19553556354373</c:v>
                </c:pt>
                <c:pt idx="26">
                  <c:v>137.68508460827246</c:v>
                </c:pt>
                <c:pt idx="27">
                  <c:v>126.45570661208539</c:v>
                </c:pt>
                <c:pt idx="28">
                  <c:v>128.41644739381232</c:v>
                </c:pt>
                <c:pt idx="29">
                  <c:v>157.94117785682593</c:v>
                </c:pt>
                <c:pt idx="30">
                  <c:v>157.94117785682593</c:v>
                </c:pt>
                <c:pt idx="31">
                  <c:v>154.54344875579176</c:v>
                </c:pt>
                <c:pt idx="32">
                  <c:v>110.1516817504756</c:v>
                </c:pt>
                <c:pt idx="33">
                  <c:v>113.45611005571536</c:v>
                </c:pt>
                <c:pt idx="34">
                  <c:v>126.21212395114803</c:v>
                </c:pt>
                <c:pt idx="35">
                  <c:v>68.240330929720201</c:v>
                </c:pt>
                <c:pt idx="36">
                  <c:v>56.026393674338351</c:v>
                </c:pt>
                <c:pt idx="37">
                  <c:v>60.099855479946847</c:v>
                </c:pt>
                <c:pt idx="38">
                  <c:v>56.213772917396433</c:v>
                </c:pt>
                <c:pt idx="39">
                  <c:v>105.39895769306231</c:v>
                </c:pt>
                <c:pt idx="40">
                  <c:v>105.62532012454332</c:v>
                </c:pt>
                <c:pt idx="41">
                  <c:v>97.328193346328405</c:v>
                </c:pt>
                <c:pt idx="42">
                  <c:v>96.999110030155364</c:v>
                </c:pt>
                <c:pt idx="43">
                  <c:v>146.00855653676382</c:v>
                </c:pt>
                <c:pt idx="44">
                  <c:v>156.78919889199267</c:v>
                </c:pt>
                <c:pt idx="45">
                  <c:v>107.59637847732819</c:v>
                </c:pt>
                <c:pt idx="46">
                  <c:v>61.044211140401245</c:v>
                </c:pt>
                <c:pt idx="47">
                  <c:v>61.267000232154551</c:v>
                </c:pt>
                <c:pt idx="48">
                  <c:v>78.718386144874557</c:v>
                </c:pt>
                <c:pt idx="49">
                  <c:v>#N/A</c:v>
                </c:pt>
                <c:pt idx="50">
                  <c:v>140.08794936438139</c:v>
                </c:pt>
                <c:pt idx="51">
                  <c:v>136.41543361093846</c:v>
                </c:pt>
                <c:pt idx="52">
                  <c:v>60.360814617509256</c:v>
                </c:pt>
                <c:pt idx="53">
                  <c:v>63.252258643009228</c:v>
                </c:pt>
                <c:pt idx="54">
                  <c:v>142.56710847089252</c:v>
                </c:pt>
                <c:pt idx="55">
                  <c:v>#N/A</c:v>
                </c:pt>
                <c:pt idx="56">
                  <c:v>63.514662765746657</c:v>
                </c:pt>
                <c:pt idx="57">
                  <c:v>54.630616138445191</c:v>
                </c:pt>
                <c:pt idx="58">
                  <c:v>55.168765966498313</c:v>
                </c:pt>
                <c:pt idx="59">
                  <c:v>64.365996588358087</c:v>
                </c:pt>
                <c:pt idx="60">
                  <c:v>54.630616138445191</c:v>
                </c:pt>
                <c:pt idx="61">
                  <c:v>57.791921562831128</c:v>
                </c:pt>
                <c:pt idx="62">
                  <c:v>125.55486656968762</c:v>
                </c:pt>
                <c:pt idx="63">
                  <c:v>97.230944040558128</c:v>
                </c:pt>
                <c:pt idx="64">
                  <c:v>214.53323585260742</c:v>
                </c:pt>
                <c:pt idx="65">
                  <c:v>83.426933085535097</c:v>
                </c:pt>
                <c:pt idx="66">
                  <c:v>102.74055073357263</c:v>
                </c:pt>
                <c:pt idx="67">
                  <c:v>78.615846450293716</c:v>
                </c:pt>
                <c:pt idx="68">
                  <c:v>78.615846450293716</c:v>
                </c:pt>
                <c:pt idx="69">
                  <c:v>128.38562679836727</c:v>
                </c:pt>
                <c:pt idx="70">
                  <c:v>124.26824820034791</c:v>
                </c:pt>
                <c:pt idx="71">
                  <c:v>57.682934694433456</c:v>
                </c:pt>
                <c:pt idx="72">
                  <c:v>56.564060633116803</c:v>
                </c:pt>
                <c:pt idx="73">
                  <c:v>46.790340520336485</c:v>
                </c:pt>
                <c:pt idx="74">
                  <c:v>102.51965173885839</c:v>
                </c:pt>
                <c:pt idx="75">
                  <c:v>82.665744688357279</c:v>
                </c:pt>
                <c:pt idx="76">
                  <c:v>82.278995859770305</c:v>
                </c:pt>
                <c:pt idx="77">
                  <c:v>77.344977044547335</c:v>
                </c:pt>
                <c:pt idx="78">
                  <c:v>63.715144126867884</c:v>
                </c:pt>
                <c:pt idx="79">
                  <c:v>119.68109562930729</c:v>
                </c:pt>
                <c:pt idx="80">
                  <c:v>129.59082616495928</c:v>
                </c:pt>
                <c:pt idx="81">
                  <c:v>#N/A</c:v>
                </c:pt>
                <c:pt idx="82">
                  <c:v>80.555504530150273</c:v>
                </c:pt>
                <c:pt idx="83">
                  <c:v>#N/A</c:v>
                </c:pt>
                <c:pt idx="84">
                  <c:v>#N/A</c:v>
                </c:pt>
                <c:pt idx="85">
                  <c:v>#N/A</c:v>
                </c:pt>
                <c:pt idx="86">
                  <c:v>46.835750110018289</c:v>
                </c:pt>
                <c:pt idx="87">
                  <c:v>48.674857224043222</c:v>
                </c:pt>
                <c:pt idx="88">
                  <c:v>40.082688466248207</c:v>
                </c:pt>
                <c:pt idx="89">
                  <c:v>41.996760280273485</c:v>
                </c:pt>
                <c:pt idx="90">
                  <c:v>128.03867808268507</c:v>
                </c:pt>
                <c:pt idx="91">
                  <c:v>72.67541840683802</c:v>
                </c:pt>
                <c:pt idx="92">
                  <c:v>65.668732558977624</c:v>
                </c:pt>
                <c:pt idx="93">
                  <c:v>81.624943373945641</c:v>
                </c:pt>
                <c:pt idx="94">
                  <c:v>82.017484107405636</c:v>
                </c:pt>
                <c:pt idx="95">
                  <c:v>47.916239973021511</c:v>
                </c:pt>
                <c:pt idx="96">
                  <c:v>58.76764294160288</c:v>
                </c:pt>
                <c:pt idx="97">
                  <c:v>96.273109336038459</c:v>
                </c:pt>
                <c:pt idx="98">
                  <c:v>121.09775972700984</c:v>
                </c:pt>
                <c:pt idx="99">
                  <c:v>#N/A</c:v>
                </c:pt>
                <c:pt idx="100">
                  <c:v>#N/A</c:v>
                </c:pt>
                <c:pt idx="101">
                  <c:v>71.722926883534242</c:v>
                </c:pt>
                <c:pt idx="102">
                  <c:v>#N/A</c:v>
                </c:pt>
                <c:pt idx="103">
                  <c:v>#N/A</c:v>
                </c:pt>
                <c:pt idx="104">
                  <c:v>78.042245775809263</c:v>
                </c:pt>
                <c:pt idx="105">
                  <c:v>54.421452968467172</c:v>
                </c:pt>
                <c:pt idx="106">
                  <c:v>54.06898241815334</c:v>
                </c:pt>
                <c:pt idx="107">
                  <c:v>56.369383221106091</c:v>
                </c:pt>
                <c:pt idx="108">
                  <c:v>80.165376932496414</c:v>
                </c:pt>
                <c:pt idx="109">
                  <c:v>86.942379729033604</c:v>
                </c:pt>
                <c:pt idx="110">
                  <c:v>86.953975002641542</c:v>
                </c:pt>
                <c:pt idx="111">
                  <c:v>54.895855942905136</c:v>
                </c:pt>
                <c:pt idx="112">
                  <c:v>41.83215803846263</c:v>
                </c:pt>
                <c:pt idx="113">
                  <c:v>43.944939060794027</c:v>
                </c:pt>
                <c:pt idx="114">
                  <c:v>27.570134361834949</c:v>
                </c:pt>
                <c:pt idx="115">
                  <c:v>110.49964734050111</c:v>
                </c:pt>
                <c:pt idx="116">
                  <c:v>44.468702713956525</c:v>
                </c:pt>
                <c:pt idx="117">
                  <c:v>53.145800296636239</c:v>
                </c:pt>
                <c:pt idx="118">
                  <c:v>117.90100245430406</c:v>
                </c:pt>
                <c:pt idx="119">
                  <c:v>44.983306197820262</c:v>
                </c:pt>
                <c:pt idx="120">
                  <c:v>82.937356166687763</c:v>
                </c:pt>
                <c:pt idx="121">
                  <c:v>74.409786058782956</c:v>
                </c:pt>
                <c:pt idx="122">
                  <c:v>60.023334159885067</c:v>
                </c:pt>
                <c:pt idx="123">
                  <c:v>#N/A</c:v>
                </c:pt>
                <c:pt idx="124">
                  <c:v>#N/A</c:v>
                </c:pt>
                <c:pt idx="125">
                  <c:v>#N/A</c:v>
                </c:pt>
                <c:pt idx="126">
                  <c:v>#N/A</c:v>
                </c:pt>
                <c:pt idx="127">
                  <c:v>#N/A</c:v>
                </c:pt>
                <c:pt idx="128">
                  <c:v>#N/A</c:v>
                </c:pt>
                <c:pt idx="129">
                  <c:v>#N/A</c:v>
                </c:pt>
                <c:pt idx="130">
                  <c:v>133.03692870117212</c:v>
                </c:pt>
                <c:pt idx="131">
                  <c:v>#N/A</c:v>
                </c:pt>
                <c:pt idx="132">
                  <c:v>60.0322595419576</c:v>
                </c:pt>
                <c:pt idx="133">
                  <c:v>80.318451061926751</c:v>
                </c:pt>
                <c:pt idx="134">
                  <c:v>81.803350471648059</c:v>
                </c:pt>
                <c:pt idx="135">
                  <c:v>39.531973549131912</c:v>
                </c:pt>
                <c:pt idx="136">
                  <c:v>43.026839920156732</c:v>
                </c:pt>
                <c:pt idx="137">
                  <c:v>49.643911089058506</c:v>
                </c:pt>
                <c:pt idx="138">
                  <c:v>104.17838165945746</c:v>
                </c:pt>
                <c:pt idx="139">
                  <c:v>32.85834074007844</c:v>
                </c:pt>
                <c:pt idx="140">
                  <c:v>#N/A</c:v>
                </c:pt>
                <c:pt idx="141">
                  <c:v>#N/A</c:v>
                </c:pt>
                <c:pt idx="142">
                  <c:v>#N/A</c:v>
                </c:pt>
                <c:pt idx="143">
                  <c:v>#N/A</c:v>
                </c:pt>
                <c:pt idx="144">
                  <c:v>46.667680401473191</c:v>
                </c:pt>
                <c:pt idx="145">
                  <c:v>47.916239973021511</c:v>
                </c:pt>
                <c:pt idx="146">
                  <c:v>39.808639615847902</c:v>
                </c:pt>
                <c:pt idx="147">
                  <c:v>37.331098768349854</c:v>
                </c:pt>
                <c:pt idx="148">
                  <c:v>39.081696497216079</c:v>
                </c:pt>
                <c:pt idx="149">
                  <c:v>30.112895382566727</c:v>
                </c:pt>
                <c:pt idx="150">
                  <c:v>43.262201020825145</c:v>
                </c:pt>
                <c:pt idx="151">
                  <c:v>42.609640565207329</c:v>
                </c:pt>
                <c:pt idx="152">
                  <c:v>31.008482132976418</c:v>
                </c:pt>
                <c:pt idx="153">
                  <c:v>#N/A</c:v>
                </c:pt>
                <c:pt idx="154">
                  <c:v>39.227348106939829</c:v>
                </c:pt>
                <c:pt idx="155">
                  <c:v>49.223284162138249</c:v>
                </c:pt>
                <c:pt idx="156">
                  <c:v>#N/A</c:v>
                </c:pt>
                <c:pt idx="157">
                  <c:v>87.290865194941006</c:v>
                </c:pt>
                <c:pt idx="158">
                  <c:v>119.32622099523928</c:v>
                </c:pt>
                <c:pt idx="159">
                  <c:v>90.256287176892172</c:v>
                </c:pt>
                <c:pt idx="160">
                  <c:v>#N/A</c:v>
                </c:pt>
                <c:pt idx="161">
                  <c:v>#N/A</c:v>
                </c:pt>
                <c:pt idx="162">
                  <c:v>#N/A</c:v>
                </c:pt>
                <c:pt idx="163">
                  <c:v>57.620026552602383</c:v>
                </c:pt>
                <c:pt idx="164">
                  <c:v>52.24117308862413</c:v>
                </c:pt>
                <c:pt idx="165">
                  <c:v>80.920971708715271</c:v>
                </c:pt>
                <c:pt idx="166">
                  <c:v>53.697203498830198</c:v>
                </c:pt>
                <c:pt idx="167">
                  <c:v>53.697203498830198</c:v>
                </c:pt>
                <c:pt idx="168">
                  <c:v>53.697203498830198</c:v>
                </c:pt>
                <c:pt idx="169">
                  <c:v>53.697203498830198</c:v>
                </c:pt>
                <c:pt idx="170">
                  <c:v>47.517543263682654</c:v>
                </c:pt>
                <c:pt idx="171">
                  <c:v>59.097275301369088</c:v>
                </c:pt>
                <c:pt idx="172">
                  <c:v>65.013615963571439</c:v>
                </c:pt>
                <c:pt idx="173">
                  <c:v>50.55380853610972</c:v>
                </c:pt>
                <c:pt idx="174">
                  <c:v>75.346673125802468</c:v>
                </c:pt>
                <c:pt idx="175">
                  <c:v>73.503384351934471</c:v>
                </c:pt>
                <c:pt idx="176">
                  <c:v>85.116521318063178</c:v>
                </c:pt>
                <c:pt idx="177">
                  <c:v>#N/A</c:v>
                </c:pt>
                <c:pt idx="178">
                  <c:v>#N/A</c:v>
                </c:pt>
                <c:pt idx="179">
                  <c:v>#N/A</c:v>
                </c:pt>
                <c:pt idx="180">
                  <c:v>#N/A</c:v>
                </c:pt>
                <c:pt idx="181">
                  <c:v>#N/A</c:v>
                </c:pt>
                <c:pt idx="182">
                  <c:v>#N/A</c:v>
                </c:pt>
                <c:pt idx="183">
                  <c:v>#N/A</c:v>
                </c:pt>
                <c:pt idx="184">
                  <c:v>#N/A</c:v>
                </c:pt>
                <c:pt idx="185">
                  <c:v>#N/A</c:v>
                </c:pt>
                <c:pt idx="186">
                  <c:v>#N/A</c:v>
                </c:pt>
                <c:pt idx="187">
                  <c:v>39.859873438312199</c:v>
                </c:pt>
                <c:pt idx="188">
                  <c:v>28.268091123597866</c:v>
                </c:pt>
                <c:pt idx="189">
                  <c:v>133.87399430328566</c:v>
                </c:pt>
                <c:pt idx="190">
                  <c:v>27.20795534847317</c:v>
                </c:pt>
                <c:pt idx="191">
                  <c:v>26.714999991487399</c:v>
                </c:pt>
                <c:pt idx="192">
                  <c:v>46.538170599278388</c:v>
                </c:pt>
                <c:pt idx="193">
                  <c:v>#N/A</c:v>
                </c:pt>
                <c:pt idx="194">
                  <c:v>#N/A</c:v>
                </c:pt>
                <c:pt idx="195">
                  <c:v>26.244084343429989</c:v>
                </c:pt>
                <c:pt idx="196">
                  <c:v>26.244084343429989</c:v>
                </c:pt>
                <c:pt idx="197">
                  <c:v>28.614371745821543</c:v>
                </c:pt>
                <c:pt idx="198">
                  <c:v>#N/A</c:v>
                </c:pt>
                <c:pt idx="199">
                  <c:v>#N/A</c:v>
                </c:pt>
                <c:pt idx="200">
                  <c:v>#N/A</c:v>
                </c:pt>
                <c:pt idx="201">
                  <c:v>26.307913039189764</c:v>
                </c:pt>
                <c:pt idx="202">
                  <c:v>22.485109580190773</c:v>
                </c:pt>
                <c:pt idx="203">
                  <c:v>#N/A</c:v>
                </c:pt>
                <c:pt idx="204">
                  <c:v>#N/A</c:v>
                </c:pt>
                <c:pt idx="205">
                  <c:v>#N/A</c:v>
                </c:pt>
                <c:pt idx="206">
                  <c:v>#N/A</c:v>
                </c:pt>
                <c:pt idx="207">
                  <c:v>56.140627073301616</c:v>
                </c:pt>
                <c:pt idx="208">
                  <c:v>53.260198223249645</c:v>
                </c:pt>
                <c:pt idx="209">
                  <c:v>#N/A</c:v>
                </c:pt>
                <c:pt idx="210">
                  <c:v>#N/A</c:v>
                </c:pt>
                <c:pt idx="211">
                  <c:v>39.042618477220344</c:v>
                </c:pt>
                <c:pt idx="212">
                  <c:v>60.413314906856783</c:v>
                </c:pt>
                <c:pt idx="213">
                  <c:v>#N/A</c:v>
                </c:pt>
                <c:pt idx="214">
                  <c:v>#N/A</c:v>
                </c:pt>
                <c:pt idx="215">
                  <c:v>45.810600763013987</c:v>
                </c:pt>
                <c:pt idx="216">
                  <c:v>#N/A</c:v>
                </c:pt>
                <c:pt idx="217">
                  <c:v>20.331809631088557</c:v>
                </c:pt>
                <c:pt idx="218">
                  <c:v>70.54178978524989</c:v>
                </c:pt>
                <c:pt idx="219">
                  <c:v>17.82008684540801</c:v>
                </c:pt>
                <c:pt idx="220">
                  <c:v>20.418194480999517</c:v>
                </c:pt>
                <c:pt idx="221">
                  <c:v>22.936715819448033</c:v>
                </c:pt>
                <c:pt idx="222">
                  <c:v>23.31761363736258</c:v>
                </c:pt>
                <c:pt idx="223">
                  <c:v>24.120117548330018</c:v>
                </c:pt>
                <c:pt idx="224">
                  <c:v>27.030131730155919</c:v>
                </c:pt>
                <c:pt idx="225">
                  <c:v>#N/A</c:v>
                </c:pt>
                <c:pt idx="226">
                  <c:v>#N/A</c:v>
                </c:pt>
                <c:pt idx="227">
                  <c:v>#N/A</c:v>
                </c:pt>
                <c:pt idx="228">
                  <c:v>#N/A</c:v>
                </c:pt>
                <c:pt idx="229">
                  <c:v>#N/A</c:v>
                </c:pt>
                <c:pt idx="230">
                  <c:v>49.721481594731053</c:v>
                </c:pt>
                <c:pt idx="231">
                  <c:v>23.752884318550141</c:v>
                </c:pt>
                <c:pt idx="232">
                  <c:v>23.752884318550141</c:v>
                </c:pt>
                <c:pt idx="233">
                  <c:v>#N/A</c:v>
                </c:pt>
                <c:pt idx="234">
                  <c:v>#N/A</c:v>
                </c:pt>
                <c:pt idx="235">
                  <c:v>#N/A</c:v>
                </c:pt>
                <c:pt idx="236">
                  <c:v>#N/A</c:v>
                </c:pt>
                <c:pt idx="237">
                  <c:v>#N/A</c:v>
                </c:pt>
                <c:pt idx="238">
                  <c:v>#N/A</c:v>
                </c:pt>
                <c:pt idx="239">
                  <c:v>#N/A</c:v>
                </c:pt>
                <c:pt idx="240">
                  <c:v>46.826516009472016</c:v>
                </c:pt>
                <c:pt idx="241">
                  <c:v>34.531689925565743</c:v>
                </c:pt>
                <c:pt idx="242">
                  <c:v>#N/A</c:v>
                </c:pt>
                <c:pt idx="243">
                  <c:v>#N/A</c:v>
                </c:pt>
                <c:pt idx="244">
                  <c:v>#N/A</c:v>
                </c:pt>
                <c:pt idx="245">
                  <c:v>83.071288828573969</c:v>
                </c:pt>
                <c:pt idx="246">
                  <c:v>63.017888107887231</c:v>
                </c:pt>
                <c:pt idx="247">
                  <c:v>81.795282422778698</c:v>
                </c:pt>
                <c:pt idx="248">
                  <c:v>61.115633576738659</c:v>
                </c:pt>
                <c:pt idx="249">
                  <c:v>61.130851612987875</c:v>
                </c:pt>
                <c:pt idx="250">
                  <c:v>48.735082014456466</c:v>
                </c:pt>
                <c:pt idx="251">
                  <c:v>48.668758637474681</c:v>
                </c:pt>
                <c:pt idx="252">
                  <c:v>48.715112208767806</c:v>
                </c:pt>
                <c:pt idx="253">
                  <c:v>48.238189297105052</c:v>
                </c:pt>
                <c:pt idx="254">
                  <c:v>#N/A</c:v>
                </c:pt>
                <c:pt idx="255">
                  <c:v>#N/A</c:v>
                </c:pt>
                <c:pt idx="256">
                  <c:v>#N/A</c:v>
                </c:pt>
                <c:pt idx="257">
                  <c:v>#N/A</c:v>
                </c:pt>
                <c:pt idx="258">
                  <c:v>#N/A</c:v>
                </c:pt>
                <c:pt idx="259">
                  <c:v>#N/A</c:v>
                </c:pt>
                <c:pt idx="260">
                  <c:v>#N/A</c:v>
                </c:pt>
                <c:pt idx="261">
                  <c:v>#N/A</c:v>
                </c:pt>
                <c:pt idx="262">
                  <c:v>#N/A</c:v>
                </c:pt>
                <c:pt idx="263">
                  <c:v>#N/A</c:v>
                </c:pt>
                <c:pt idx="264">
                  <c:v>18.537324184242934</c:v>
                </c:pt>
                <c:pt idx="265">
                  <c:v>#N/A</c:v>
                </c:pt>
                <c:pt idx="266">
                  <c:v>#N/A</c:v>
                </c:pt>
                <c:pt idx="267">
                  <c:v>#N/A</c:v>
                </c:pt>
                <c:pt idx="268">
                  <c:v>#N/A</c:v>
                </c:pt>
                <c:pt idx="269">
                  <c:v>25.451469779591225</c:v>
                </c:pt>
                <c:pt idx="270">
                  <c:v>28.395253307379598</c:v>
                </c:pt>
                <c:pt idx="271">
                  <c:v>#N/A</c:v>
                </c:pt>
                <c:pt idx="272">
                  <c:v>48.013278402974613</c:v>
                </c:pt>
                <c:pt idx="273">
                  <c:v>21.751431948302834</c:v>
                </c:pt>
                <c:pt idx="274">
                  <c:v>21.86475756808024</c:v>
                </c:pt>
                <c:pt idx="275">
                  <c:v>24.978223146726911</c:v>
                </c:pt>
                <c:pt idx="276">
                  <c:v>18.438120529839072</c:v>
                </c:pt>
                <c:pt idx="277">
                  <c:v>89.80384502839263</c:v>
                </c:pt>
                <c:pt idx="278">
                  <c:v>32.340092241212744</c:v>
                </c:pt>
                <c:pt idx="279">
                  <c:v>31.08425177330599</c:v>
                </c:pt>
                <c:pt idx="280">
                  <c:v>20.65161624854915</c:v>
                </c:pt>
                <c:pt idx="281">
                  <c:v>#N/A</c:v>
                </c:pt>
                <c:pt idx="282">
                  <c:v>#N/A</c:v>
                </c:pt>
                <c:pt idx="283">
                  <c:v>43.387351103478025</c:v>
                </c:pt>
                <c:pt idx="284">
                  <c:v>#N/A</c:v>
                </c:pt>
                <c:pt idx="285">
                  <c:v>#N/A</c:v>
                </c:pt>
                <c:pt idx="286">
                  <c:v>#N/A</c:v>
                </c:pt>
                <c:pt idx="287">
                  <c:v>#N/A</c:v>
                </c:pt>
                <c:pt idx="288">
                  <c:v>#N/A</c:v>
                </c:pt>
                <c:pt idx="289">
                  <c:v>#N/A</c:v>
                </c:pt>
                <c:pt idx="290">
                  <c:v>#N/A</c:v>
                </c:pt>
                <c:pt idx="291">
                  <c:v>#N/A</c:v>
                </c:pt>
                <c:pt idx="292">
                  <c:v>28.579145136783005</c:v>
                </c:pt>
                <c:pt idx="293">
                  <c:v>#N/A</c:v>
                </c:pt>
                <c:pt idx="294">
                  <c:v>11.387357182693002</c:v>
                </c:pt>
                <c:pt idx="295">
                  <c:v>23.336788593992207</c:v>
                </c:pt>
                <c:pt idx="296">
                  <c:v>#N/A</c:v>
                </c:pt>
                <c:pt idx="297">
                  <c:v>#N/A</c:v>
                </c:pt>
                <c:pt idx="298">
                  <c:v>#N/A</c:v>
                </c:pt>
                <c:pt idx="299">
                  <c:v>#N/A</c:v>
                </c:pt>
                <c:pt idx="300">
                  <c:v>#N/A</c:v>
                </c:pt>
                <c:pt idx="301">
                  <c:v>26.296994903413044</c:v>
                </c:pt>
                <c:pt idx="302">
                  <c:v>#N/A</c:v>
                </c:pt>
                <c:pt idx="303">
                  <c:v>#N/A</c:v>
                </c:pt>
                <c:pt idx="304">
                  <c:v>#N/A</c:v>
                </c:pt>
                <c:pt idx="305">
                  <c:v>17.977597219995559</c:v>
                </c:pt>
                <c:pt idx="306">
                  <c:v>28.784017142081353</c:v>
                </c:pt>
                <c:pt idx="307">
                  <c:v>17.690225594801767</c:v>
                </c:pt>
                <c:pt idx="308">
                  <c:v>51.531644255374999</c:v>
                </c:pt>
                <c:pt idx="309">
                  <c:v>#N/A</c:v>
                </c:pt>
                <c:pt idx="310">
                  <c:v>#N/A</c:v>
                </c:pt>
                <c:pt idx="311">
                  <c:v>27.084864164128913</c:v>
                </c:pt>
                <c:pt idx="312">
                  <c:v>22.792490618403729</c:v>
                </c:pt>
                <c:pt idx="313">
                  <c:v>27.409129299920213</c:v>
                </c:pt>
                <c:pt idx="314">
                  <c:v>34.571954413931856</c:v>
                </c:pt>
                <c:pt idx="315">
                  <c:v>#N/A</c:v>
                </c:pt>
                <c:pt idx="316">
                  <c:v>#N/A</c:v>
                </c:pt>
                <c:pt idx="317">
                  <c:v>#N/A</c:v>
                </c:pt>
                <c:pt idx="318">
                  <c:v>28.286384834965443</c:v>
                </c:pt>
                <c:pt idx="319">
                  <c:v>23.298610674119125</c:v>
                </c:pt>
                <c:pt idx="320">
                  <c:v>#N/A</c:v>
                </c:pt>
                <c:pt idx="321">
                  <c:v>25.999419634572543</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1-68BE-4B3D-A971-761A93D79148}"/>
            </c:ext>
          </c:extLst>
        </c:ser>
        <c:ser>
          <c:idx val="3"/>
          <c:order val="2"/>
          <c:tx>
            <c:v> Central</c:v>
          </c:tx>
          <c:spPr>
            <a:solidFill>
              <a:srgbClr val="D7E4BD"/>
            </a:solidFill>
            <a:ln w="6350">
              <a:solidFill>
                <a:schemeClr val="accent3">
                  <a:lumMod val="75000"/>
                </a:schemeClr>
              </a:solidFill>
              <a:prstDash val="solid"/>
            </a:ln>
          </c:spPr>
          <c:invertIfNegative val="1"/>
          <c:dPt>
            <c:idx val="205"/>
            <c:invertIfNegative val="1"/>
            <c:bubble3D val="0"/>
            <c:spPr>
              <a:solidFill>
                <a:schemeClr val="accent3">
                  <a:lumMod val="40000"/>
                  <a:lumOff val="60000"/>
                </a:schemeClr>
              </a:solidFill>
              <a:ln w="6350">
                <a:solidFill>
                  <a:schemeClr val="accent3">
                    <a:lumMod val="75000"/>
                  </a:schemeClr>
                </a:solidFill>
                <a:prstDash val="solid"/>
              </a:ln>
            </c:spPr>
            <c:extLst>
              <c:ext xmlns:c16="http://schemas.microsoft.com/office/drawing/2014/chart" uri="{C3380CC4-5D6E-409C-BE32-E72D297353CC}">
                <c16:uniqueId val="{00000003-68BE-4B3D-A971-761A93D79148}"/>
              </c:ext>
            </c:extLst>
          </c:dPt>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Project'!$P$25:$P$483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154.14133735018936</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41.825414051737255</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32.506744112447365</c:v>
                </c:pt>
                <c:pt idx="84">
                  <c:v>35.68772569200425</c:v>
                </c:pt>
                <c:pt idx="85">
                  <c:v>36.141527457425084</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45.094283458879936</c:v>
                </c:pt>
                <c:pt idx="101">
                  <c:v>#N/A</c:v>
                </c:pt>
                <c:pt idx="102">
                  <c:v>34.478942570149677</c:v>
                </c:pt>
                <c:pt idx="103">
                  <c:v>31.95264604064829</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59.38586192764545</c:v>
                </c:pt>
                <c:pt idx="124">
                  <c:v>63.220971033618881</c:v>
                </c:pt>
                <c:pt idx="125">
                  <c:v>62.650429845840414</c:v>
                </c:pt>
                <c:pt idx="126">
                  <c:v>194.38722260280545</c:v>
                </c:pt>
                <c:pt idx="127">
                  <c:v>#N/A</c:v>
                </c:pt>
                <c:pt idx="128">
                  <c:v>96.653412914908998</c:v>
                </c:pt>
                <c:pt idx="129">
                  <c:v>128.46820614698845</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40.361237103976819</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41.825414051737255</c:v>
                </c:pt>
                <c:pt idx="194">
                  <c:v>34.837084453926145</c:v>
                </c:pt>
                <c:pt idx="195">
                  <c:v>#N/A</c:v>
                </c:pt>
                <c:pt idx="196">
                  <c:v>#N/A</c:v>
                </c:pt>
                <c:pt idx="197">
                  <c:v>#N/A</c:v>
                </c:pt>
                <c:pt idx="198">
                  <c:v>#N/A</c:v>
                </c:pt>
                <c:pt idx="199">
                  <c:v>#N/A</c:v>
                </c:pt>
                <c:pt idx="200">
                  <c:v>19.028289740446283</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45.364736619904015</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34.883260722874425</c:v>
                </c:pt>
                <c:pt idx="234">
                  <c:v>#N/A</c:v>
                </c:pt>
                <c:pt idx="235">
                  <c:v>40.396216969335008</c:v>
                </c:pt>
                <c:pt idx="236">
                  <c:v>28.956093083287836</c:v>
                </c:pt>
                <c:pt idx="237">
                  <c:v>#N/A</c:v>
                </c:pt>
                <c:pt idx="238">
                  <c:v>70.687963714631124</c:v>
                </c:pt>
                <c:pt idx="239">
                  <c:v>#N/A</c:v>
                </c:pt>
                <c:pt idx="240">
                  <c:v>#N/A</c:v>
                </c:pt>
                <c:pt idx="241">
                  <c:v>#N/A</c:v>
                </c:pt>
                <c:pt idx="242">
                  <c:v>#N/A</c:v>
                </c:pt>
                <c:pt idx="243">
                  <c:v>#N/A</c:v>
                </c:pt>
                <c:pt idx="244">
                  <c:v>40.752882516785249</c:v>
                </c:pt>
                <c:pt idx="245">
                  <c:v>#N/A</c:v>
                </c:pt>
                <c:pt idx="246">
                  <c:v>#N/A</c:v>
                </c:pt>
                <c:pt idx="247">
                  <c:v>#N/A</c:v>
                </c:pt>
                <c:pt idx="248">
                  <c:v>#N/A</c:v>
                </c:pt>
                <c:pt idx="249">
                  <c:v>#N/A</c:v>
                </c:pt>
                <c:pt idx="250">
                  <c:v>#N/A</c:v>
                </c:pt>
                <c:pt idx="251">
                  <c:v>#N/A</c:v>
                </c:pt>
                <c:pt idx="252">
                  <c:v>#N/A</c:v>
                </c:pt>
                <c:pt idx="253">
                  <c:v>#N/A</c:v>
                </c:pt>
                <c:pt idx="254">
                  <c:v>#N/A</c:v>
                </c:pt>
                <c:pt idx="255">
                  <c:v>56.33706890986538</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35.316681843074363</c:v>
                </c:pt>
                <c:pt idx="289">
                  <c:v>#N/A</c:v>
                </c:pt>
                <c:pt idx="290">
                  <c:v>#N/A</c:v>
                </c:pt>
                <c:pt idx="291">
                  <c:v>#N/A</c:v>
                </c:pt>
                <c:pt idx="292">
                  <c:v>#N/A</c:v>
                </c:pt>
                <c:pt idx="293">
                  <c:v>36.566156238348348</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6350">
                    <a:solidFill>
                      <a:schemeClr val="accent3">
                        <a:lumMod val="75000"/>
                      </a:schemeClr>
                    </a:solidFill>
                    <a:prstDash val="solid"/>
                  </a:ln>
                </c14:spPr>
              </c14:invertSolidFillFmt>
            </c:ext>
            <c:ext xmlns:c16="http://schemas.microsoft.com/office/drawing/2014/chart" uri="{C3380CC4-5D6E-409C-BE32-E72D297353CC}">
              <c16:uniqueId val="{00000004-68BE-4B3D-A971-761A93D79148}"/>
            </c:ext>
          </c:extLst>
        </c:ser>
        <c:ser>
          <c:idx val="1"/>
          <c:order val="3"/>
          <c:tx>
            <c:v> Southeast</c:v>
          </c:tx>
          <c:spPr>
            <a:noFill/>
            <a:ln w="9525">
              <a:solidFill>
                <a:schemeClr val="accent6"/>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Project'!$R$25:$R$483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202.28792904367219</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187.7203669070341</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54.830343198507002</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60.995395492116785</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96.759678505304777</c:v>
                </c:pt>
                <c:pt idx="132">
                  <c:v>#N/A</c:v>
                </c:pt>
                <c:pt idx="133">
                  <c:v>#N/A</c:v>
                </c:pt>
                <c:pt idx="134">
                  <c:v>#N/A</c:v>
                </c:pt>
                <c:pt idx="135">
                  <c:v>#N/A</c:v>
                </c:pt>
                <c:pt idx="136">
                  <c:v>#N/A</c:v>
                </c:pt>
                <c:pt idx="137">
                  <c:v>#N/A</c:v>
                </c:pt>
                <c:pt idx="138">
                  <c:v>#N/A</c:v>
                </c:pt>
                <c:pt idx="139">
                  <c:v>#N/A</c:v>
                </c:pt>
                <c:pt idx="140">
                  <c:v>110.34527680408773</c:v>
                </c:pt>
                <c:pt idx="141">
                  <c:v>50.173001903860701</c:v>
                </c:pt>
                <c:pt idx="142">
                  <c:v>50.900981374424873</c:v>
                </c:pt>
                <c:pt idx="143">
                  <c:v>50.8470545002357</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54.433529988139618</c:v>
                </c:pt>
                <c:pt idx="161">
                  <c:v>57.001050405484413</c:v>
                </c:pt>
                <c:pt idx="162">
                  <c:v>55.313197749851334</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63.990237632796891</c:v>
                </c:pt>
                <c:pt idx="204">
                  <c:v>33.039161838854135</c:v>
                </c:pt>
                <c:pt idx="205">
                  <c:v>66.86319797232855</c:v>
                </c:pt>
                <c:pt idx="206">
                  <c:v>66.86319797232855</c:v>
                </c:pt>
                <c:pt idx="207">
                  <c:v>#N/A</c:v>
                </c:pt>
                <c:pt idx="208">
                  <c:v>#N/A</c:v>
                </c:pt>
                <c:pt idx="209">
                  <c:v>#N/A</c:v>
                </c:pt>
                <c:pt idx="210">
                  <c:v>#N/A</c:v>
                </c:pt>
                <c:pt idx="211">
                  <c:v>#N/A</c:v>
                </c:pt>
                <c:pt idx="212">
                  <c:v>#N/A</c:v>
                </c:pt>
                <c:pt idx="213">
                  <c:v>49.316991760699359</c:v>
                </c:pt>
                <c:pt idx="214">
                  <c:v>#N/A</c:v>
                </c:pt>
                <c:pt idx="215">
                  <c:v>#N/A</c:v>
                </c:pt>
                <c:pt idx="216">
                  <c:v>46.187953985081123</c:v>
                </c:pt>
                <c:pt idx="217">
                  <c:v>#N/A</c:v>
                </c:pt>
                <c:pt idx="218">
                  <c:v>#N/A</c:v>
                </c:pt>
                <c:pt idx="219">
                  <c:v>#N/A</c:v>
                </c:pt>
                <c:pt idx="220">
                  <c:v>#N/A</c:v>
                </c:pt>
                <c:pt idx="221">
                  <c:v>#N/A</c:v>
                </c:pt>
                <c:pt idx="222">
                  <c:v>#N/A</c:v>
                </c:pt>
                <c:pt idx="223">
                  <c:v>#N/A</c:v>
                </c:pt>
                <c:pt idx="224">
                  <c:v>#N/A</c:v>
                </c:pt>
                <c:pt idx="225">
                  <c:v>#N/A</c:v>
                </c:pt>
                <c:pt idx="226">
                  <c:v>64.117240502304497</c:v>
                </c:pt>
                <c:pt idx="227">
                  <c:v>#N/A</c:v>
                </c:pt>
                <c:pt idx="228">
                  <c:v>58.27153606886651</c:v>
                </c:pt>
                <c:pt idx="229">
                  <c:v>#N/A</c:v>
                </c:pt>
                <c:pt idx="230">
                  <c:v>#N/A</c:v>
                </c:pt>
                <c:pt idx="231">
                  <c:v>#N/A</c:v>
                </c:pt>
                <c:pt idx="232">
                  <c:v>#N/A</c:v>
                </c:pt>
                <c:pt idx="233">
                  <c:v>#N/A</c:v>
                </c:pt>
                <c:pt idx="234">
                  <c:v>#N/A</c:v>
                </c:pt>
                <c:pt idx="235">
                  <c:v>#N/A</c:v>
                </c:pt>
                <c:pt idx="236">
                  <c:v>#N/A</c:v>
                </c:pt>
                <c:pt idx="237">
                  <c:v>#N/A</c:v>
                </c:pt>
                <c:pt idx="238">
                  <c:v>#N/A</c:v>
                </c:pt>
                <c:pt idx="239">
                  <c:v>143.19136023871189</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24.375118791067333</c:v>
                </c:pt>
                <c:pt idx="255">
                  <c:v>#N/A</c:v>
                </c:pt>
                <c:pt idx="256">
                  <c:v>#N/A</c:v>
                </c:pt>
                <c:pt idx="257">
                  <c:v>#N/A</c:v>
                </c:pt>
                <c:pt idx="258">
                  <c:v>#N/A</c:v>
                </c:pt>
                <c:pt idx="259">
                  <c:v>#N/A</c:v>
                </c:pt>
                <c:pt idx="260">
                  <c:v>#N/A</c:v>
                </c:pt>
                <c:pt idx="261">
                  <c:v>#N/A</c:v>
                </c:pt>
                <c:pt idx="262">
                  <c:v>#N/A</c:v>
                </c:pt>
                <c:pt idx="263">
                  <c:v>#N/A</c:v>
                </c:pt>
                <c:pt idx="264">
                  <c:v>#N/A</c:v>
                </c:pt>
                <c:pt idx="265">
                  <c:v>#N/A</c:v>
                </c:pt>
                <c:pt idx="266">
                  <c:v>42.612506666224505</c:v>
                </c:pt>
                <c:pt idx="267">
                  <c:v>36.504802330769301</c:v>
                </c:pt>
                <c:pt idx="268">
                  <c:v>56.724891088024599</c:v>
                </c:pt>
                <c:pt idx="269">
                  <c:v>#N/A</c:v>
                </c:pt>
                <c:pt idx="270">
                  <c:v>#N/A</c:v>
                </c:pt>
                <c:pt idx="271">
                  <c:v>54.867666886459702</c:v>
                </c:pt>
                <c:pt idx="272">
                  <c:v>#N/A</c:v>
                </c:pt>
                <c:pt idx="273">
                  <c:v>#N/A</c:v>
                </c:pt>
                <c:pt idx="274">
                  <c:v>#N/A</c:v>
                </c:pt>
                <c:pt idx="275">
                  <c:v>#N/A</c:v>
                </c:pt>
                <c:pt idx="276">
                  <c:v>#N/A</c:v>
                </c:pt>
                <c:pt idx="277">
                  <c:v>#N/A</c:v>
                </c:pt>
                <c:pt idx="278">
                  <c:v>#N/A</c:v>
                </c:pt>
                <c:pt idx="279">
                  <c:v>#N/A</c:v>
                </c:pt>
                <c:pt idx="280">
                  <c:v>#N/A</c:v>
                </c:pt>
                <c:pt idx="281">
                  <c:v>46.109924925240151</c:v>
                </c:pt>
                <c:pt idx="282">
                  <c:v>43.449736948784007</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43.752277127637655</c:v>
                </c:pt>
                <c:pt idx="297">
                  <c:v>38.223188052901087</c:v>
                </c:pt>
                <c:pt idx="298">
                  <c:v>22.538625673672854</c:v>
                </c:pt>
                <c:pt idx="299">
                  <c:v>24.884042852304262</c:v>
                </c:pt>
                <c:pt idx="300">
                  <c:v>25.009292611753708</c:v>
                </c:pt>
                <c:pt idx="301">
                  <c:v>#N/A</c:v>
                </c:pt>
                <c:pt idx="302">
                  <c:v>21.411332746180165</c:v>
                </c:pt>
                <c:pt idx="303">
                  <c:v>#N/A</c:v>
                </c:pt>
                <c:pt idx="304">
                  <c:v>#N/A</c:v>
                </c:pt>
                <c:pt idx="305">
                  <c:v>#N/A</c:v>
                </c:pt>
                <c:pt idx="306">
                  <c:v>#N/A</c:v>
                </c:pt>
                <c:pt idx="307">
                  <c:v>#N/A</c:v>
                </c:pt>
                <c:pt idx="308">
                  <c:v>#N/A</c:v>
                </c:pt>
                <c:pt idx="309">
                  <c:v>21.619097108334309</c:v>
                </c:pt>
                <c:pt idx="310">
                  <c:v>25.790578809368061</c:v>
                </c:pt>
                <c:pt idx="311">
                  <c:v>#N/A</c:v>
                </c:pt>
                <c:pt idx="312">
                  <c:v>#N/A</c:v>
                </c:pt>
                <c:pt idx="313">
                  <c:v>#N/A</c:v>
                </c:pt>
                <c:pt idx="314">
                  <c:v>#N/A</c:v>
                </c:pt>
                <c:pt idx="315">
                  <c:v>62.775120253174975</c:v>
                </c:pt>
                <c:pt idx="316">
                  <c:v>44.808079861692804</c:v>
                </c:pt>
                <c:pt idx="317">
                  <c:v>26.623418784291264</c:v>
                </c:pt>
                <c:pt idx="318">
                  <c:v>#N/A</c:v>
                </c:pt>
                <c:pt idx="319">
                  <c:v>#N/A</c:v>
                </c:pt>
                <c:pt idx="320">
                  <c:v>35.727478892364687</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5-68BE-4B3D-A971-761A93D79148}"/>
            </c:ext>
          </c:extLst>
        </c:ser>
        <c:ser>
          <c:idx val="4"/>
          <c:order val="4"/>
          <c:tx>
            <c:v> Northeast</c:v>
          </c:tx>
          <c:spPr>
            <a:noFill/>
            <a:ln w="9525">
              <a:solidFill>
                <a:schemeClr val="bg2">
                  <a:lumMod val="25000"/>
                </a:schemeClr>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Project'!$Q$25:$Q$483</c:f>
              <c:numCache>
                <c:formatCode>0.00</c:formatCode>
                <c:ptCount val="459"/>
                <c:pt idx="0">
                  <c:v>#N/A</c:v>
                </c:pt>
                <c:pt idx="1">
                  <c:v>#N/A</c:v>
                </c:pt>
                <c:pt idx="2">
                  <c:v>#N/A</c:v>
                </c:pt>
                <c:pt idx="3">
                  <c:v>#N/A</c:v>
                </c:pt>
                <c:pt idx="4">
                  <c:v>#N/A</c:v>
                </c:pt>
                <c:pt idx="5">
                  <c:v>#N/A</c:v>
                </c:pt>
                <c:pt idx="6">
                  <c:v>#N/A</c:v>
                </c:pt>
                <c:pt idx="7">
                  <c:v>#N/A</c:v>
                </c:pt>
                <c:pt idx="8">
                  <c:v>#N/A</c:v>
                </c:pt>
                <c:pt idx="9">
                  <c:v>311.91380748936717</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220.97672286541973</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64.56406710994888</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49.252752248099746</c:v>
                </c:pt>
                <c:pt idx="187">
                  <c:v>#N/A</c:v>
                </c:pt>
                <c:pt idx="188">
                  <c:v>#N/A</c:v>
                </c:pt>
                <c:pt idx="189">
                  <c:v>#N/A</c:v>
                </c:pt>
                <c:pt idx="190">
                  <c:v>#N/A</c:v>
                </c:pt>
                <c:pt idx="191">
                  <c:v>#N/A</c:v>
                </c:pt>
                <c:pt idx="192">
                  <c:v>#N/A</c:v>
                </c:pt>
                <c:pt idx="193">
                  <c:v>#N/A</c:v>
                </c:pt>
                <c:pt idx="194">
                  <c:v>#N/A</c:v>
                </c:pt>
                <c:pt idx="195">
                  <c:v>#N/A</c:v>
                </c:pt>
                <c:pt idx="196">
                  <c:v>#N/A</c:v>
                </c:pt>
                <c:pt idx="197">
                  <c:v>#N/A</c:v>
                </c:pt>
                <c:pt idx="198">
                  <c:v>78.6775999442212</c:v>
                </c:pt>
                <c:pt idx="199">
                  <c:v>78.112262144455585</c:v>
                </c:pt>
                <c:pt idx="200">
                  <c:v>#N/A</c:v>
                </c:pt>
                <c:pt idx="201">
                  <c:v>#N/A</c:v>
                </c:pt>
                <c:pt idx="202">
                  <c:v>#N/A</c:v>
                </c:pt>
                <c:pt idx="203">
                  <c:v>#N/A</c:v>
                </c:pt>
                <c:pt idx="204">
                  <c:v>#N/A</c:v>
                </c:pt>
                <c:pt idx="205">
                  <c:v>#N/A</c:v>
                </c:pt>
                <c:pt idx="206">
                  <c:v>#N/A</c:v>
                </c:pt>
                <c:pt idx="207">
                  <c:v>#N/A</c:v>
                </c:pt>
                <c:pt idx="208">
                  <c:v>#N/A</c:v>
                </c:pt>
                <c:pt idx="209">
                  <c:v>40.07950402867953</c:v>
                </c:pt>
                <c:pt idx="210">
                  <c:v>40.925680431575834</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218.13997006679676</c:v>
                </c:pt>
                <c:pt idx="226">
                  <c:v>#N/A</c:v>
                </c:pt>
                <c:pt idx="227">
                  <c:v>#N/A</c:v>
                </c:pt>
                <c:pt idx="228">
                  <c:v>#N/A</c:v>
                </c:pt>
                <c:pt idx="229">
                  <c:v>141.30053762306966</c:v>
                </c:pt>
                <c:pt idx="230">
                  <c:v>#N/A</c:v>
                </c:pt>
                <c:pt idx="231">
                  <c:v>#N/A</c:v>
                </c:pt>
                <c:pt idx="232">
                  <c:v>#N/A</c:v>
                </c:pt>
                <c:pt idx="233">
                  <c:v>#N/A</c:v>
                </c:pt>
                <c:pt idx="234">
                  <c:v>26.550242397272882</c:v>
                </c:pt>
                <c:pt idx="235">
                  <c:v>#N/A</c:v>
                </c:pt>
                <c:pt idx="236">
                  <c:v>#N/A</c:v>
                </c:pt>
                <c:pt idx="237">
                  <c:v>62.179439591627272</c:v>
                </c:pt>
                <c:pt idx="238">
                  <c:v>#N/A</c:v>
                </c:pt>
                <c:pt idx="239">
                  <c:v>#N/A</c:v>
                </c:pt>
                <c:pt idx="240">
                  <c:v>#N/A</c:v>
                </c:pt>
                <c:pt idx="241">
                  <c:v>#N/A</c:v>
                </c:pt>
                <c:pt idx="242">
                  <c:v>35.381473203011566</c:v>
                </c:pt>
                <c:pt idx="243">
                  <c:v>84.845905316483851</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95.752571496246716</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69.033775398073786</c:v>
                </c:pt>
                <c:pt idx="285">
                  <c:v>64.233548234271495</c:v>
                </c:pt>
                <c:pt idx="286">
                  <c:v>77.739272118868016</c:v>
                </c:pt>
                <c:pt idx="287">
                  <c:v>77.226705489512824</c:v>
                </c:pt>
                <c:pt idx="288">
                  <c:v>#N/A</c:v>
                </c:pt>
                <c:pt idx="289">
                  <c:v>30.445566767430492</c:v>
                </c:pt>
                <c:pt idx="290">
                  <c:v>29.759033445690548</c:v>
                </c:pt>
                <c:pt idx="291">
                  <c:v>29.759033445690548</c:v>
                </c:pt>
                <c:pt idx="292">
                  <c:v>#N/A</c:v>
                </c:pt>
                <c:pt idx="293">
                  <c:v>#N/A</c:v>
                </c:pt>
                <c:pt idx="294">
                  <c:v>#N/A</c:v>
                </c:pt>
                <c:pt idx="295">
                  <c:v>#N/A</c:v>
                </c:pt>
                <c:pt idx="296">
                  <c:v>#N/A</c:v>
                </c:pt>
                <c:pt idx="297">
                  <c:v>#N/A</c:v>
                </c:pt>
                <c:pt idx="298">
                  <c:v>#N/A</c:v>
                </c:pt>
                <c:pt idx="299">
                  <c:v>#N/A</c:v>
                </c:pt>
                <c:pt idx="300">
                  <c:v>#N/A</c:v>
                </c:pt>
                <c:pt idx="301">
                  <c:v>#N/A</c:v>
                </c:pt>
                <c:pt idx="302">
                  <c:v>#N/A</c:v>
                </c:pt>
                <c:pt idx="303">
                  <c:v>149.88524789715524</c:v>
                </c:pt>
                <c:pt idx="304">
                  <c:v>40.224186979559327</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40.667635054679359</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6-68BE-4B3D-A971-761A93D79148}"/>
            </c:ext>
          </c:extLst>
        </c:ser>
        <c:dLbls>
          <c:showLegendKey val="0"/>
          <c:showVal val="0"/>
          <c:showCatName val="0"/>
          <c:showSerName val="0"/>
          <c:showPercent val="0"/>
          <c:showBubbleSize val="0"/>
        </c:dLbls>
        <c:bubbleScale val="60"/>
        <c:showNegBubbles val="0"/>
        <c:axId val="358385920"/>
        <c:axId val="358531456"/>
      </c:bubbleChart>
      <c:valAx>
        <c:axId val="358385920"/>
        <c:scaling>
          <c:orientation val="minMax"/>
          <c:max val="44196"/>
          <c:min val="38718"/>
        </c:scaling>
        <c:delete val="0"/>
        <c:axPos val="b"/>
        <c:title>
          <c:tx>
            <c:rich>
              <a:bodyPr/>
              <a:lstStyle/>
              <a:p>
                <a:pPr>
                  <a:defRPr/>
                </a:pPr>
                <a:r>
                  <a:rPr lang="en-US"/>
                  <a:t>PPA Execution Date</a:t>
                </a:r>
              </a:p>
            </c:rich>
          </c:tx>
          <c:layout>
            <c:manualLayout>
              <c:xMode val="edge"/>
              <c:yMode val="edge"/>
              <c:x val="0.39832362761583157"/>
              <c:y val="0.9308453984445284"/>
            </c:manualLayout>
          </c:layout>
          <c:overlay val="0"/>
          <c:spPr>
            <a:noFill/>
            <a:ln w="25400">
              <a:noFill/>
            </a:ln>
          </c:spPr>
        </c:title>
        <c:numFmt formatCode="yyyy" sourceLinked="0"/>
        <c:majorTickMark val="out"/>
        <c:minorTickMark val="none"/>
        <c:tickLblPos val="nextTo"/>
        <c:spPr>
          <a:ln w="3175">
            <a:noFill/>
            <a:prstDash val="solid"/>
          </a:ln>
        </c:spPr>
        <c:txPr>
          <a:bodyPr rot="0" vert="horz"/>
          <a:lstStyle/>
          <a:p>
            <a:pPr>
              <a:defRPr>
                <a:solidFill>
                  <a:sysClr val="windowText" lastClr="000000"/>
                </a:solidFill>
              </a:defRPr>
            </a:pPr>
            <a:endParaRPr lang="en-US"/>
          </a:p>
        </c:txPr>
        <c:crossAx val="358531456"/>
        <c:crosses val="autoZero"/>
        <c:crossBetween val="midCat"/>
        <c:majorUnit val="732"/>
        <c:minorUnit val="366"/>
      </c:valAx>
      <c:valAx>
        <c:axId val="358531456"/>
        <c:scaling>
          <c:orientation val="minMax"/>
          <c:max val="250"/>
          <c:min val="0"/>
        </c:scaling>
        <c:delete val="0"/>
        <c:axPos val="l"/>
        <c:majorGridlines>
          <c:spPr>
            <a:ln w="3175">
              <a:solidFill>
                <a:schemeClr val="bg1">
                  <a:lumMod val="75000"/>
                </a:schemeClr>
              </a:solidFill>
            </a:ln>
          </c:spPr>
        </c:majorGridlines>
        <c:numFmt formatCode="General" sourceLinked="0"/>
        <c:majorTickMark val="out"/>
        <c:minorTickMark val="none"/>
        <c:tickLblPos val="nextTo"/>
        <c:spPr>
          <a:ln w="3175">
            <a:noFill/>
            <a:prstDash val="solid"/>
          </a:ln>
        </c:spPr>
        <c:txPr>
          <a:bodyPr rot="0" vert="horz"/>
          <a:lstStyle/>
          <a:p>
            <a:pPr>
              <a:defRPr/>
            </a:pPr>
            <a:endParaRPr lang="en-US"/>
          </a:p>
        </c:txPr>
        <c:crossAx val="358385920"/>
        <c:crosses val="autoZero"/>
        <c:crossBetween val="midCat"/>
      </c:valAx>
      <c:spPr>
        <a:noFill/>
        <a:ln w="25400">
          <a:noFill/>
        </a:ln>
      </c:spPr>
    </c:plotArea>
    <c:legend>
      <c:legendPos val="r"/>
      <c:layout>
        <c:manualLayout>
          <c:xMode val="edge"/>
          <c:yMode val="edge"/>
          <c:x val="0.81914388886102618"/>
          <c:y val="5.2217926743916898E-2"/>
          <c:w val="0.14041978033000652"/>
          <c:h val="0.26037402458508857"/>
        </c:manualLayout>
      </c:layout>
      <c:overlay val="0"/>
      <c:spPr>
        <a:solidFill>
          <a:srgbClr val="FFFFFF"/>
        </a:solidFill>
        <a:ln w="3175">
          <a:solidFill>
            <a:schemeClr val="bg1">
              <a:lumMod val="75000"/>
            </a:schemeClr>
          </a:solidFill>
          <a:prstDash val="solid"/>
        </a:ln>
      </c:spPr>
    </c:legend>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4.9693378037145679E-2"/>
          <c:y val="9.3159113624728798E-2"/>
          <c:w val="0.88510798024735482"/>
          <c:h val="0.83320608143796249"/>
        </c:manualLayout>
      </c:layout>
      <c:barChart>
        <c:barDir val="col"/>
        <c:grouping val="stacked"/>
        <c:varyColors val="0"/>
        <c:ser>
          <c:idx val="5"/>
          <c:order val="0"/>
          <c:tx>
            <c:strRef>
              <c:f>'Capacity Additions by Gen Type'!$A$30</c:f>
              <c:strCache>
                <c:ptCount val="1"/>
                <c:pt idx="0">
                  <c:v>Coal</c:v>
                </c:pt>
              </c:strCache>
            </c:strRef>
          </c:tx>
          <c:spPr>
            <a:solidFill>
              <a:schemeClr val="tx1">
                <a:lumMod val="75000"/>
                <a:lumOff val="25000"/>
              </a:schemeClr>
            </a:solidFill>
          </c:spPr>
          <c:invertIfNegative val="0"/>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Type'!$K$30:$W$30</c:f>
              <c:numCache>
                <c:formatCode>0.0</c:formatCode>
                <c:ptCount val="13"/>
                <c:pt idx="0">
                  <c:v>1.513504</c:v>
                </c:pt>
                <c:pt idx="1">
                  <c:v>1.591</c:v>
                </c:pt>
                <c:pt idx="2">
                  <c:v>3.6486000000000001</c:v>
                </c:pt>
                <c:pt idx="3">
                  <c:v>6.0142980000000001</c:v>
                </c:pt>
                <c:pt idx="4">
                  <c:v>1.7349989999999997</c:v>
                </c:pt>
                <c:pt idx="5">
                  <c:v>4.76</c:v>
                </c:pt>
                <c:pt idx="6">
                  <c:v>1.6259999999999999</c:v>
                </c:pt>
                <c:pt idx="7">
                  <c:v>0.1062</c:v>
                </c:pt>
                <c:pt idx="8">
                  <c:v>5.4999999999999997E-3</c:v>
                </c:pt>
                <c:pt idx="9">
                  <c:v>0</c:v>
                </c:pt>
                <c:pt idx="10">
                  <c:v>0</c:v>
                </c:pt>
                <c:pt idx="11">
                  <c:v>0</c:v>
                </c:pt>
                <c:pt idx="12">
                  <c:v>1.7000000000000001E-2</c:v>
                </c:pt>
              </c:numCache>
            </c:numRef>
          </c:val>
          <c:extLst>
            <c:ext xmlns:c16="http://schemas.microsoft.com/office/drawing/2014/chart" uri="{C3380CC4-5D6E-409C-BE32-E72D297353CC}">
              <c16:uniqueId val="{00000000-073A-4C23-950B-3C75E58038E2}"/>
            </c:ext>
          </c:extLst>
        </c:ser>
        <c:ser>
          <c:idx val="4"/>
          <c:order val="1"/>
          <c:tx>
            <c:strRef>
              <c:f>'Capacity Additions by Gen Type'!$A$29</c:f>
              <c:strCache>
                <c:ptCount val="1"/>
                <c:pt idx="0">
                  <c:v>Gas</c:v>
                </c:pt>
              </c:strCache>
            </c:strRef>
          </c:tx>
          <c:spPr>
            <a:solidFill>
              <a:schemeClr val="bg2">
                <a:lumMod val="50000"/>
              </a:schemeClr>
            </a:solidFill>
          </c:spPr>
          <c:invertIfNegative val="0"/>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Type'!$K$29:$W$29</c:f>
              <c:numCache>
                <c:formatCode>0.0</c:formatCode>
                <c:ptCount val="13"/>
                <c:pt idx="0">
                  <c:v>8.4049359999999993</c:v>
                </c:pt>
                <c:pt idx="1">
                  <c:v>10.503952</c:v>
                </c:pt>
                <c:pt idx="2">
                  <c:v>12.027425000000001</c:v>
                </c:pt>
                <c:pt idx="3">
                  <c:v>7.4865120000000012</c:v>
                </c:pt>
                <c:pt idx="4">
                  <c:v>11.867677</c:v>
                </c:pt>
                <c:pt idx="5">
                  <c:v>9.4323379999999997</c:v>
                </c:pt>
                <c:pt idx="6">
                  <c:v>7.8321979999999982</c:v>
                </c:pt>
                <c:pt idx="7">
                  <c:v>8.9305099999999982</c:v>
                </c:pt>
                <c:pt idx="8">
                  <c:v>6.2895999999999992</c:v>
                </c:pt>
                <c:pt idx="9">
                  <c:v>9.1366999999999994</c:v>
                </c:pt>
                <c:pt idx="10">
                  <c:v>12.02112</c:v>
                </c:pt>
                <c:pt idx="11">
                  <c:v>20.592391999999997</c:v>
                </c:pt>
                <c:pt idx="12">
                  <c:v>8.3742070000000002</c:v>
                </c:pt>
              </c:numCache>
            </c:numRef>
          </c:val>
          <c:extLst>
            <c:ext xmlns:c16="http://schemas.microsoft.com/office/drawing/2014/chart" uri="{C3380CC4-5D6E-409C-BE32-E72D297353CC}">
              <c16:uniqueId val="{00000001-073A-4C23-950B-3C75E58038E2}"/>
            </c:ext>
          </c:extLst>
        </c:ser>
        <c:ser>
          <c:idx val="6"/>
          <c:order val="2"/>
          <c:tx>
            <c:strRef>
              <c:f>'Capacity Additions by Gen Type'!$A$31</c:f>
              <c:strCache>
                <c:ptCount val="1"/>
                <c:pt idx="0">
                  <c:v>Other non-RE</c:v>
                </c:pt>
              </c:strCache>
            </c:strRef>
          </c:tx>
          <c:spPr>
            <a:solidFill>
              <a:schemeClr val="bg2">
                <a:lumMod val="75000"/>
              </a:schemeClr>
            </a:solidFill>
          </c:spPr>
          <c:invertIfNegative val="0"/>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Type'!$K$31:$W$31</c:f>
              <c:numCache>
                <c:formatCode>0.0</c:formatCode>
                <c:ptCount val="13"/>
                <c:pt idx="0">
                  <c:v>0.368585</c:v>
                </c:pt>
                <c:pt idx="1">
                  <c:v>0.139101</c:v>
                </c:pt>
                <c:pt idx="2">
                  <c:v>0.25168499999999994</c:v>
                </c:pt>
                <c:pt idx="3">
                  <c:v>1.180099999999999</c:v>
                </c:pt>
                <c:pt idx="4">
                  <c:v>0.84027499999999988</c:v>
                </c:pt>
                <c:pt idx="5">
                  <c:v>0.30298000000000008</c:v>
                </c:pt>
                <c:pt idx="6">
                  <c:v>0.13758999999999993</c:v>
                </c:pt>
                <c:pt idx="7">
                  <c:v>0.18594799999999997</c:v>
                </c:pt>
                <c:pt idx="8">
                  <c:v>0.18570000000000003</c:v>
                </c:pt>
                <c:pt idx="9">
                  <c:v>1.4262999999999999</c:v>
                </c:pt>
                <c:pt idx="10">
                  <c:v>0.10734999999999995</c:v>
                </c:pt>
                <c:pt idx="11">
                  <c:v>7.1599999999999997E-2</c:v>
                </c:pt>
                <c:pt idx="12">
                  <c:v>8.539999999999999E-2</c:v>
                </c:pt>
              </c:numCache>
            </c:numRef>
          </c:val>
          <c:extLst>
            <c:ext xmlns:c16="http://schemas.microsoft.com/office/drawing/2014/chart" uri="{C3380CC4-5D6E-409C-BE32-E72D297353CC}">
              <c16:uniqueId val="{00000002-073A-4C23-950B-3C75E58038E2}"/>
            </c:ext>
          </c:extLst>
        </c:ser>
        <c:ser>
          <c:idx val="3"/>
          <c:order val="3"/>
          <c:tx>
            <c:strRef>
              <c:f>'Capacity Additions by Gen Type'!$A$28</c:f>
              <c:strCache>
                <c:ptCount val="1"/>
                <c:pt idx="0">
                  <c:v>Other RE</c:v>
                </c:pt>
              </c:strCache>
            </c:strRef>
          </c:tx>
          <c:spPr>
            <a:solidFill>
              <a:schemeClr val="accent3"/>
            </a:solidFill>
          </c:spPr>
          <c:invertIfNegative val="0"/>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Type'!$K$28:$W$28</c:f>
              <c:numCache>
                <c:formatCode>0.0</c:formatCode>
                <c:ptCount val="13"/>
                <c:pt idx="0">
                  <c:v>0.55039500000000086</c:v>
                </c:pt>
                <c:pt idx="1">
                  <c:v>0.46920800000000107</c:v>
                </c:pt>
                <c:pt idx="2">
                  <c:v>0.68521999999999927</c:v>
                </c:pt>
                <c:pt idx="3">
                  <c:v>0.41908600000000101</c:v>
                </c:pt>
                <c:pt idx="4">
                  <c:v>0.79734800000000028</c:v>
                </c:pt>
                <c:pt idx="5">
                  <c:v>1.1535980000000001</c:v>
                </c:pt>
                <c:pt idx="6">
                  <c:v>1.4553469999999982</c:v>
                </c:pt>
                <c:pt idx="7">
                  <c:v>0.64037500000000036</c:v>
                </c:pt>
                <c:pt idx="8">
                  <c:v>0.48843700000000034</c:v>
                </c:pt>
                <c:pt idx="9">
                  <c:v>0.51510300000000009</c:v>
                </c:pt>
                <c:pt idx="10">
                  <c:v>0.52603299999999986</c:v>
                </c:pt>
                <c:pt idx="11">
                  <c:v>0.37430000000000002</c:v>
                </c:pt>
                <c:pt idx="12">
                  <c:v>0.29297300000000009</c:v>
                </c:pt>
              </c:numCache>
            </c:numRef>
          </c:val>
          <c:extLst>
            <c:ext xmlns:c16="http://schemas.microsoft.com/office/drawing/2014/chart" uri="{C3380CC4-5D6E-409C-BE32-E72D297353CC}">
              <c16:uniqueId val="{00000003-073A-4C23-950B-3C75E58038E2}"/>
            </c:ext>
          </c:extLst>
        </c:ser>
        <c:ser>
          <c:idx val="0"/>
          <c:order val="4"/>
          <c:tx>
            <c:strRef>
              <c:f>'Capacity Additions by Gen Type'!$A$25</c:f>
              <c:strCache>
                <c:ptCount val="1"/>
                <c:pt idx="0">
                  <c:v>Wind</c:v>
                </c:pt>
              </c:strCache>
            </c:strRef>
          </c:tx>
          <c:spPr>
            <a:solidFill>
              <a:srgbClr val="9999FF"/>
            </a:solidFill>
          </c:spPr>
          <c:invertIfNegative val="0"/>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Type'!$K$25:$W$25</c:f>
              <c:numCache>
                <c:formatCode>0.0</c:formatCode>
                <c:ptCount val="13"/>
                <c:pt idx="0">
                  <c:v>5.2524999999999995</c:v>
                </c:pt>
                <c:pt idx="1">
                  <c:v>8.3624349999999978</c:v>
                </c:pt>
                <c:pt idx="2">
                  <c:v>10.005193000000007</c:v>
                </c:pt>
                <c:pt idx="3">
                  <c:v>5.2199900000000099</c:v>
                </c:pt>
                <c:pt idx="4">
                  <c:v>6.8195500000000004</c:v>
                </c:pt>
                <c:pt idx="5">
                  <c:v>13.008069999999998</c:v>
                </c:pt>
                <c:pt idx="6">
                  <c:v>1.0865100000000001</c:v>
                </c:pt>
                <c:pt idx="7">
                  <c:v>4.8538380000000005</c:v>
                </c:pt>
                <c:pt idx="8">
                  <c:v>8.5976500000000016</c:v>
                </c:pt>
                <c:pt idx="9">
                  <c:v>8.2026219999999999</c:v>
                </c:pt>
                <c:pt idx="10">
                  <c:v>7.016519999999999</c:v>
                </c:pt>
                <c:pt idx="11">
                  <c:v>7.5880850000000004</c:v>
                </c:pt>
                <c:pt idx="12">
                  <c:v>9.1366499999999995</c:v>
                </c:pt>
              </c:numCache>
            </c:numRef>
          </c:val>
          <c:extLst>
            <c:ext xmlns:c16="http://schemas.microsoft.com/office/drawing/2014/chart" uri="{C3380CC4-5D6E-409C-BE32-E72D297353CC}">
              <c16:uniqueId val="{00000004-073A-4C23-950B-3C75E58038E2}"/>
            </c:ext>
          </c:extLst>
        </c:ser>
        <c:ser>
          <c:idx val="2"/>
          <c:order val="5"/>
          <c:tx>
            <c:strRef>
              <c:f>'Capacity Additions by Gen Type'!$A$27</c:f>
              <c:strCache>
                <c:ptCount val="1"/>
                <c:pt idx="0">
                  <c:v>Distributed Solar</c:v>
                </c:pt>
              </c:strCache>
            </c:strRef>
          </c:tx>
          <c:spPr>
            <a:solidFill>
              <a:srgbClr val="FFC000"/>
            </a:solidFill>
          </c:spPr>
          <c:invertIfNegative val="0"/>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Type'!$K$27:$W$27</c:f>
              <c:numCache>
                <c:formatCode>0.0</c:formatCode>
                <c:ptCount val="13"/>
                <c:pt idx="0">
                  <c:v>0.13137000000000001</c:v>
                </c:pt>
                <c:pt idx="1">
                  <c:v>0.24534</c:v>
                </c:pt>
                <c:pt idx="2">
                  <c:v>0.32799</c:v>
                </c:pt>
                <c:pt idx="3">
                  <c:v>0.50895000000000001</c:v>
                </c:pt>
                <c:pt idx="4">
                  <c:v>0.98745000000000005</c:v>
                </c:pt>
                <c:pt idx="5">
                  <c:v>1.36242</c:v>
                </c:pt>
                <c:pt idx="6">
                  <c:v>1.65648</c:v>
                </c:pt>
                <c:pt idx="7">
                  <c:v>2.02014</c:v>
                </c:pt>
                <c:pt idx="8">
                  <c:v>2.8118400000000001</c:v>
                </c:pt>
                <c:pt idx="9">
                  <c:v>3.7801499999999999</c:v>
                </c:pt>
                <c:pt idx="10">
                  <c:v>3.90978</c:v>
                </c:pt>
                <c:pt idx="11">
                  <c:v>4.0341899999999997</c:v>
                </c:pt>
                <c:pt idx="12">
                  <c:v>4.2377700000000003</c:v>
                </c:pt>
              </c:numCache>
            </c:numRef>
          </c:val>
          <c:extLst>
            <c:ext xmlns:c16="http://schemas.microsoft.com/office/drawing/2014/chart" uri="{C3380CC4-5D6E-409C-BE32-E72D297353CC}">
              <c16:uniqueId val="{00000005-073A-4C23-950B-3C75E58038E2}"/>
            </c:ext>
          </c:extLst>
        </c:ser>
        <c:ser>
          <c:idx val="1"/>
          <c:order val="6"/>
          <c:tx>
            <c:strRef>
              <c:f>'Capacity Additions by Gen Type'!$A$26</c:f>
              <c:strCache>
                <c:ptCount val="1"/>
                <c:pt idx="0">
                  <c:v>Utility-Scale Solar</c:v>
                </c:pt>
              </c:strCache>
            </c:strRef>
          </c:tx>
          <c:spPr>
            <a:solidFill>
              <a:schemeClr val="accent6"/>
            </a:solidFill>
          </c:spPr>
          <c:invertIfNegative val="0"/>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Type'!$K$26:$W$26</c:f>
              <c:numCache>
                <c:formatCode>0.0</c:formatCode>
                <c:ptCount val="13"/>
                <c:pt idx="0">
                  <c:v>7.1728864862385847E-2</c:v>
                </c:pt>
                <c:pt idx="1">
                  <c:v>1.3740204199797065E-2</c:v>
                </c:pt>
                <c:pt idx="2">
                  <c:v>6.1808240224264351E-2</c:v>
                </c:pt>
                <c:pt idx="3">
                  <c:v>0.29891331334240112</c:v>
                </c:pt>
                <c:pt idx="4">
                  <c:v>0.65808636504359597</c:v>
                </c:pt>
                <c:pt idx="5">
                  <c:v>1.4239927160482875</c:v>
                </c:pt>
                <c:pt idx="6">
                  <c:v>2.5990149539979921</c:v>
                </c:pt>
                <c:pt idx="7">
                  <c:v>3.8032093898724484</c:v>
                </c:pt>
                <c:pt idx="8">
                  <c:v>3.3652271343043427</c:v>
                </c:pt>
                <c:pt idx="9">
                  <c:v>8.1863436137813377</c:v>
                </c:pt>
                <c:pt idx="10">
                  <c:v>4.875798792297676</c:v>
                </c:pt>
                <c:pt idx="11">
                  <c:v>4.5002895009611175</c:v>
                </c:pt>
                <c:pt idx="12">
                  <c:v>6.1717803510353049</c:v>
                </c:pt>
              </c:numCache>
            </c:numRef>
          </c:val>
          <c:extLst>
            <c:ext xmlns:c16="http://schemas.microsoft.com/office/drawing/2014/chart" uri="{C3380CC4-5D6E-409C-BE32-E72D297353CC}">
              <c16:uniqueId val="{00000006-073A-4C23-950B-3C75E58038E2}"/>
            </c:ext>
          </c:extLst>
        </c:ser>
        <c:dLbls>
          <c:showLegendKey val="0"/>
          <c:showVal val="0"/>
          <c:showCatName val="0"/>
          <c:showSerName val="0"/>
          <c:showPercent val="0"/>
          <c:showBubbleSize val="0"/>
        </c:dLbls>
        <c:gapWidth val="40"/>
        <c:overlap val="100"/>
        <c:axId val="261971328"/>
        <c:axId val="262227072"/>
      </c:barChart>
      <c:lineChart>
        <c:grouping val="standard"/>
        <c:varyColors val="0"/>
        <c:ser>
          <c:idx val="7"/>
          <c:order val="7"/>
          <c:spPr>
            <a:ln>
              <a:solidFill>
                <a:schemeClr val="accent6">
                  <a:lumMod val="75000"/>
                </a:schemeClr>
              </a:solidFill>
            </a:ln>
          </c:spPr>
          <c:marker>
            <c:symbol val="circle"/>
            <c:size val="7"/>
            <c:spPr>
              <a:solidFill>
                <a:schemeClr val="bg1"/>
              </a:solidFill>
              <a:ln w="12700">
                <a:solidFill>
                  <a:schemeClr val="accent6">
                    <a:lumMod val="75000"/>
                  </a:schemeClr>
                </a:solidFill>
              </a:ln>
            </c:spPr>
          </c:marker>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Type'!$K$33:$W$33</c:f>
              <c:numCache>
                <c:formatCode>0%</c:formatCode>
                <c:ptCount val="13"/>
                <c:pt idx="0">
                  <c:v>4.4024293752630899E-3</c:v>
                </c:pt>
                <c:pt idx="1">
                  <c:v>6.4433052277899211E-4</c:v>
                </c:pt>
                <c:pt idx="2">
                  <c:v>2.288522677273295E-3</c:v>
                </c:pt>
                <c:pt idx="3">
                  <c:v>1.4147834401376333E-2</c:v>
                </c:pt>
                <c:pt idx="4">
                  <c:v>2.7761049015217549E-2</c:v>
                </c:pt>
                <c:pt idx="5">
                  <c:v>4.5287493534262917E-2</c:v>
                </c:pt>
                <c:pt idx="6">
                  <c:v>0.15854283933958238</c:v>
                </c:pt>
                <c:pt idx="7">
                  <c:v>0.18515913255476349</c:v>
                </c:pt>
                <c:pt idx="8">
                  <c:v>0.15476610709894723</c:v>
                </c:pt>
                <c:pt idx="9">
                  <c:v>0.2619863135649077</c:v>
                </c:pt>
                <c:pt idx="10">
                  <c:v>0.17134156874688405</c:v>
                </c:pt>
                <c:pt idx="11">
                  <c:v>0.12110295414866781</c:v>
                </c:pt>
                <c:pt idx="12">
                  <c:v>0.21796257332564198</c:v>
                </c:pt>
              </c:numCache>
            </c:numRef>
          </c:val>
          <c:smooth val="0"/>
          <c:extLst>
            <c:ext xmlns:c16="http://schemas.microsoft.com/office/drawing/2014/chart" uri="{C3380CC4-5D6E-409C-BE32-E72D297353CC}">
              <c16:uniqueId val="{00000007-073A-4C23-950B-3C75E58038E2}"/>
            </c:ext>
          </c:extLst>
        </c:ser>
        <c:ser>
          <c:idx val="8"/>
          <c:order val="8"/>
          <c:spPr>
            <a:ln>
              <a:solidFill>
                <a:srgbClr val="FFC000"/>
              </a:solidFill>
            </a:ln>
          </c:spPr>
          <c:marker>
            <c:symbol val="circle"/>
            <c:size val="7"/>
            <c:spPr>
              <a:solidFill>
                <a:schemeClr val="bg1"/>
              </a:solidFill>
              <a:ln w="12700">
                <a:solidFill>
                  <a:srgbClr val="FFC000"/>
                </a:solidFill>
              </a:ln>
            </c:spPr>
          </c:marker>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Type'!$K$34:$W$34</c:f>
              <c:numCache>
                <c:formatCode>0%</c:formatCode>
                <c:ptCount val="13"/>
                <c:pt idx="0">
                  <c:v>8.0629624926853351E-3</c:v>
                </c:pt>
                <c:pt idx="1">
                  <c:v>1.1504927303841138E-2</c:v>
                </c:pt>
                <c:pt idx="2">
                  <c:v>1.2144214916900297E-2</c:v>
                </c:pt>
                <c:pt idx="3">
                  <c:v>2.4089058590482933E-2</c:v>
                </c:pt>
                <c:pt idx="4">
                  <c:v>4.1655091650866491E-2</c:v>
                </c:pt>
                <c:pt idx="5">
                  <c:v>4.3329285498155748E-2</c:v>
                </c:pt>
                <c:pt idx="6">
                  <c:v>0.10104714561385872</c:v>
                </c:pt>
                <c:pt idx="7">
                  <c:v>9.8350453970593679E-2</c:v>
                </c:pt>
                <c:pt idx="8">
                  <c:v>0.12931594606171015</c:v>
                </c:pt>
                <c:pt idx="9">
                  <c:v>0.12097556735282655</c:v>
                </c:pt>
                <c:pt idx="10">
                  <c:v>0.13739447979548483</c:v>
                </c:pt>
                <c:pt idx="11">
                  <c:v>0.10856019962552967</c:v>
                </c:pt>
                <c:pt idx="12">
                  <c:v>0.14966107052193797</c:v>
                </c:pt>
              </c:numCache>
            </c:numRef>
          </c:val>
          <c:smooth val="0"/>
          <c:extLst>
            <c:ext xmlns:c16="http://schemas.microsoft.com/office/drawing/2014/chart" uri="{C3380CC4-5D6E-409C-BE32-E72D297353CC}">
              <c16:uniqueId val="{00000008-073A-4C23-950B-3C75E58038E2}"/>
            </c:ext>
          </c:extLst>
        </c:ser>
        <c:ser>
          <c:idx val="9"/>
          <c:order val="9"/>
          <c:spPr>
            <a:ln>
              <a:solidFill>
                <a:schemeClr val="accent2">
                  <a:lumMod val="75000"/>
                </a:schemeClr>
              </a:solidFill>
            </a:ln>
          </c:spPr>
          <c:marker>
            <c:symbol val="circle"/>
            <c:size val="7"/>
            <c:spPr>
              <a:solidFill>
                <a:schemeClr val="bg1"/>
              </a:solidFill>
              <a:ln w="12700">
                <a:solidFill>
                  <a:schemeClr val="accent2">
                    <a:lumMod val="75000"/>
                  </a:schemeClr>
                </a:solidFill>
              </a:ln>
            </c:spPr>
          </c:marker>
          <c:cat>
            <c:numRef>
              <c:f>'Capacity Additions by Gen Type'!$K$24:$W$24</c:f>
              <c:numCache>
                <c:formatCode>General</c:formatCode>
                <c:ptCount val="13"/>
                <c:pt idx="0">
                  <c:v>2007</c:v>
                </c:pt>
                <c:pt idx="1">
                  <c:v>2008</c:v>
                </c:pt>
                <c:pt idx="2">
                  <c:v>2009</c:v>
                </c:pt>
                <c:pt idx="3">
                  <c:v>2010</c:v>
                </c:pt>
                <c:pt idx="4">
                  <c:v>2011</c:v>
                </c:pt>
                <c:pt idx="5">
                  <c:v>2012</c:v>
                </c:pt>
                <c:pt idx="6">
                  <c:v>2013</c:v>
                </c:pt>
                <c:pt idx="7">
                  <c:v>2014</c:v>
                </c:pt>
                <c:pt idx="8">
                  <c:v>2015</c:v>
                </c:pt>
                <c:pt idx="9">
                  <c:v>2016</c:v>
                </c:pt>
                <c:pt idx="10">
                  <c:v>2017</c:v>
                </c:pt>
                <c:pt idx="11">
                  <c:v>2018</c:v>
                </c:pt>
                <c:pt idx="12">
                  <c:v>2019</c:v>
                </c:pt>
              </c:numCache>
            </c:numRef>
          </c:cat>
          <c:val>
            <c:numRef>
              <c:f>'Capacity Additions by Gen Type'!$K$35:$W$35</c:f>
              <c:numCache>
                <c:formatCode>0%</c:formatCode>
                <c:ptCount val="13"/>
                <c:pt idx="0">
                  <c:v>1.2465391867948426E-2</c:v>
                </c:pt>
                <c:pt idx="1">
                  <c:v>1.2149257826620128E-2</c:v>
                </c:pt>
                <c:pt idx="2">
                  <c:v>1.4432737594173592E-2</c:v>
                </c:pt>
                <c:pt idx="3">
                  <c:v>3.823689299185927E-2</c:v>
                </c:pt>
                <c:pt idx="4">
                  <c:v>6.941614066608405E-2</c:v>
                </c:pt>
                <c:pt idx="5">
                  <c:v>8.8616779032418672E-2</c:v>
                </c:pt>
                <c:pt idx="6">
                  <c:v>0.25958998495344116</c:v>
                </c:pt>
                <c:pt idx="7">
                  <c:v>0.28350958652535718</c:v>
                </c:pt>
                <c:pt idx="8">
                  <c:v>0.28408205316065738</c:v>
                </c:pt>
                <c:pt idx="9">
                  <c:v>0.38296188091773425</c:v>
                </c:pt>
                <c:pt idx="10">
                  <c:v>0.30873604854236886</c:v>
                </c:pt>
                <c:pt idx="11">
                  <c:v>0.22966315377419746</c:v>
                </c:pt>
                <c:pt idx="12">
                  <c:v>0.36762364384757995</c:v>
                </c:pt>
              </c:numCache>
            </c:numRef>
          </c:val>
          <c:smooth val="0"/>
          <c:extLst>
            <c:ext xmlns:c16="http://schemas.microsoft.com/office/drawing/2014/chart" uri="{C3380CC4-5D6E-409C-BE32-E72D297353CC}">
              <c16:uniqueId val="{00000009-073A-4C23-950B-3C75E58038E2}"/>
            </c:ext>
          </c:extLst>
        </c:ser>
        <c:dLbls>
          <c:showLegendKey val="0"/>
          <c:showVal val="0"/>
          <c:showCatName val="0"/>
          <c:showSerName val="0"/>
          <c:showPercent val="0"/>
          <c:showBubbleSize val="0"/>
        </c:dLbls>
        <c:marker val="1"/>
        <c:smooth val="0"/>
        <c:axId val="292363264"/>
        <c:axId val="292360960"/>
      </c:lineChart>
      <c:catAx>
        <c:axId val="261971328"/>
        <c:scaling>
          <c:orientation val="minMax"/>
        </c:scaling>
        <c:delete val="0"/>
        <c:axPos val="b"/>
        <c:numFmt formatCode="General" sourceLinked="1"/>
        <c:majorTickMark val="out"/>
        <c:minorTickMark val="none"/>
        <c:tickLblPos val="nextTo"/>
        <c:spPr>
          <a:ln>
            <a:noFill/>
          </a:ln>
        </c:spPr>
        <c:txPr>
          <a:bodyPr/>
          <a:lstStyle/>
          <a:p>
            <a:pPr>
              <a:defRPr b="1"/>
            </a:pPr>
            <a:endParaRPr lang="en-US"/>
          </a:p>
        </c:txPr>
        <c:crossAx val="262227072"/>
        <c:crosses val="autoZero"/>
        <c:auto val="1"/>
        <c:lblAlgn val="ctr"/>
        <c:lblOffset val="0"/>
        <c:noMultiLvlLbl val="0"/>
      </c:catAx>
      <c:valAx>
        <c:axId val="262227072"/>
        <c:scaling>
          <c:orientation val="minMax"/>
          <c:max val="40"/>
        </c:scaling>
        <c:delete val="0"/>
        <c:axPos val="l"/>
        <c:majorGridlines>
          <c:spPr>
            <a:ln w="3175">
              <a:solidFill>
                <a:schemeClr val="bg1">
                  <a:lumMod val="75000"/>
                </a:schemeClr>
              </a:solidFill>
            </a:ln>
          </c:spPr>
        </c:majorGridlines>
        <c:numFmt formatCode="0" sourceLinked="0"/>
        <c:majorTickMark val="out"/>
        <c:minorTickMark val="none"/>
        <c:tickLblPos val="nextTo"/>
        <c:spPr>
          <a:ln>
            <a:noFill/>
          </a:ln>
        </c:spPr>
        <c:txPr>
          <a:bodyPr/>
          <a:lstStyle/>
          <a:p>
            <a:pPr>
              <a:defRPr b="1"/>
            </a:pPr>
            <a:endParaRPr lang="en-US"/>
          </a:p>
        </c:txPr>
        <c:crossAx val="261971328"/>
        <c:crosses val="autoZero"/>
        <c:crossBetween val="between"/>
      </c:valAx>
      <c:valAx>
        <c:axId val="292360960"/>
        <c:scaling>
          <c:orientation val="minMax"/>
          <c:max val="0.4"/>
        </c:scaling>
        <c:delete val="0"/>
        <c:axPos val="r"/>
        <c:numFmt formatCode="0%" sourceLinked="0"/>
        <c:majorTickMark val="out"/>
        <c:minorTickMark val="none"/>
        <c:tickLblPos val="nextTo"/>
        <c:spPr>
          <a:ln>
            <a:noFill/>
          </a:ln>
        </c:spPr>
        <c:txPr>
          <a:bodyPr/>
          <a:lstStyle/>
          <a:p>
            <a:pPr>
              <a:defRPr b="1"/>
            </a:pPr>
            <a:endParaRPr lang="en-US"/>
          </a:p>
        </c:txPr>
        <c:crossAx val="292363264"/>
        <c:crosses val="max"/>
        <c:crossBetween val="between"/>
      </c:valAx>
      <c:catAx>
        <c:axId val="292363264"/>
        <c:scaling>
          <c:orientation val="minMax"/>
        </c:scaling>
        <c:delete val="1"/>
        <c:axPos val="b"/>
        <c:numFmt formatCode="General" sourceLinked="1"/>
        <c:majorTickMark val="out"/>
        <c:minorTickMark val="none"/>
        <c:tickLblPos val="nextTo"/>
        <c:crossAx val="292360960"/>
        <c:crosses val="autoZero"/>
        <c:auto val="1"/>
        <c:lblAlgn val="ctr"/>
        <c:lblOffset val="100"/>
        <c:noMultiLvlLbl val="0"/>
      </c:catAx>
    </c:plotArea>
    <c:legend>
      <c:legendPos val="r"/>
      <c:legendEntry>
        <c:idx val="7"/>
        <c:delete val="1"/>
      </c:legendEntry>
      <c:legendEntry>
        <c:idx val="8"/>
        <c:delete val="1"/>
      </c:legendEntry>
      <c:legendEntry>
        <c:idx val="9"/>
        <c:delete val="1"/>
      </c:legendEntry>
      <c:layout>
        <c:manualLayout>
          <c:xMode val="edge"/>
          <c:yMode val="edge"/>
          <c:x val="3.8740265688689955E-2"/>
          <c:y val="9.8274217270828787E-2"/>
          <c:w val="0.20641328487785179"/>
          <c:h val="0.35558730081340451"/>
        </c:manualLayout>
      </c:layout>
      <c:overlay val="0"/>
      <c:txPr>
        <a:bodyPr/>
        <a:lstStyle/>
        <a:p>
          <a:pPr>
            <a:defRPr b="1"/>
          </a:pPr>
          <a:endParaRPr lang="en-US"/>
        </a:p>
      </c:txPr>
    </c:legend>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7489063867016625E-2"/>
          <c:y val="8.3756859937962294E-2"/>
          <c:w val="0.90592973955178679"/>
          <c:h val="0.76335765794427213"/>
        </c:manualLayout>
      </c:layout>
      <c:bubbleChart>
        <c:varyColors val="0"/>
        <c:ser>
          <c:idx val="2"/>
          <c:order val="0"/>
          <c:tx>
            <c:v> Hawaii</c:v>
          </c:tx>
          <c:spPr>
            <a:solidFill>
              <a:srgbClr val="B3A2C7">
                <a:alpha val="70196"/>
              </a:srgbClr>
            </a:solidFill>
            <a:ln w="6350">
              <a:solidFill>
                <a:schemeClr val="accent4"/>
              </a:solidFill>
              <a:prstDash val="solid"/>
            </a:ln>
          </c:spPr>
          <c:invertIfNegative val="1"/>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Project'!$N$25:$N$483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124.49404257104092</c:v>
                </c:pt>
                <c:pt idx="178">
                  <c:v>93.590805897676518</c:v>
                </c:pt>
                <c:pt idx="179">
                  <c:v>85.640469182076586</c:v>
                </c:pt>
                <c:pt idx="180">
                  <c:v>90.169453564956953</c:v>
                </c:pt>
                <c:pt idx="181">
                  <c:v>89.033578464301613</c:v>
                </c:pt>
                <c:pt idx="182">
                  <c:v>120.42941429586682</c:v>
                </c:pt>
                <c:pt idx="183">
                  <c:v>111.06838614804302</c:v>
                </c:pt>
                <c:pt idx="184">
                  <c:v>146.22928056368607</c:v>
                </c:pt>
                <c:pt idx="185">
                  <c:v>189.68693049286668</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85.196295820254306</c:v>
                </c:pt>
                <c:pt idx="228">
                  <c:v>#N/A</c:v>
                </c:pt>
                <c:pt idx="229">
                  <c:v>#N/A</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59.591600417038734</c:v>
                </c:pt>
                <c:pt idx="257">
                  <c:v>76.82317609669775</c:v>
                </c:pt>
                <c:pt idx="258">
                  <c:v>65.549710453625508</c:v>
                </c:pt>
                <c:pt idx="259">
                  <c:v>87.634418582477352</c:v>
                </c:pt>
                <c:pt idx="260">
                  <c:v>68.509271270967474</c:v>
                </c:pt>
                <c:pt idx="261">
                  <c:v>74.544486240135413</c:v>
                </c:pt>
                <c:pt idx="262">
                  <c:v>58.345420593836245</c:v>
                </c:pt>
                <c:pt idx="263">
                  <c:v>79.214297047386083</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64.128574676519918</c:v>
                </c:pt>
                <c:pt idx="323">
                  <c:v>65.937764408884803</c:v>
                </c:pt>
                <c:pt idx="324">
                  <c:v>96.961087930784089</c:v>
                </c:pt>
                <c:pt idx="325">
                  <c:v>80.161455640370761</c:v>
                </c:pt>
                <c:pt idx="326">
                  <c:v>69.551846601054478</c:v>
                </c:pt>
                <c:pt idx="327">
                  <c:v>93.439894546752058</c:v>
                </c:pt>
                <c:pt idx="328">
                  <c:v>92.241219408734651</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6350">
                    <a:solidFill>
                      <a:schemeClr val="accent4"/>
                    </a:solidFill>
                    <a:prstDash val="solid"/>
                  </a:ln>
                </c14:spPr>
              </c14:invertSolidFillFmt>
            </c:ext>
            <c:ext xmlns:c16="http://schemas.microsoft.com/office/drawing/2014/chart" uri="{C3380CC4-5D6E-409C-BE32-E72D297353CC}">
              <c16:uniqueId val="{00000000-99F7-4F14-AA9C-28C09A2FE546}"/>
            </c:ext>
          </c:extLst>
        </c:ser>
        <c:ser>
          <c:idx val="0"/>
          <c:order val="1"/>
          <c:tx>
            <c:v> West</c:v>
          </c:tx>
          <c:spPr>
            <a:solidFill>
              <a:schemeClr val="accent5">
                <a:lumMod val="20000"/>
                <a:lumOff val="80000"/>
              </a:schemeClr>
            </a:solidFill>
            <a:ln w="6350">
              <a:solidFill>
                <a:schemeClr val="accent5"/>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Project'!$O$25:$O$483</c:f>
              <c:numCache>
                <c:formatCode>0.00</c:formatCode>
                <c:ptCount val="459"/>
                <c:pt idx="0">
                  <c:v>164.45572195425723</c:v>
                </c:pt>
                <c:pt idx="1">
                  <c:v>161.81548905663686</c:v>
                </c:pt>
                <c:pt idx="2">
                  <c:v>111.9409899558503</c:v>
                </c:pt>
                <c:pt idx="3">
                  <c:v>88.227334807971346</c:v>
                </c:pt>
                <c:pt idx="4">
                  <c:v>127.93577507574307</c:v>
                </c:pt>
                <c:pt idx="5">
                  <c:v>145.2907460896657</c:v>
                </c:pt>
                <c:pt idx="6">
                  <c:v>134.17296521757345</c:v>
                </c:pt>
                <c:pt idx="7">
                  <c:v>124.14223757873724</c:v>
                </c:pt>
                <c:pt idx="8">
                  <c:v>110.02605535372581</c:v>
                </c:pt>
                <c:pt idx="9">
                  <c:v>#N/A</c:v>
                </c:pt>
                <c:pt idx="10">
                  <c:v>128.03867808268507</c:v>
                </c:pt>
                <c:pt idx="11">
                  <c:v>77.098371459659049</c:v>
                </c:pt>
                <c:pt idx="12">
                  <c:v>129.15175690099213</c:v>
                </c:pt>
                <c:pt idx="13">
                  <c:v>149.63355332733474</c:v>
                </c:pt>
                <c:pt idx="14">
                  <c:v>114.28127286800645</c:v>
                </c:pt>
                <c:pt idx="15">
                  <c:v>135.88994944907773</c:v>
                </c:pt>
                <c:pt idx="16">
                  <c:v>130.67928018532925</c:v>
                </c:pt>
                <c:pt idx="17">
                  <c:v>192.51207117238803</c:v>
                </c:pt>
                <c:pt idx="18">
                  <c:v>234.45991476334197</c:v>
                </c:pt>
                <c:pt idx="19">
                  <c:v>#N/A</c:v>
                </c:pt>
                <c:pt idx="20">
                  <c:v>#N/A</c:v>
                </c:pt>
                <c:pt idx="21">
                  <c:v>232.7679192034704</c:v>
                </c:pt>
                <c:pt idx="22">
                  <c:v>232.7679192034704</c:v>
                </c:pt>
                <c:pt idx="23">
                  <c:v>232.7679192034704</c:v>
                </c:pt>
                <c:pt idx="24">
                  <c:v>53.809784737509418</c:v>
                </c:pt>
                <c:pt idx="25">
                  <c:v>115.19553556354373</c:v>
                </c:pt>
                <c:pt idx="26">
                  <c:v>137.68508460827246</c:v>
                </c:pt>
                <c:pt idx="27">
                  <c:v>126.45570661208539</c:v>
                </c:pt>
                <c:pt idx="28">
                  <c:v>128.41644739381232</c:v>
                </c:pt>
                <c:pt idx="29">
                  <c:v>157.94117785682593</c:v>
                </c:pt>
                <c:pt idx="30">
                  <c:v>157.94117785682593</c:v>
                </c:pt>
                <c:pt idx="31">
                  <c:v>154.54344875579176</c:v>
                </c:pt>
                <c:pt idx="32">
                  <c:v>110.1516817504756</c:v>
                </c:pt>
                <c:pt idx="33">
                  <c:v>113.45611005571536</c:v>
                </c:pt>
                <c:pt idx="34">
                  <c:v>126.21212395114803</c:v>
                </c:pt>
                <c:pt idx="35">
                  <c:v>68.240330929720201</c:v>
                </c:pt>
                <c:pt idx="36">
                  <c:v>56.026393674338351</c:v>
                </c:pt>
                <c:pt idx="37">
                  <c:v>60.099855479946847</c:v>
                </c:pt>
                <c:pt idx="38">
                  <c:v>56.213772917396433</c:v>
                </c:pt>
                <c:pt idx="39">
                  <c:v>105.39895769306231</c:v>
                </c:pt>
                <c:pt idx="40">
                  <c:v>105.62532012454332</c:v>
                </c:pt>
                <c:pt idx="41">
                  <c:v>97.328193346328405</c:v>
                </c:pt>
                <c:pt idx="42">
                  <c:v>96.999110030155364</c:v>
                </c:pt>
                <c:pt idx="43">
                  <c:v>146.00855653676382</c:v>
                </c:pt>
                <c:pt idx="44">
                  <c:v>156.78919889199267</c:v>
                </c:pt>
                <c:pt idx="45">
                  <c:v>107.59637847732819</c:v>
                </c:pt>
                <c:pt idx="46">
                  <c:v>61.044211140401245</c:v>
                </c:pt>
                <c:pt idx="47">
                  <c:v>61.267000232154551</c:v>
                </c:pt>
                <c:pt idx="48">
                  <c:v>78.718386144874557</c:v>
                </c:pt>
                <c:pt idx="49">
                  <c:v>#N/A</c:v>
                </c:pt>
                <c:pt idx="50">
                  <c:v>140.08794936438139</c:v>
                </c:pt>
                <c:pt idx="51">
                  <c:v>136.41543361093846</c:v>
                </c:pt>
                <c:pt idx="52">
                  <c:v>60.360814617509256</c:v>
                </c:pt>
                <c:pt idx="53">
                  <c:v>63.252258643009228</c:v>
                </c:pt>
                <c:pt idx="54">
                  <c:v>142.56710847089252</c:v>
                </c:pt>
                <c:pt idx="55">
                  <c:v>#N/A</c:v>
                </c:pt>
                <c:pt idx="56">
                  <c:v>63.514662765746657</c:v>
                </c:pt>
                <c:pt idx="57">
                  <c:v>54.630616138445191</c:v>
                </c:pt>
                <c:pt idx="58">
                  <c:v>55.168765966498313</c:v>
                </c:pt>
                <c:pt idx="59">
                  <c:v>64.365996588358087</c:v>
                </c:pt>
                <c:pt idx="60">
                  <c:v>54.630616138445191</c:v>
                </c:pt>
                <c:pt idx="61">
                  <c:v>57.791921562831128</c:v>
                </c:pt>
                <c:pt idx="62">
                  <c:v>125.55486656968762</c:v>
                </c:pt>
                <c:pt idx="63">
                  <c:v>97.230944040558128</c:v>
                </c:pt>
                <c:pt idx="64">
                  <c:v>214.53323585260742</c:v>
                </c:pt>
                <c:pt idx="65">
                  <c:v>83.426933085535097</c:v>
                </c:pt>
                <c:pt idx="66">
                  <c:v>102.74055073357263</c:v>
                </c:pt>
                <c:pt idx="67">
                  <c:v>78.615846450293716</c:v>
                </c:pt>
                <c:pt idx="68">
                  <c:v>78.615846450293716</c:v>
                </c:pt>
                <c:pt idx="69">
                  <c:v>128.38562679836727</c:v>
                </c:pt>
                <c:pt idx="70">
                  <c:v>124.26824820034791</c:v>
                </c:pt>
                <c:pt idx="71">
                  <c:v>57.682934694433456</c:v>
                </c:pt>
                <c:pt idx="72">
                  <c:v>56.564060633116803</c:v>
                </c:pt>
                <c:pt idx="73">
                  <c:v>46.790340520336485</c:v>
                </c:pt>
                <c:pt idx="74">
                  <c:v>102.51965173885839</c:v>
                </c:pt>
                <c:pt idx="75">
                  <c:v>82.665744688357279</c:v>
                </c:pt>
                <c:pt idx="76">
                  <c:v>82.278995859770305</c:v>
                </c:pt>
                <c:pt idx="77">
                  <c:v>77.344977044547335</c:v>
                </c:pt>
                <c:pt idx="78">
                  <c:v>63.715144126867884</c:v>
                </c:pt>
                <c:pt idx="79">
                  <c:v>119.68109562930729</c:v>
                </c:pt>
                <c:pt idx="80">
                  <c:v>129.59082616495928</c:v>
                </c:pt>
                <c:pt idx="81">
                  <c:v>#N/A</c:v>
                </c:pt>
                <c:pt idx="82">
                  <c:v>80.555504530150273</c:v>
                </c:pt>
                <c:pt idx="83">
                  <c:v>#N/A</c:v>
                </c:pt>
                <c:pt idx="84">
                  <c:v>#N/A</c:v>
                </c:pt>
                <c:pt idx="85">
                  <c:v>#N/A</c:v>
                </c:pt>
                <c:pt idx="86">
                  <c:v>46.835750110018289</c:v>
                </c:pt>
                <c:pt idx="87">
                  <c:v>48.674857224043222</c:v>
                </c:pt>
                <c:pt idx="88">
                  <c:v>40.082688466248207</c:v>
                </c:pt>
                <c:pt idx="89">
                  <c:v>41.996760280273485</c:v>
                </c:pt>
                <c:pt idx="90">
                  <c:v>128.03867808268507</c:v>
                </c:pt>
                <c:pt idx="91">
                  <c:v>72.67541840683802</c:v>
                </c:pt>
                <c:pt idx="92">
                  <c:v>65.668732558977624</c:v>
                </c:pt>
                <c:pt idx="93">
                  <c:v>81.624943373945641</c:v>
                </c:pt>
                <c:pt idx="94">
                  <c:v>82.017484107405636</c:v>
                </c:pt>
                <c:pt idx="95">
                  <c:v>47.916239973021511</c:v>
                </c:pt>
                <c:pt idx="96">
                  <c:v>58.76764294160288</c:v>
                </c:pt>
                <c:pt idx="97">
                  <c:v>96.273109336038459</c:v>
                </c:pt>
                <c:pt idx="98">
                  <c:v>121.09775972700984</c:v>
                </c:pt>
                <c:pt idx="99">
                  <c:v>#N/A</c:v>
                </c:pt>
                <c:pt idx="100">
                  <c:v>#N/A</c:v>
                </c:pt>
                <c:pt idx="101">
                  <c:v>71.722926883534242</c:v>
                </c:pt>
                <c:pt idx="102">
                  <c:v>#N/A</c:v>
                </c:pt>
                <c:pt idx="103">
                  <c:v>#N/A</c:v>
                </c:pt>
                <c:pt idx="104">
                  <c:v>78.042245775809263</c:v>
                </c:pt>
                <c:pt idx="105">
                  <c:v>54.421452968467172</c:v>
                </c:pt>
                <c:pt idx="106">
                  <c:v>54.06898241815334</c:v>
                </c:pt>
                <c:pt idx="107">
                  <c:v>56.369383221106091</c:v>
                </c:pt>
                <c:pt idx="108">
                  <c:v>80.165376932496414</c:v>
                </c:pt>
                <c:pt idx="109">
                  <c:v>86.942379729033604</c:v>
                </c:pt>
                <c:pt idx="110">
                  <c:v>86.953975002641542</c:v>
                </c:pt>
                <c:pt idx="111">
                  <c:v>54.895855942905136</c:v>
                </c:pt>
                <c:pt idx="112">
                  <c:v>41.83215803846263</c:v>
                </c:pt>
                <c:pt idx="113">
                  <c:v>43.944939060794027</c:v>
                </c:pt>
                <c:pt idx="114">
                  <c:v>27.570134361834949</c:v>
                </c:pt>
                <c:pt idx="115">
                  <c:v>110.49964734050111</c:v>
                </c:pt>
                <c:pt idx="116">
                  <c:v>44.468702713956525</c:v>
                </c:pt>
                <c:pt idx="117">
                  <c:v>53.145800296636239</c:v>
                </c:pt>
                <c:pt idx="118">
                  <c:v>117.90100245430406</c:v>
                </c:pt>
                <c:pt idx="119">
                  <c:v>44.983306197820262</c:v>
                </c:pt>
                <c:pt idx="120">
                  <c:v>82.937356166687763</c:v>
                </c:pt>
                <c:pt idx="121">
                  <c:v>74.409786058782956</c:v>
                </c:pt>
                <c:pt idx="122">
                  <c:v>60.023334159885067</c:v>
                </c:pt>
                <c:pt idx="123">
                  <c:v>#N/A</c:v>
                </c:pt>
                <c:pt idx="124">
                  <c:v>#N/A</c:v>
                </c:pt>
                <c:pt idx="125">
                  <c:v>#N/A</c:v>
                </c:pt>
                <c:pt idx="126">
                  <c:v>#N/A</c:v>
                </c:pt>
                <c:pt idx="127">
                  <c:v>#N/A</c:v>
                </c:pt>
                <c:pt idx="128">
                  <c:v>#N/A</c:v>
                </c:pt>
                <c:pt idx="129">
                  <c:v>#N/A</c:v>
                </c:pt>
                <c:pt idx="130">
                  <c:v>133.03692870117212</c:v>
                </c:pt>
                <c:pt idx="131">
                  <c:v>#N/A</c:v>
                </c:pt>
                <c:pt idx="132">
                  <c:v>60.0322595419576</c:v>
                </c:pt>
                <c:pt idx="133">
                  <c:v>80.318451061926751</c:v>
                </c:pt>
                <c:pt idx="134">
                  <c:v>81.803350471648059</c:v>
                </c:pt>
                <c:pt idx="135">
                  <c:v>39.531973549131912</c:v>
                </c:pt>
                <c:pt idx="136">
                  <c:v>43.026839920156732</c:v>
                </c:pt>
                <c:pt idx="137">
                  <c:v>49.643911089058506</c:v>
                </c:pt>
                <c:pt idx="138">
                  <c:v>104.17838165945746</c:v>
                </c:pt>
                <c:pt idx="139">
                  <c:v>32.85834074007844</c:v>
                </c:pt>
                <c:pt idx="140">
                  <c:v>#N/A</c:v>
                </c:pt>
                <c:pt idx="141">
                  <c:v>#N/A</c:v>
                </c:pt>
                <c:pt idx="142">
                  <c:v>#N/A</c:v>
                </c:pt>
                <c:pt idx="143">
                  <c:v>#N/A</c:v>
                </c:pt>
                <c:pt idx="144">
                  <c:v>46.667680401473191</c:v>
                </c:pt>
                <c:pt idx="145">
                  <c:v>47.916239973021511</c:v>
                </c:pt>
                <c:pt idx="146">
                  <c:v>39.808639615847902</c:v>
                </c:pt>
                <c:pt idx="147">
                  <c:v>37.331098768349854</c:v>
                </c:pt>
                <c:pt idx="148">
                  <c:v>39.081696497216079</c:v>
                </c:pt>
                <c:pt idx="149">
                  <c:v>30.112895382566727</c:v>
                </c:pt>
                <c:pt idx="150">
                  <c:v>43.262201020825145</c:v>
                </c:pt>
                <c:pt idx="151">
                  <c:v>42.609640565207329</c:v>
                </c:pt>
                <c:pt idx="152">
                  <c:v>31.008482132976418</c:v>
                </c:pt>
                <c:pt idx="153">
                  <c:v>#N/A</c:v>
                </c:pt>
                <c:pt idx="154">
                  <c:v>39.227348106939829</c:v>
                </c:pt>
                <c:pt idx="155">
                  <c:v>49.223284162138249</c:v>
                </c:pt>
                <c:pt idx="156">
                  <c:v>#N/A</c:v>
                </c:pt>
                <c:pt idx="157">
                  <c:v>87.290865194941006</c:v>
                </c:pt>
                <c:pt idx="158">
                  <c:v>119.32622099523928</c:v>
                </c:pt>
                <c:pt idx="159">
                  <c:v>90.256287176892172</c:v>
                </c:pt>
                <c:pt idx="160">
                  <c:v>#N/A</c:v>
                </c:pt>
                <c:pt idx="161">
                  <c:v>#N/A</c:v>
                </c:pt>
                <c:pt idx="162">
                  <c:v>#N/A</c:v>
                </c:pt>
                <c:pt idx="163">
                  <c:v>57.620026552602383</c:v>
                </c:pt>
                <c:pt idx="164">
                  <c:v>52.24117308862413</c:v>
                </c:pt>
                <c:pt idx="165">
                  <c:v>80.920971708715271</c:v>
                </c:pt>
                <c:pt idx="166">
                  <c:v>53.697203498830198</c:v>
                </c:pt>
                <c:pt idx="167">
                  <c:v>53.697203498830198</c:v>
                </c:pt>
                <c:pt idx="168">
                  <c:v>53.697203498830198</c:v>
                </c:pt>
                <c:pt idx="169">
                  <c:v>53.697203498830198</c:v>
                </c:pt>
                <c:pt idx="170">
                  <c:v>47.517543263682654</c:v>
                </c:pt>
                <c:pt idx="171">
                  <c:v>59.097275301369088</c:v>
                </c:pt>
                <c:pt idx="172">
                  <c:v>65.013615963571439</c:v>
                </c:pt>
                <c:pt idx="173">
                  <c:v>50.55380853610972</c:v>
                </c:pt>
                <c:pt idx="174">
                  <c:v>75.346673125802468</c:v>
                </c:pt>
                <c:pt idx="175">
                  <c:v>73.503384351934471</c:v>
                </c:pt>
                <c:pt idx="176">
                  <c:v>85.116521318063178</c:v>
                </c:pt>
                <c:pt idx="177">
                  <c:v>#N/A</c:v>
                </c:pt>
                <c:pt idx="178">
                  <c:v>#N/A</c:v>
                </c:pt>
                <c:pt idx="179">
                  <c:v>#N/A</c:v>
                </c:pt>
                <c:pt idx="180">
                  <c:v>#N/A</c:v>
                </c:pt>
                <c:pt idx="181">
                  <c:v>#N/A</c:v>
                </c:pt>
                <c:pt idx="182">
                  <c:v>#N/A</c:v>
                </c:pt>
                <c:pt idx="183">
                  <c:v>#N/A</c:v>
                </c:pt>
                <c:pt idx="184">
                  <c:v>#N/A</c:v>
                </c:pt>
                <c:pt idx="185">
                  <c:v>#N/A</c:v>
                </c:pt>
                <c:pt idx="186">
                  <c:v>#N/A</c:v>
                </c:pt>
                <c:pt idx="187">
                  <c:v>39.859873438312199</c:v>
                </c:pt>
                <c:pt idx="188">
                  <c:v>28.268091123597866</c:v>
                </c:pt>
                <c:pt idx="189">
                  <c:v>133.87399430328566</c:v>
                </c:pt>
                <c:pt idx="190">
                  <c:v>27.20795534847317</c:v>
                </c:pt>
                <c:pt idx="191">
                  <c:v>26.714999991487399</c:v>
                </c:pt>
                <c:pt idx="192">
                  <c:v>46.538170599278388</c:v>
                </c:pt>
                <c:pt idx="193">
                  <c:v>#N/A</c:v>
                </c:pt>
                <c:pt idx="194">
                  <c:v>#N/A</c:v>
                </c:pt>
                <c:pt idx="195">
                  <c:v>26.244084343429989</c:v>
                </c:pt>
                <c:pt idx="196">
                  <c:v>26.244084343429989</c:v>
                </c:pt>
                <c:pt idx="197">
                  <c:v>28.614371745821543</c:v>
                </c:pt>
                <c:pt idx="198">
                  <c:v>#N/A</c:v>
                </c:pt>
                <c:pt idx="199">
                  <c:v>#N/A</c:v>
                </c:pt>
                <c:pt idx="200">
                  <c:v>#N/A</c:v>
                </c:pt>
                <c:pt idx="201">
                  <c:v>26.307913039189764</c:v>
                </c:pt>
                <c:pt idx="202">
                  <c:v>22.485109580190773</c:v>
                </c:pt>
                <c:pt idx="203">
                  <c:v>#N/A</c:v>
                </c:pt>
                <c:pt idx="204">
                  <c:v>#N/A</c:v>
                </c:pt>
                <c:pt idx="205">
                  <c:v>#N/A</c:v>
                </c:pt>
                <c:pt idx="206">
                  <c:v>#N/A</c:v>
                </c:pt>
                <c:pt idx="207">
                  <c:v>56.140627073301616</c:v>
                </c:pt>
                <c:pt idx="208">
                  <c:v>53.260198223249645</c:v>
                </c:pt>
                <c:pt idx="209">
                  <c:v>#N/A</c:v>
                </c:pt>
                <c:pt idx="210">
                  <c:v>#N/A</c:v>
                </c:pt>
                <c:pt idx="211">
                  <c:v>39.042618477220344</c:v>
                </c:pt>
                <c:pt idx="212">
                  <c:v>60.413314906856783</c:v>
                </c:pt>
                <c:pt idx="213">
                  <c:v>#N/A</c:v>
                </c:pt>
                <c:pt idx="214">
                  <c:v>#N/A</c:v>
                </c:pt>
                <c:pt idx="215">
                  <c:v>45.810600763013987</c:v>
                </c:pt>
                <c:pt idx="216">
                  <c:v>#N/A</c:v>
                </c:pt>
                <c:pt idx="217">
                  <c:v>20.331809631088557</c:v>
                </c:pt>
                <c:pt idx="218">
                  <c:v>70.54178978524989</c:v>
                </c:pt>
                <c:pt idx="219">
                  <c:v>17.82008684540801</c:v>
                </c:pt>
                <c:pt idx="220">
                  <c:v>20.418194480999517</c:v>
                </c:pt>
                <c:pt idx="221">
                  <c:v>22.936715819448033</c:v>
                </c:pt>
                <c:pt idx="222">
                  <c:v>23.31761363736258</c:v>
                </c:pt>
                <c:pt idx="223">
                  <c:v>24.120117548330018</c:v>
                </c:pt>
                <c:pt idx="224">
                  <c:v>27.030131730155919</c:v>
                </c:pt>
                <c:pt idx="225">
                  <c:v>#N/A</c:v>
                </c:pt>
                <c:pt idx="226">
                  <c:v>#N/A</c:v>
                </c:pt>
                <c:pt idx="227">
                  <c:v>#N/A</c:v>
                </c:pt>
                <c:pt idx="228">
                  <c:v>#N/A</c:v>
                </c:pt>
                <c:pt idx="229">
                  <c:v>#N/A</c:v>
                </c:pt>
                <c:pt idx="230">
                  <c:v>49.721481594731053</c:v>
                </c:pt>
                <c:pt idx="231">
                  <c:v>23.752884318550141</c:v>
                </c:pt>
                <c:pt idx="232">
                  <c:v>23.752884318550141</c:v>
                </c:pt>
                <c:pt idx="233">
                  <c:v>#N/A</c:v>
                </c:pt>
                <c:pt idx="234">
                  <c:v>#N/A</c:v>
                </c:pt>
                <c:pt idx="235">
                  <c:v>#N/A</c:v>
                </c:pt>
                <c:pt idx="236">
                  <c:v>#N/A</c:v>
                </c:pt>
                <c:pt idx="237">
                  <c:v>#N/A</c:v>
                </c:pt>
                <c:pt idx="238">
                  <c:v>#N/A</c:v>
                </c:pt>
                <c:pt idx="239">
                  <c:v>#N/A</c:v>
                </c:pt>
                <c:pt idx="240">
                  <c:v>46.826516009472016</c:v>
                </c:pt>
                <c:pt idx="241">
                  <c:v>34.531689925565743</c:v>
                </c:pt>
                <c:pt idx="242">
                  <c:v>#N/A</c:v>
                </c:pt>
                <c:pt idx="243">
                  <c:v>#N/A</c:v>
                </c:pt>
                <c:pt idx="244">
                  <c:v>#N/A</c:v>
                </c:pt>
                <c:pt idx="245">
                  <c:v>83.071288828573969</c:v>
                </c:pt>
                <c:pt idx="246">
                  <c:v>63.017888107887231</c:v>
                </c:pt>
                <c:pt idx="247">
                  <c:v>81.795282422778698</c:v>
                </c:pt>
                <c:pt idx="248">
                  <c:v>61.115633576738659</c:v>
                </c:pt>
                <c:pt idx="249">
                  <c:v>61.130851612987875</c:v>
                </c:pt>
                <c:pt idx="250">
                  <c:v>48.735082014456466</c:v>
                </c:pt>
                <c:pt idx="251">
                  <c:v>48.668758637474681</c:v>
                </c:pt>
                <c:pt idx="252">
                  <c:v>48.715112208767806</c:v>
                </c:pt>
                <c:pt idx="253">
                  <c:v>48.238189297105052</c:v>
                </c:pt>
                <c:pt idx="254">
                  <c:v>#N/A</c:v>
                </c:pt>
                <c:pt idx="255">
                  <c:v>#N/A</c:v>
                </c:pt>
                <c:pt idx="256">
                  <c:v>#N/A</c:v>
                </c:pt>
                <c:pt idx="257">
                  <c:v>#N/A</c:v>
                </c:pt>
                <c:pt idx="258">
                  <c:v>#N/A</c:v>
                </c:pt>
                <c:pt idx="259">
                  <c:v>#N/A</c:v>
                </c:pt>
                <c:pt idx="260">
                  <c:v>#N/A</c:v>
                </c:pt>
                <c:pt idx="261">
                  <c:v>#N/A</c:v>
                </c:pt>
                <c:pt idx="262">
                  <c:v>#N/A</c:v>
                </c:pt>
                <c:pt idx="263">
                  <c:v>#N/A</c:v>
                </c:pt>
                <c:pt idx="264">
                  <c:v>18.537324184242934</c:v>
                </c:pt>
                <c:pt idx="265">
                  <c:v>#N/A</c:v>
                </c:pt>
                <c:pt idx="266">
                  <c:v>#N/A</c:v>
                </c:pt>
                <c:pt idx="267">
                  <c:v>#N/A</c:v>
                </c:pt>
                <c:pt idx="268">
                  <c:v>#N/A</c:v>
                </c:pt>
                <c:pt idx="269">
                  <c:v>25.451469779591225</c:v>
                </c:pt>
                <c:pt idx="270">
                  <c:v>28.395253307379598</c:v>
                </c:pt>
                <c:pt idx="271">
                  <c:v>#N/A</c:v>
                </c:pt>
                <c:pt idx="272">
                  <c:v>48.013278402974613</c:v>
                </c:pt>
                <c:pt idx="273">
                  <c:v>21.751431948302834</c:v>
                </c:pt>
                <c:pt idx="274">
                  <c:v>21.86475756808024</c:v>
                </c:pt>
                <c:pt idx="275">
                  <c:v>24.978223146726911</c:v>
                </c:pt>
                <c:pt idx="276">
                  <c:v>18.438120529839072</c:v>
                </c:pt>
                <c:pt idx="277">
                  <c:v>89.80384502839263</c:v>
                </c:pt>
                <c:pt idx="278">
                  <c:v>32.340092241212744</c:v>
                </c:pt>
                <c:pt idx="279">
                  <c:v>31.08425177330599</c:v>
                </c:pt>
                <c:pt idx="280">
                  <c:v>20.65161624854915</c:v>
                </c:pt>
                <c:pt idx="281">
                  <c:v>#N/A</c:v>
                </c:pt>
                <c:pt idx="282">
                  <c:v>#N/A</c:v>
                </c:pt>
                <c:pt idx="283">
                  <c:v>43.387351103478025</c:v>
                </c:pt>
                <c:pt idx="284">
                  <c:v>#N/A</c:v>
                </c:pt>
                <c:pt idx="285">
                  <c:v>#N/A</c:v>
                </c:pt>
                <c:pt idx="286">
                  <c:v>#N/A</c:v>
                </c:pt>
                <c:pt idx="287">
                  <c:v>#N/A</c:v>
                </c:pt>
                <c:pt idx="288">
                  <c:v>#N/A</c:v>
                </c:pt>
                <c:pt idx="289">
                  <c:v>#N/A</c:v>
                </c:pt>
                <c:pt idx="290">
                  <c:v>#N/A</c:v>
                </c:pt>
                <c:pt idx="291">
                  <c:v>#N/A</c:v>
                </c:pt>
                <c:pt idx="292">
                  <c:v>28.579145136783005</c:v>
                </c:pt>
                <c:pt idx="293">
                  <c:v>#N/A</c:v>
                </c:pt>
                <c:pt idx="294">
                  <c:v>11.387357182693002</c:v>
                </c:pt>
                <c:pt idx="295">
                  <c:v>23.336788593992207</c:v>
                </c:pt>
                <c:pt idx="296">
                  <c:v>#N/A</c:v>
                </c:pt>
                <c:pt idx="297">
                  <c:v>#N/A</c:v>
                </c:pt>
                <c:pt idx="298">
                  <c:v>#N/A</c:v>
                </c:pt>
                <c:pt idx="299">
                  <c:v>#N/A</c:v>
                </c:pt>
                <c:pt idx="300">
                  <c:v>#N/A</c:v>
                </c:pt>
                <c:pt idx="301">
                  <c:v>26.296994903413044</c:v>
                </c:pt>
                <c:pt idx="302">
                  <c:v>#N/A</c:v>
                </c:pt>
                <c:pt idx="303">
                  <c:v>#N/A</c:v>
                </c:pt>
                <c:pt idx="304">
                  <c:v>#N/A</c:v>
                </c:pt>
                <c:pt idx="305">
                  <c:v>17.977597219995559</c:v>
                </c:pt>
                <c:pt idx="306">
                  <c:v>28.784017142081353</c:v>
                </c:pt>
                <c:pt idx="307">
                  <c:v>17.690225594801767</c:v>
                </c:pt>
                <c:pt idx="308">
                  <c:v>51.531644255374999</c:v>
                </c:pt>
                <c:pt idx="309">
                  <c:v>#N/A</c:v>
                </c:pt>
                <c:pt idx="310">
                  <c:v>#N/A</c:v>
                </c:pt>
                <c:pt idx="311">
                  <c:v>27.084864164128913</c:v>
                </c:pt>
                <c:pt idx="312">
                  <c:v>22.792490618403729</c:v>
                </c:pt>
                <c:pt idx="313">
                  <c:v>27.409129299920213</c:v>
                </c:pt>
                <c:pt idx="314">
                  <c:v>34.571954413931856</c:v>
                </c:pt>
                <c:pt idx="315">
                  <c:v>#N/A</c:v>
                </c:pt>
                <c:pt idx="316">
                  <c:v>#N/A</c:v>
                </c:pt>
                <c:pt idx="317">
                  <c:v>#N/A</c:v>
                </c:pt>
                <c:pt idx="318">
                  <c:v>28.286384834965443</c:v>
                </c:pt>
                <c:pt idx="319">
                  <c:v>23.298610674119125</c:v>
                </c:pt>
                <c:pt idx="320">
                  <c:v>#N/A</c:v>
                </c:pt>
                <c:pt idx="321">
                  <c:v>25.999419634572543</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1-99F7-4F14-AA9C-28C09A2FE546}"/>
            </c:ext>
          </c:extLst>
        </c:ser>
        <c:ser>
          <c:idx val="3"/>
          <c:order val="2"/>
          <c:tx>
            <c:v> Central</c:v>
          </c:tx>
          <c:spPr>
            <a:solidFill>
              <a:srgbClr val="D7E4BD"/>
            </a:solidFill>
            <a:ln w="6350">
              <a:solidFill>
                <a:schemeClr val="accent3">
                  <a:lumMod val="75000"/>
                </a:schemeClr>
              </a:solidFill>
              <a:prstDash val="solid"/>
            </a:ln>
          </c:spPr>
          <c:invertIfNegative val="1"/>
          <c:dPt>
            <c:idx val="205"/>
            <c:invertIfNegative val="1"/>
            <c:bubble3D val="0"/>
            <c:spPr>
              <a:solidFill>
                <a:schemeClr val="accent3">
                  <a:lumMod val="40000"/>
                  <a:lumOff val="60000"/>
                </a:schemeClr>
              </a:solidFill>
              <a:ln w="6350">
                <a:solidFill>
                  <a:schemeClr val="accent3">
                    <a:lumMod val="75000"/>
                  </a:schemeClr>
                </a:solidFill>
                <a:prstDash val="solid"/>
              </a:ln>
            </c:spPr>
            <c:extLst>
              <c:ext xmlns:c16="http://schemas.microsoft.com/office/drawing/2014/chart" uri="{C3380CC4-5D6E-409C-BE32-E72D297353CC}">
                <c16:uniqueId val="{00000003-99F7-4F14-AA9C-28C09A2FE546}"/>
              </c:ext>
            </c:extLst>
          </c:dPt>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Project'!$P$25:$P$483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154.14133735018936</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41.825414051737255</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32.506744112447365</c:v>
                </c:pt>
                <c:pt idx="84">
                  <c:v>35.68772569200425</c:v>
                </c:pt>
                <c:pt idx="85">
                  <c:v>36.141527457425084</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45.094283458879936</c:v>
                </c:pt>
                <c:pt idx="101">
                  <c:v>#N/A</c:v>
                </c:pt>
                <c:pt idx="102">
                  <c:v>34.478942570149677</c:v>
                </c:pt>
                <c:pt idx="103">
                  <c:v>31.95264604064829</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59.38586192764545</c:v>
                </c:pt>
                <c:pt idx="124">
                  <c:v>63.220971033618881</c:v>
                </c:pt>
                <c:pt idx="125">
                  <c:v>62.650429845840414</c:v>
                </c:pt>
                <c:pt idx="126">
                  <c:v>194.38722260280545</c:v>
                </c:pt>
                <c:pt idx="127">
                  <c:v>#N/A</c:v>
                </c:pt>
                <c:pt idx="128">
                  <c:v>96.653412914908998</c:v>
                </c:pt>
                <c:pt idx="129">
                  <c:v>128.46820614698845</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40.361237103976819</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41.825414051737255</c:v>
                </c:pt>
                <c:pt idx="194">
                  <c:v>34.837084453926145</c:v>
                </c:pt>
                <c:pt idx="195">
                  <c:v>#N/A</c:v>
                </c:pt>
                <c:pt idx="196">
                  <c:v>#N/A</c:v>
                </c:pt>
                <c:pt idx="197">
                  <c:v>#N/A</c:v>
                </c:pt>
                <c:pt idx="198">
                  <c:v>#N/A</c:v>
                </c:pt>
                <c:pt idx="199">
                  <c:v>#N/A</c:v>
                </c:pt>
                <c:pt idx="200">
                  <c:v>19.028289740446283</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45.364736619904015</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34.883260722874425</c:v>
                </c:pt>
                <c:pt idx="234">
                  <c:v>#N/A</c:v>
                </c:pt>
                <c:pt idx="235">
                  <c:v>40.396216969335008</c:v>
                </c:pt>
                <c:pt idx="236">
                  <c:v>28.956093083287836</c:v>
                </c:pt>
                <c:pt idx="237">
                  <c:v>#N/A</c:v>
                </c:pt>
                <c:pt idx="238">
                  <c:v>70.687963714631124</c:v>
                </c:pt>
                <c:pt idx="239">
                  <c:v>#N/A</c:v>
                </c:pt>
                <c:pt idx="240">
                  <c:v>#N/A</c:v>
                </c:pt>
                <c:pt idx="241">
                  <c:v>#N/A</c:v>
                </c:pt>
                <c:pt idx="242">
                  <c:v>#N/A</c:v>
                </c:pt>
                <c:pt idx="243">
                  <c:v>#N/A</c:v>
                </c:pt>
                <c:pt idx="244">
                  <c:v>40.752882516785249</c:v>
                </c:pt>
                <c:pt idx="245">
                  <c:v>#N/A</c:v>
                </c:pt>
                <c:pt idx="246">
                  <c:v>#N/A</c:v>
                </c:pt>
                <c:pt idx="247">
                  <c:v>#N/A</c:v>
                </c:pt>
                <c:pt idx="248">
                  <c:v>#N/A</c:v>
                </c:pt>
                <c:pt idx="249">
                  <c:v>#N/A</c:v>
                </c:pt>
                <c:pt idx="250">
                  <c:v>#N/A</c:v>
                </c:pt>
                <c:pt idx="251">
                  <c:v>#N/A</c:v>
                </c:pt>
                <c:pt idx="252">
                  <c:v>#N/A</c:v>
                </c:pt>
                <c:pt idx="253">
                  <c:v>#N/A</c:v>
                </c:pt>
                <c:pt idx="254">
                  <c:v>#N/A</c:v>
                </c:pt>
                <c:pt idx="255">
                  <c:v>56.33706890986538</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35.316681843074363</c:v>
                </c:pt>
                <c:pt idx="289">
                  <c:v>#N/A</c:v>
                </c:pt>
                <c:pt idx="290">
                  <c:v>#N/A</c:v>
                </c:pt>
                <c:pt idx="291">
                  <c:v>#N/A</c:v>
                </c:pt>
                <c:pt idx="292">
                  <c:v>#N/A</c:v>
                </c:pt>
                <c:pt idx="293">
                  <c:v>36.566156238348348</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6350">
                    <a:solidFill>
                      <a:schemeClr val="accent3">
                        <a:lumMod val="75000"/>
                      </a:schemeClr>
                    </a:solidFill>
                    <a:prstDash val="solid"/>
                  </a:ln>
                </c14:spPr>
              </c14:invertSolidFillFmt>
            </c:ext>
            <c:ext xmlns:c16="http://schemas.microsoft.com/office/drawing/2014/chart" uri="{C3380CC4-5D6E-409C-BE32-E72D297353CC}">
              <c16:uniqueId val="{00000004-99F7-4F14-AA9C-28C09A2FE546}"/>
            </c:ext>
          </c:extLst>
        </c:ser>
        <c:ser>
          <c:idx val="1"/>
          <c:order val="3"/>
          <c:tx>
            <c:v> Southeast</c:v>
          </c:tx>
          <c:spPr>
            <a:noFill/>
            <a:ln w="9525">
              <a:solidFill>
                <a:schemeClr val="accent6"/>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Project'!$R$25:$R$483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202.28792904367219</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187.7203669070341</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54.830343198507002</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60.995395492116785</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96.759678505304777</c:v>
                </c:pt>
                <c:pt idx="132">
                  <c:v>#N/A</c:v>
                </c:pt>
                <c:pt idx="133">
                  <c:v>#N/A</c:v>
                </c:pt>
                <c:pt idx="134">
                  <c:v>#N/A</c:v>
                </c:pt>
                <c:pt idx="135">
                  <c:v>#N/A</c:v>
                </c:pt>
                <c:pt idx="136">
                  <c:v>#N/A</c:v>
                </c:pt>
                <c:pt idx="137">
                  <c:v>#N/A</c:v>
                </c:pt>
                <c:pt idx="138">
                  <c:v>#N/A</c:v>
                </c:pt>
                <c:pt idx="139">
                  <c:v>#N/A</c:v>
                </c:pt>
                <c:pt idx="140">
                  <c:v>110.34527680408773</c:v>
                </c:pt>
                <c:pt idx="141">
                  <c:v>50.173001903860701</c:v>
                </c:pt>
                <c:pt idx="142">
                  <c:v>50.900981374424873</c:v>
                </c:pt>
                <c:pt idx="143">
                  <c:v>50.8470545002357</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54.433529988139618</c:v>
                </c:pt>
                <c:pt idx="161">
                  <c:v>57.001050405484413</c:v>
                </c:pt>
                <c:pt idx="162">
                  <c:v>55.313197749851334</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63.990237632796891</c:v>
                </c:pt>
                <c:pt idx="204">
                  <c:v>33.039161838854135</c:v>
                </c:pt>
                <c:pt idx="205">
                  <c:v>66.86319797232855</c:v>
                </c:pt>
                <c:pt idx="206">
                  <c:v>66.86319797232855</c:v>
                </c:pt>
                <c:pt idx="207">
                  <c:v>#N/A</c:v>
                </c:pt>
                <c:pt idx="208">
                  <c:v>#N/A</c:v>
                </c:pt>
                <c:pt idx="209">
                  <c:v>#N/A</c:v>
                </c:pt>
                <c:pt idx="210">
                  <c:v>#N/A</c:v>
                </c:pt>
                <c:pt idx="211">
                  <c:v>#N/A</c:v>
                </c:pt>
                <c:pt idx="212">
                  <c:v>#N/A</c:v>
                </c:pt>
                <c:pt idx="213">
                  <c:v>49.316991760699359</c:v>
                </c:pt>
                <c:pt idx="214">
                  <c:v>#N/A</c:v>
                </c:pt>
                <c:pt idx="215">
                  <c:v>#N/A</c:v>
                </c:pt>
                <c:pt idx="216">
                  <c:v>46.187953985081123</c:v>
                </c:pt>
                <c:pt idx="217">
                  <c:v>#N/A</c:v>
                </c:pt>
                <c:pt idx="218">
                  <c:v>#N/A</c:v>
                </c:pt>
                <c:pt idx="219">
                  <c:v>#N/A</c:v>
                </c:pt>
                <c:pt idx="220">
                  <c:v>#N/A</c:v>
                </c:pt>
                <c:pt idx="221">
                  <c:v>#N/A</c:v>
                </c:pt>
                <c:pt idx="222">
                  <c:v>#N/A</c:v>
                </c:pt>
                <c:pt idx="223">
                  <c:v>#N/A</c:v>
                </c:pt>
                <c:pt idx="224">
                  <c:v>#N/A</c:v>
                </c:pt>
                <c:pt idx="225">
                  <c:v>#N/A</c:v>
                </c:pt>
                <c:pt idx="226">
                  <c:v>64.117240502304497</c:v>
                </c:pt>
                <c:pt idx="227">
                  <c:v>#N/A</c:v>
                </c:pt>
                <c:pt idx="228">
                  <c:v>58.27153606886651</c:v>
                </c:pt>
                <c:pt idx="229">
                  <c:v>#N/A</c:v>
                </c:pt>
                <c:pt idx="230">
                  <c:v>#N/A</c:v>
                </c:pt>
                <c:pt idx="231">
                  <c:v>#N/A</c:v>
                </c:pt>
                <c:pt idx="232">
                  <c:v>#N/A</c:v>
                </c:pt>
                <c:pt idx="233">
                  <c:v>#N/A</c:v>
                </c:pt>
                <c:pt idx="234">
                  <c:v>#N/A</c:v>
                </c:pt>
                <c:pt idx="235">
                  <c:v>#N/A</c:v>
                </c:pt>
                <c:pt idx="236">
                  <c:v>#N/A</c:v>
                </c:pt>
                <c:pt idx="237">
                  <c:v>#N/A</c:v>
                </c:pt>
                <c:pt idx="238">
                  <c:v>#N/A</c:v>
                </c:pt>
                <c:pt idx="239">
                  <c:v>143.19136023871189</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24.375118791067333</c:v>
                </c:pt>
                <c:pt idx="255">
                  <c:v>#N/A</c:v>
                </c:pt>
                <c:pt idx="256">
                  <c:v>#N/A</c:v>
                </c:pt>
                <c:pt idx="257">
                  <c:v>#N/A</c:v>
                </c:pt>
                <c:pt idx="258">
                  <c:v>#N/A</c:v>
                </c:pt>
                <c:pt idx="259">
                  <c:v>#N/A</c:v>
                </c:pt>
                <c:pt idx="260">
                  <c:v>#N/A</c:v>
                </c:pt>
                <c:pt idx="261">
                  <c:v>#N/A</c:v>
                </c:pt>
                <c:pt idx="262">
                  <c:v>#N/A</c:v>
                </c:pt>
                <c:pt idx="263">
                  <c:v>#N/A</c:v>
                </c:pt>
                <c:pt idx="264">
                  <c:v>#N/A</c:v>
                </c:pt>
                <c:pt idx="265">
                  <c:v>#N/A</c:v>
                </c:pt>
                <c:pt idx="266">
                  <c:v>42.612506666224505</c:v>
                </c:pt>
                <c:pt idx="267">
                  <c:v>36.504802330769301</c:v>
                </c:pt>
                <c:pt idx="268">
                  <c:v>56.724891088024599</c:v>
                </c:pt>
                <c:pt idx="269">
                  <c:v>#N/A</c:v>
                </c:pt>
                <c:pt idx="270">
                  <c:v>#N/A</c:v>
                </c:pt>
                <c:pt idx="271">
                  <c:v>54.867666886459702</c:v>
                </c:pt>
                <c:pt idx="272">
                  <c:v>#N/A</c:v>
                </c:pt>
                <c:pt idx="273">
                  <c:v>#N/A</c:v>
                </c:pt>
                <c:pt idx="274">
                  <c:v>#N/A</c:v>
                </c:pt>
                <c:pt idx="275">
                  <c:v>#N/A</c:v>
                </c:pt>
                <c:pt idx="276">
                  <c:v>#N/A</c:v>
                </c:pt>
                <c:pt idx="277">
                  <c:v>#N/A</c:v>
                </c:pt>
                <c:pt idx="278">
                  <c:v>#N/A</c:v>
                </c:pt>
                <c:pt idx="279">
                  <c:v>#N/A</c:v>
                </c:pt>
                <c:pt idx="280">
                  <c:v>#N/A</c:v>
                </c:pt>
                <c:pt idx="281">
                  <c:v>46.109924925240151</c:v>
                </c:pt>
                <c:pt idx="282">
                  <c:v>43.449736948784007</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43.752277127637655</c:v>
                </c:pt>
                <c:pt idx="297">
                  <c:v>38.223188052901087</c:v>
                </c:pt>
                <c:pt idx="298">
                  <c:v>22.538625673672854</c:v>
                </c:pt>
                <c:pt idx="299">
                  <c:v>24.884042852304262</c:v>
                </c:pt>
                <c:pt idx="300">
                  <c:v>25.009292611753708</c:v>
                </c:pt>
                <c:pt idx="301">
                  <c:v>#N/A</c:v>
                </c:pt>
                <c:pt idx="302">
                  <c:v>21.411332746180165</c:v>
                </c:pt>
                <c:pt idx="303">
                  <c:v>#N/A</c:v>
                </c:pt>
                <c:pt idx="304">
                  <c:v>#N/A</c:v>
                </c:pt>
                <c:pt idx="305">
                  <c:v>#N/A</c:v>
                </c:pt>
                <c:pt idx="306">
                  <c:v>#N/A</c:v>
                </c:pt>
                <c:pt idx="307">
                  <c:v>#N/A</c:v>
                </c:pt>
                <c:pt idx="308">
                  <c:v>#N/A</c:v>
                </c:pt>
                <c:pt idx="309">
                  <c:v>21.619097108334309</c:v>
                </c:pt>
                <c:pt idx="310">
                  <c:v>25.790578809368061</c:v>
                </c:pt>
                <c:pt idx="311">
                  <c:v>#N/A</c:v>
                </c:pt>
                <c:pt idx="312">
                  <c:v>#N/A</c:v>
                </c:pt>
                <c:pt idx="313">
                  <c:v>#N/A</c:v>
                </c:pt>
                <c:pt idx="314">
                  <c:v>#N/A</c:v>
                </c:pt>
                <c:pt idx="315">
                  <c:v>62.775120253174975</c:v>
                </c:pt>
                <c:pt idx="316">
                  <c:v>44.808079861692804</c:v>
                </c:pt>
                <c:pt idx="317">
                  <c:v>26.623418784291264</c:v>
                </c:pt>
                <c:pt idx="318">
                  <c:v>#N/A</c:v>
                </c:pt>
                <c:pt idx="319">
                  <c:v>#N/A</c:v>
                </c:pt>
                <c:pt idx="320">
                  <c:v>35.727478892364687</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5-99F7-4F14-AA9C-28C09A2FE546}"/>
            </c:ext>
          </c:extLst>
        </c:ser>
        <c:ser>
          <c:idx val="4"/>
          <c:order val="4"/>
          <c:tx>
            <c:v> Northeast</c:v>
          </c:tx>
          <c:spPr>
            <a:noFill/>
            <a:ln w="9525">
              <a:solidFill>
                <a:schemeClr val="bg2">
                  <a:lumMod val="25000"/>
                </a:schemeClr>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Project'!$Q$25:$Q$483</c:f>
              <c:numCache>
                <c:formatCode>0.00</c:formatCode>
                <c:ptCount val="459"/>
                <c:pt idx="0">
                  <c:v>#N/A</c:v>
                </c:pt>
                <c:pt idx="1">
                  <c:v>#N/A</c:v>
                </c:pt>
                <c:pt idx="2">
                  <c:v>#N/A</c:v>
                </c:pt>
                <c:pt idx="3">
                  <c:v>#N/A</c:v>
                </c:pt>
                <c:pt idx="4">
                  <c:v>#N/A</c:v>
                </c:pt>
                <c:pt idx="5">
                  <c:v>#N/A</c:v>
                </c:pt>
                <c:pt idx="6">
                  <c:v>#N/A</c:v>
                </c:pt>
                <c:pt idx="7">
                  <c:v>#N/A</c:v>
                </c:pt>
                <c:pt idx="8">
                  <c:v>#N/A</c:v>
                </c:pt>
                <c:pt idx="9">
                  <c:v>311.91380748936717</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220.97672286541973</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64.56406710994888</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49.252752248099746</c:v>
                </c:pt>
                <c:pt idx="187">
                  <c:v>#N/A</c:v>
                </c:pt>
                <c:pt idx="188">
                  <c:v>#N/A</c:v>
                </c:pt>
                <c:pt idx="189">
                  <c:v>#N/A</c:v>
                </c:pt>
                <c:pt idx="190">
                  <c:v>#N/A</c:v>
                </c:pt>
                <c:pt idx="191">
                  <c:v>#N/A</c:v>
                </c:pt>
                <c:pt idx="192">
                  <c:v>#N/A</c:v>
                </c:pt>
                <c:pt idx="193">
                  <c:v>#N/A</c:v>
                </c:pt>
                <c:pt idx="194">
                  <c:v>#N/A</c:v>
                </c:pt>
                <c:pt idx="195">
                  <c:v>#N/A</c:v>
                </c:pt>
                <c:pt idx="196">
                  <c:v>#N/A</c:v>
                </c:pt>
                <c:pt idx="197">
                  <c:v>#N/A</c:v>
                </c:pt>
                <c:pt idx="198">
                  <c:v>78.6775999442212</c:v>
                </c:pt>
                <c:pt idx="199">
                  <c:v>78.112262144455585</c:v>
                </c:pt>
                <c:pt idx="200">
                  <c:v>#N/A</c:v>
                </c:pt>
                <c:pt idx="201">
                  <c:v>#N/A</c:v>
                </c:pt>
                <c:pt idx="202">
                  <c:v>#N/A</c:v>
                </c:pt>
                <c:pt idx="203">
                  <c:v>#N/A</c:v>
                </c:pt>
                <c:pt idx="204">
                  <c:v>#N/A</c:v>
                </c:pt>
                <c:pt idx="205">
                  <c:v>#N/A</c:v>
                </c:pt>
                <c:pt idx="206">
                  <c:v>#N/A</c:v>
                </c:pt>
                <c:pt idx="207">
                  <c:v>#N/A</c:v>
                </c:pt>
                <c:pt idx="208">
                  <c:v>#N/A</c:v>
                </c:pt>
                <c:pt idx="209">
                  <c:v>40.07950402867953</c:v>
                </c:pt>
                <c:pt idx="210">
                  <c:v>40.925680431575834</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218.13997006679676</c:v>
                </c:pt>
                <c:pt idx="226">
                  <c:v>#N/A</c:v>
                </c:pt>
                <c:pt idx="227">
                  <c:v>#N/A</c:v>
                </c:pt>
                <c:pt idx="228">
                  <c:v>#N/A</c:v>
                </c:pt>
                <c:pt idx="229">
                  <c:v>141.30053762306966</c:v>
                </c:pt>
                <c:pt idx="230">
                  <c:v>#N/A</c:v>
                </c:pt>
                <c:pt idx="231">
                  <c:v>#N/A</c:v>
                </c:pt>
                <c:pt idx="232">
                  <c:v>#N/A</c:v>
                </c:pt>
                <c:pt idx="233">
                  <c:v>#N/A</c:v>
                </c:pt>
                <c:pt idx="234">
                  <c:v>26.550242397272882</c:v>
                </c:pt>
                <c:pt idx="235">
                  <c:v>#N/A</c:v>
                </c:pt>
                <c:pt idx="236">
                  <c:v>#N/A</c:v>
                </c:pt>
                <c:pt idx="237">
                  <c:v>62.179439591627272</c:v>
                </c:pt>
                <c:pt idx="238">
                  <c:v>#N/A</c:v>
                </c:pt>
                <c:pt idx="239">
                  <c:v>#N/A</c:v>
                </c:pt>
                <c:pt idx="240">
                  <c:v>#N/A</c:v>
                </c:pt>
                <c:pt idx="241">
                  <c:v>#N/A</c:v>
                </c:pt>
                <c:pt idx="242">
                  <c:v>35.381473203011566</c:v>
                </c:pt>
                <c:pt idx="243">
                  <c:v>84.845905316483851</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95.752571496246716</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69.033775398073786</c:v>
                </c:pt>
                <c:pt idx="285">
                  <c:v>64.233548234271495</c:v>
                </c:pt>
                <c:pt idx="286">
                  <c:v>77.739272118868016</c:v>
                </c:pt>
                <c:pt idx="287">
                  <c:v>77.226705489512824</c:v>
                </c:pt>
                <c:pt idx="288">
                  <c:v>#N/A</c:v>
                </c:pt>
                <c:pt idx="289">
                  <c:v>30.445566767430492</c:v>
                </c:pt>
                <c:pt idx="290">
                  <c:v>29.759033445690548</c:v>
                </c:pt>
                <c:pt idx="291">
                  <c:v>29.759033445690548</c:v>
                </c:pt>
                <c:pt idx="292">
                  <c:v>#N/A</c:v>
                </c:pt>
                <c:pt idx="293">
                  <c:v>#N/A</c:v>
                </c:pt>
                <c:pt idx="294">
                  <c:v>#N/A</c:v>
                </c:pt>
                <c:pt idx="295">
                  <c:v>#N/A</c:v>
                </c:pt>
                <c:pt idx="296">
                  <c:v>#N/A</c:v>
                </c:pt>
                <c:pt idx="297">
                  <c:v>#N/A</c:v>
                </c:pt>
                <c:pt idx="298">
                  <c:v>#N/A</c:v>
                </c:pt>
                <c:pt idx="299">
                  <c:v>#N/A</c:v>
                </c:pt>
                <c:pt idx="300">
                  <c:v>#N/A</c:v>
                </c:pt>
                <c:pt idx="301">
                  <c:v>#N/A</c:v>
                </c:pt>
                <c:pt idx="302">
                  <c:v>#N/A</c:v>
                </c:pt>
                <c:pt idx="303">
                  <c:v>149.88524789715524</c:v>
                </c:pt>
                <c:pt idx="304">
                  <c:v>40.224186979559327</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40.667635054679359</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6-99F7-4F14-AA9C-28C09A2FE546}"/>
            </c:ext>
          </c:extLst>
        </c:ser>
        <c:dLbls>
          <c:showLegendKey val="0"/>
          <c:showVal val="0"/>
          <c:showCatName val="0"/>
          <c:showSerName val="0"/>
          <c:showPercent val="0"/>
          <c:showBubbleSize val="0"/>
        </c:dLbls>
        <c:bubbleScale val="80"/>
        <c:showNegBubbles val="0"/>
        <c:axId val="358385920"/>
        <c:axId val="358531456"/>
      </c:bubbleChart>
      <c:valAx>
        <c:axId val="358385920"/>
        <c:scaling>
          <c:orientation val="minMax"/>
          <c:max val="44196"/>
          <c:min val="42005"/>
        </c:scaling>
        <c:delete val="0"/>
        <c:axPos val="b"/>
        <c:title>
          <c:tx>
            <c:rich>
              <a:bodyPr/>
              <a:lstStyle/>
              <a:p>
                <a:pPr>
                  <a:defRPr/>
                </a:pPr>
                <a:r>
                  <a:rPr lang="en-US"/>
                  <a:t>PPA Execution Date</a:t>
                </a:r>
              </a:p>
            </c:rich>
          </c:tx>
          <c:layout>
            <c:manualLayout>
              <c:xMode val="edge"/>
              <c:yMode val="edge"/>
              <c:x val="0.39832362761583157"/>
              <c:y val="0.9308453984445284"/>
            </c:manualLayout>
          </c:layout>
          <c:overlay val="0"/>
          <c:spPr>
            <a:noFill/>
            <a:ln w="25400">
              <a:noFill/>
            </a:ln>
          </c:spPr>
        </c:title>
        <c:numFmt formatCode="yyyy" sourceLinked="0"/>
        <c:majorTickMark val="out"/>
        <c:minorTickMark val="none"/>
        <c:tickLblPos val="nextTo"/>
        <c:spPr>
          <a:ln w="3175">
            <a:noFill/>
            <a:prstDash val="solid"/>
          </a:ln>
        </c:spPr>
        <c:txPr>
          <a:bodyPr rot="0" vert="horz"/>
          <a:lstStyle/>
          <a:p>
            <a:pPr>
              <a:defRPr>
                <a:solidFill>
                  <a:sysClr val="windowText" lastClr="000000"/>
                </a:solidFill>
              </a:defRPr>
            </a:pPr>
            <a:endParaRPr lang="en-US"/>
          </a:p>
        </c:txPr>
        <c:crossAx val="358531456"/>
        <c:crosses val="autoZero"/>
        <c:crossBetween val="midCat"/>
        <c:majorUnit val="366"/>
        <c:minorUnit val="366"/>
      </c:valAx>
      <c:valAx>
        <c:axId val="358531456"/>
        <c:scaling>
          <c:orientation val="minMax"/>
          <c:max val="130"/>
          <c:min val="0"/>
        </c:scaling>
        <c:delete val="0"/>
        <c:axPos val="l"/>
        <c:majorGridlines>
          <c:spPr>
            <a:ln w="3175">
              <a:solidFill>
                <a:schemeClr val="bg1">
                  <a:lumMod val="75000"/>
                </a:schemeClr>
              </a:solidFill>
            </a:ln>
          </c:spPr>
        </c:majorGridlines>
        <c:numFmt formatCode="General" sourceLinked="0"/>
        <c:majorTickMark val="out"/>
        <c:minorTickMark val="none"/>
        <c:tickLblPos val="nextTo"/>
        <c:spPr>
          <a:ln w="3175">
            <a:noFill/>
            <a:prstDash val="solid"/>
          </a:ln>
        </c:spPr>
        <c:txPr>
          <a:bodyPr rot="0" vert="horz"/>
          <a:lstStyle/>
          <a:p>
            <a:pPr>
              <a:defRPr/>
            </a:pPr>
            <a:endParaRPr lang="en-US"/>
          </a:p>
        </c:txPr>
        <c:crossAx val="358385920"/>
        <c:crosses val="autoZero"/>
        <c:crossBetween val="midCat"/>
      </c:valAx>
      <c:spPr>
        <a:noFill/>
        <a:ln w="25400">
          <a:noFill/>
        </a:ln>
      </c:spPr>
    </c:plotArea>
    <c:legend>
      <c:legendPos val="r"/>
      <c:layout>
        <c:manualLayout>
          <c:xMode val="edge"/>
          <c:yMode val="edge"/>
          <c:x val="0.73197209189861667"/>
          <c:y val="6.0585356919085349E-2"/>
          <c:w val="0.14041978033000652"/>
          <c:h val="0.26037402458508857"/>
        </c:manualLayout>
      </c:layout>
      <c:overlay val="0"/>
      <c:spPr>
        <a:solidFill>
          <a:srgbClr val="FFFFFF"/>
        </a:solidFill>
        <a:ln w="3175">
          <a:solidFill>
            <a:schemeClr val="bg1">
              <a:lumMod val="75000"/>
            </a:schemeClr>
          </a:solidFill>
          <a:prstDash val="solid"/>
        </a:ln>
      </c:spPr>
    </c:legend>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7489063867016625E-2"/>
          <c:y val="8.3756859937962294E-2"/>
          <c:w val="0.90854268216472944"/>
          <c:h val="0.76335765794427213"/>
        </c:manualLayout>
      </c:layout>
      <c:bubbleChart>
        <c:varyColors val="0"/>
        <c:ser>
          <c:idx val="3"/>
          <c:order val="0"/>
          <c:tx>
            <c:v> CAISO</c:v>
          </c:tx>
          <c:spPr>
            <a:solidFill>
              <a:srgbClr val="DBEEF4"/>
            </a:solidFill>
            <a:ln w="6350">
              <a:solidFill>
                <a:schemeClr val="accent5"/>
              </a:solidFill>
              <a:prstDash val="solid"/>
            </a:ln>
          </c:spPr>
          <c:invertIfNegative val="1"/>
          <c:dPt>
            <c:idx val="205"/>
            <c:invertIfNegative val="1"/>
            <c:bubble3D val="0"/>
            <c:extLst>
              <c:ext xmlns:c16="http://schemas.microsoft.com/office/drawing/2014/chart" uri="{C3380CC4-5D6E-409C-BE32-E72D297353CC}">
                <c16:uniqueId val="{00000000-BCC5-4AF8-ACC5-6227A90BE4B0}"/>
              </c:ext>
            </c:extLst>
          </c:dPt>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Project'!$C$25:$C$483</c:f>
              <c:numCache>
                <c:formatCode>0.00</c:formatCode>
                <c:ptCount val="459"/>
                <c:pt idx="0">
                  <c:v>164.45572195425723</c:v>
                </c:pt>
                <c:pt idx="1">
                  <c:v>161.81548905663686</c:v>
                </c:pt>
                <c:pt idx="2">
                  <c:v>111.9409899558503</c:v>
                </c:pt>
                <c:pt idx="3">
                  <c:v>#N/A</c:v>
                </c:pt>
                <c:pt idx="4">
                  <c:v>#N/A</c:v>
                </c:pt>
                <c:pt idx="5">
                  <c:v>145.2907460896657</c:v>
                </c:pt>
                <c:pt idx="6">
                  <c:v>#N/A</c:v>
                </c:pt>
                <c:pt idx="7">
                  <c:v>#N/A</c:v>
                </c:pt>
                <c:pt idx="8">
                  <c:v>#N/A</c:v>
                </c:pt>
                <c:pt idx="9">
                  <c:v>#N/A</c:v>
                </c:pt>
                <c:pt idx="10">
                  <c:v>#N/A</c:v>
                </c:pt>
                <c:pt idx="11">
                  <c:v>#N/A</c:v>
                </c:pt>
                <c:pt idx="12">
                  <c:v>#N/A</c:v>
                </c:pt>
                <c:pt idx="13">
                  <c:v>149.63355332733474</c:v>
                </c:pt>
                <c:pt idx="14">
                  <c:v>114.28127286800645</c:v>
                </c:pt>
                <c:pt idx="15">
                  <c:v>135.88994944907773</c:v>
                </c:pt>
                <c:pt idx="16">
                  <c:v>130.67928018532925</c:v>
                </c:pt>
                <c:pt idx="17">
                  <c:v>192.51207117238803</c:v>
                </c:pt>
                <c:pt idx="18">
                  <c:v>#N/A</c:v>
                </c:pt>
                <c:pt idx="19">
                  <c:v>#N/A</c:v>
                </c:pt>
                <c:pt idx="20">
                  <c:v>#N/A</c:v>
                </c:pt>
                <c:pt idx="21">
                  <c:v>232.7679192034704</c:v>
                </c:pt>
                <c:pt idx="22">
                  <c:v>232.7679192034704</c:v>
                </c:pt>
                <c:pt idx="23">
                  <c:v>232.7679192034704</c:v>
                </c:pt>
                <c:pt idx="24">
                  <c:v>#N/A</c:v>
                </c:pt>
                <c:pt idx="25">
                  <c:v>115.19553556354373</c:v>
                </c:pt>
                <c:pt idx="26">
                  <c:v>137.68508460827246</c:v>
                </c:pt>
                <c:pt idx="27">
                  <c:v>126.45570661208539</c:v>
                </c:pt>
                <c:pt idx="28">
                  <c:v>128.41644739381232</c:v>
                </c:pt>
                <c:pt idx="29">
                  <c:v>157.94117785682593</c:v>
                </c:pt>
                <c:pt idx="30">
                  <c:v>157.94117785682593</c:v>
                </c:pt>
                <c:pt idx="31">
                  <c:v>154.54344875579176</c:v>
                </c:pt>
                <c:pt idx="32">
                  <c:v>#N/A</c:v>
                </c:pt>
                <c:pt idx="33">
                  <c:v>#N/A</c:v>
                </c:pt>
                <c:pt idx="34">
                  <c:v>#N/A</c:v>
                </c:pt>
                <c:pt idx="35">
                  <c:v>68.240330929720201</c:v>
                </c:pt>
                <c:pt idx="36">
                  <c:v>56.026393674338351</c:v>
                </c:pt>
                <c:pt idx="37">
                  <c:v>60.099855479946847</c:v>
                </c:pt>
                <c:pt idx="38">
                  <c:v>56.213772917396433</c:v>
                </c:pt>
                <c:pt idx="39">
                  <c:v>105.39895769306231</c:v>
                </c:pt>
                <c:pt idx="40">
                  <c:v>105.62532012454332</c:v>
                </c:pt>
                <c:pt idx="41">
                  <c:v>#N/A</c:v>
                </c:pt>
                <c:pt idx="42">
                  <c:v>#N/A</c:v>
                </c:pt>
                <c:pt idx="43">
                  <c:v>#N/A</c:v>
                </c:pt>
                <c:pt idx="44">
                  <c:v>156.78919889199267</c:v>
                </c:pt>
                <c:pt idx="45">
                  <c:v>#N/A</c:v>
                </c:pt>
                <c:pt idx="46">
                  <c:v>61.044211140401245</c:v>
                </c:pt>
                <c:pt idx="47">
                  <c:v>61.267000232154551</c:v>
                </c:pt>
                <c:pt idx="48">
                  <c:v>78.718386144874557</c:v>
                </c:pt>
                <c:pt idx="49">
                  <c:v>#N/A</c:v>
                </c:pt>
                <c:pt idx="50">
                  <c:v>140.08794936438139</c:v>
                </c:pt>
                <c:pt idx="51">
                  <c:v>136.41543361093846</c:v>
                </c:pt>
                <c:pt idx="52">
                  <c:v>60.360814617509256</c:v>
                </c:pt>
                <c:pt idx="53">
                  <c:v>63.252258643009228</c:v>
                </c:pt>
                <c:pt idx="54">
                  <c:v>142.56710847089252</c:v>
                </c:pt>
                <c:pt idx="55">
                  <c:v>#N/A</c:v>
                </c:pt>
                <c:pt idx="56">
                  <c:v>#N/A</c:v>
                </c:pt>
                <c:pt idx="57">
                  <c:v>#N/A</c:v>
                </c:pt>
                <c:pt idx="58">
                  <c:v>#N/A</c:v>
                </c:pt>
                <c:pt idx="59">
                  <c:v>#N/A</c:v>
                </c:pt>
                <c:pt idx="60">
                  <c:v>#N/A</c:v>
                </c:pt>
                <c:pt idx="61">
                  <c:v>#N/A</c:v>
                </c:pt>
                <c:pt idx="62">
                  <c:v>125.55486656968762</c:v>
                </c:pt>
                <c:pt idx="63">
                  <c:v>97.230944040558128</c:v>
                </c:pt>
                <c:pt idx="64">
                  <c:v>214.53323585260742</c:v>
                </c:pt>
                <c:pt idx="65">
                  <c:v>83.426933085535097</c:v>
                </c:pt>
                <c:pt idx="66">
                  <c:v>102.74055073357263</c:v>
                </c:pt>
                <c:pt idx="67">
                  <c:v>78.615846450293716</c:v>
                </c:pt>
                <c:pt idx="68">
                  <c:v>78.615846450293716</c:v>
                </c:pt>
                <c:pt idx="69">
                  <c:v>128.38562679836727</c:v>
                </c:pt>
                <c:pt idx="70">
                  <c:v>124.26824820034791</c:v>
                </c:pt>
                <c:pt idx="71">
                  <c:v>#N/A</c:v>
                </c:pt>
                <c:pt idx="72">
                  <c:v>56.564060633116803</c:v>
                </c:pt>
                <c:pt idx="73">
                  <c:v>#N/A</c:v>
                </c:pt>
                <c:pt idx="74">
                  <c:v>#N/A</c:v>
                </c:pt>
                <c:pt idx="75">
                  <c:v>82.665744688357279</c:v>
                </c:pt>
                <c:pt idx="76">
                  <c:v>82.278995859770305</c:v>
                </c:pt>
                <c:pt idx="77">
                  <c:v>77.344977044547335</c:v>
                </c:pt>
                <c:pt idx="78">
                  <c:v>63.715144126867884</c:v>
                </c:pt>
                <c:pt idx="79">
                  <c:v>119.68109562930729</c:v>
                </c:pt>
                <c:pt idx="80">
                  <c:v>#N/A</c:v>
                </c:pt>
                <c:pt idx="81">
                  <c:v>#N/A</c:v>
                </c:pt>
                <c:pt idx="82">
                  <c:v>80.555504530150273</c:v>
                </c:pt>
                <c:pt idx="83">
                  <c:v>#N/A</c:v>
                </c:pt>
                <c:pt idx="84">
                  <c:v>#N/A</c:v>
                </c:pt>
                <c:pt idx="85">
                  <c:v>#N/A</c:v>
                </c:pt>
                <c:pt idx="86">
                  <c:v>46.835750110018289</c:v>
                </c:pt>
                <c:pt idx="87">
                  <c:v>#N/A</c:v>
                </c:pt>
                <c:pt idx="88">
                  <c:v>#N/A</c:v>
                </c:pt>
                <c:pt idx="89">
                  <c:v>#N/A</c:v>
                </c:pt>
                <c:pt idx="90">
                  <c:v>#N/A</c:v>
                </c:pt>
                <c:pt idx="91">
                  <c:v>72.67541840683802</c:v>
                </c:pt>
                <c:pt idx="92">
                  <c:v>65.668732558977624</c:v>
                </c:pt>
                <c:pt idx="93">
                  <c:v>81.624943373945641</c:v>
                </c:pt>
                <c:pt idx="94">
                  <c:v>82.017484107405636</c:v>
                </c:pt>
                <c:pt idx="95">
                  <c:v>47.916239973021511</c:v>
                </c:pt>
                <c:pt idx="96">
                  <c:v>#N/A</c:v>
                </c:pt>
                <c:pt idx="97">
                  <c:v>96.273109336038459</c:v>
                </c:pt>
                <c:pt idx="98">
                  <c:v>121.09775972700984</c:v>
                </c:pt>
                <c:pt idx="99">
                  <c:v>#N/A</c:v>
                </c:pt>
                <c:pt idx="100">
                  <c:v>#N/A</c:v>
                </c:pt>
                <c:pt idx="101">
                  <c:v>#N/A</c:v>
                </c:pt>
                <c:pt idx="102">
                  <c:v>#N/A</c:v>
                </c:pt>
                <c:pt idx="103">
                  <c:v>#N/A</c:v>
                </c:pt>
                <c:pt idx="104">
                  <c:v>78.042245775809263</c:v>
                </c:pt>
                <c:pt idx="105">
                  <c:v>54.421452968467172</c:v>
                </c:pt>
                <c:pt idx="106">
                  <c:v>54.06898241815334</c:v>
                </c:pt>
                <c:pt idx="107">
                  <c:v>56.369383221106091</c:v>
                </c:pt>
                <c:pt idx="108">
                  <c:v>80.165376932496414</c:v>
                </c:pt>
                <c:pt idx="109">
                  <c:v>86.942379729033604</c:v>
                </c:pt>
                <c:pt idx="110">
                  <c:v>86.953975002641542</c:v>
                </c:pt>
                <c:pt idx="111">
                  <c:v>54.895855942905136</c:v>
                </c:pt>
                <c:pt idx="112">
                  <c:v>#N/A</c:v>
                </c:pt>
                <c:pt idx="113">
                  <c:v>#N/A</c:v>
                </c:pt>
                <c:pt idx="114">
                  <c:v>27.570134361834949</c:v>
                </c:pt>
                <c:pt idx="115">
                  <c:v>#N/A</c:v>
                </c:pt>
                <c:pt idx="116">
                  <c:v>#N/A</c:v>
                </c:pt>
                <c:pt idx="117">
                  <c:v>#N/A</c:v>
                </c:pt>
                <c:pt idx="118">
                  <c:v>117.90100245430406</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60.0322595419576</c:v>
                </c:pt>
                <c:pt idx="133">
                  <c:v>#N/A</c:v>
                </c:pt>
                <c:pt idx="134">
                  <c:v>#N/A</c:v>
                </c:pt>
                <c:pt idx="135">
                  <c:v>#N/A</c:v>
                </c:pt>
                <c:pt idx="136">
                  <c:v>#N/A</c:v>
                </c:pt>
                <c:pt idx="137">
                  <c:v>49.643911089058506</c:v>
                </c:pt>
                <c:pt idx="138">
                  <c:v>#N/A</c:v>
                </c:pt>
                <c:pt idx="139">
                  <c:v>#N/A</c:v>
                </c:pt>
                <c:pt idx="140">
                  <c:v>#N/A</c:v>
                </c:pt>
                <c:pt idx="141">
                  <c:v>#N/A</c:v>
                </c:pt>
                <c:pt idx="142">
                  <c:v>#N/A</c:v>
                </c:pt>
                <c:pt idx="143">
                  <c:v>#N/A</c:v>
                </c:pt>
                <c:pt idx="144">
                  <c:v>46.667680401473191</c:v>
                </c:pt>
                <c:pt idx="145">
                  <c:v>47.916239973021511</c:v>
                </c:pt>
                <c:pt idx="146">
                  <c:v>39.808639615847902</c:v>
                </c:pt>
                <c:pt idx="147">
                  <c:v>37.331098768349854</c:v>
                </c:pt>
                <c:pt idx="148">
                  <c:v>#N/A</c:v>
                </c:pt>
                <c:pt idx="149">
                  <c:v>#N/A</c:v>
                </c:pt>
                <c:pt idx="150">
                  <c:v>43.262201020825145</c:v>
                </c:pt>
                <c:pt idx="151">
                  <c:v>42.609640565207329</c:v>
                </c:pt>
                <c:pt idx="152">
                  <c:v>31.008482132976418</c:v>
                </c:pt>
                <c:pt idx="153">
                  <c:v>#N/A</c:v>
                </c:pt>
                <c:pt idx="154">
                  <c:v>#N/A</c:v>
                </c:pt>
                <c:pt idx="155">
                  <c:v>49.223284162138249</c:v>
                </c:pt>
                <c:pt idx="156">
                  <c:v>#N/A</c:v>
                </c:pt>
                <c:pt idx="157">
                  <c:v>87.290865194941006</c:v>
                </c:pt>
                <c:pt idx="158">
                  <c:v>119.32622099523928</c:v>
                </c:pt>
                <c:pt idx="159">
                  <c:v>90.256287176892172</c:v>
                </c:pt>
                <c:pt idx="160">
                  <c:v>#N/A</c:v>
                </c:pt>
                <c:pt idx="161">
                  <c:v>#N/A</c:v>
                </c:pt>
                <c:pt idx="162">
                  <c:v>#N/A</c:v>
                </c:pt>
                <c:pt idx="163">
                  <c:v>57.620026552602383</c:v>
                </c:pt>
                <c:pt idx="164">
                  <c:v>52.24117308862413</c:v>
                </c:pt>
                <c:pt idx="165">
                  <c:v>#N/A</c:v>
                </c:pt>
                <c:pt idx="166">
                  <c:v>53.697203498830198</c:v>
                </c:pt>
                <c:pt idx="167">
                  <c:v>53.697203498830198</c:v>
                </c:pt>
                <c:pt idx="168">
                  <c:v>53.697203498830198</c:v>
                </c:pt>
                <c:pt idx="169">
                  <c:v>53.697203498830198</c:v>
                </c:pt>
                <c:pt idx="170">
                  <c:v>47.517543263682654</c:v>
                </c:pt>
                <c:pt idx="171">
                  <c:v>59.097275301369088</c:v>
                </c:pt>
                <c:pt idx="172">
                  <c:v>65.013615963571439</c:v>
                </c:pt>
                <c:pt idx="173">
                  <c:v>50.55380853610972</c:v>
                </c:pt>
                <c:pt idx="174">
                  <c:v>75.346673125802468</c:v>
                </c:pt>
                <c:pt idx="175">
                  <c:v>73.503384351934471</c:v>
                </c:pt>
                <c:pt idx="176">
                  <c:v>85.116521318063178</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27.20795534847317</c:v>
                </c:pt>
                <c:pt idx="191">
                  <c:v>26.714999991487399</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56.140627073301616</c:v>
                </c:pt>
                <c:pt idx="208">
                  <c:v>53.260198223249645</c:v>
                </c:pt>
                <c:pt idx="209">
                  <c:v>#N/A</c:v>
                </c:pt>
                <c:pt idx="210">
                  <c:v>#N/A</c:v>
                </c:pt>
                <c:pt idx="211">
                  <c:v>#N/A</c:v>
                </c:pt>
                <c:pt idx="212">
                  <c:v>#N/A</c:v>
                </c:pt>
                <c:pt idx="213">
                  <c:v>#N/A</c:v>
                </c:pt>
                <c:pt idx="214">
                  <c:v>#N/A</c:v>
                </c:pt>
                <c:pt idx="215">
                  <c:v>45.810600763013987</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#N/A</c:v>
                </c:pt>
                <c:pt idx="244">
                  <c:v>#N/A</c:v>
                </c:pt>
                <c:pt idx="245">
                  <c:v>83.071288828573969</c:v>
                </c:pt>
                <c:pt idx="246">
                  <c:v>63.017888107887231</c:v>
                </c:pt>
                <c:pt idx="247">
                  <c:v>81.795282422778698</c:v>
                </c:pt>
                <c:pt idx="248">
                  <c:v>61.115633576738659</c:v>
                </c:pt>
                <c:pt idx="249">
                  <c:v>61.130851612987875</c:v>
                </c:pt>
                <c:pt idx="250">
                  <c:v>48.735082014456466</c:v>
                </c:pt>
                <c:pt idx="251">
                  <c:v>48.668758637474681</c:v>
                </c:pt>
                <c:pt idx="252">
                  <c:v>48.715112208767806</c:v>
                </c:pt>
                <c:pt idx="253">
                  <c:v>48.238189297105052</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28.395253307379598</c:v>
                </c:pt>
                <c:pt idx="271">
                  <c:v>#N/A</c:v>
                </c:pt>
                <c:pt idx="272">
                  <c:v>48.013278402974613</c:v>
                </c:pt>
                <c:pt idx="273">
                  <c:v>#N/A</c:v>
                </c:pt>
                <c:pt idx="274">
                  <c:v>#N/A</c:v>
                </c:pt>
                <c:pt idx="275">
                  <c:v>#N/A</c:v>
                </c:pt>
                <c:pt idx="276">
                  <c:v>18.438120529839072</c:v>
                </c:pt>
                <c:pt idx="277">
                  <c:v>89.80384502839263</c:v>
                </c:pt>
                <c:pt idx="278">
                  <c:v>32.340092241212744</c:v>
                </c:pt>
                <c:pt idx="279">
                  <c:v>31.08425177330599</c:v>
                </c:pt>
                <c:pt idx="280">
                  <c:v>#N/A</c:v>
                </c:pt>
                <c:pt idx="281">
                  <c:v>#N/A</c:v>
                </c:pt>
                <c:pt idx="282">
                  <c:v>#N/A</c:v>
                </c:pt>
                <c:pt idx="283">
                  <c:v>43.387351103478025</c:v>
                </c:pt>
                <c:pt idx="284">
                  <c:v>#N/A</c:v>
                </c:pt>
                <c:pt idx="285">
                  <c:v>#N/A</c:v>
                </c:pt>
                <c:pt idx="286">
                  <c:v>#N/A</c:v>
                </c:pt>
                <c:pt idx="287">
                  <c:v>#N/A</c:v>
                </c:pt>
                <c:pt idx="288">
                  <c:v>#N/A</c:v>
                </c:pt>
                <c:pt idx="289">
                  <c:v>#N/A</c:v>
                </c:pt>
                <c:pt idx="290">
                  <c:v>#N/A</c:v>
                </c:pt>
                <c:pt idx="291">
                  <c:v>#N/A</c:v>
                </c:pt>
                <c:pt idx="292">
                  <c:v>28.579145136783005</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51.531644255374999</c:v>
                </c:pt>
                <c:pt idx="309">
                  <c:v>#N/A</c:v>
                </c:pt>
                <c:pt idx="310">
                  <c:v>#N/A</c:v>
                </c:pt>
                <c:pt idx="311">
                  <c:v>27.084864164128913</c:v>
                </c:pt>
                <c:pt idx="312">
                  <c:v>#N/A</c:v>
                </c:pt>
                <c:pt idx="313">
                  <c:v>#N/A</c:v>
                </c:pt>
                <c:pt idx="314">
                  <c:v>#N/A</c:v>
                </c:pt>
                <c:pt idx="315">
                  <c:v>#N/A</c:v>
                </c:pt>
                <c:pt idx="316">
                  <c:v>#N/A</c:v>
                </c:pt>
                <c:pt idx="317">
                  <c:v>#N/A</c:v>
                </c:pt>
                <c:pt idx="318">
                  <c:v>28.286384834965443</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6350">
                    <a:solidFill>
                      <a:schemeClr val="accent5"/>
                    </a:solidFill>
                    <a:prstDash val="solid"/>
                  </a:ln>
                </c14:spPr>
              </c14:invertSolidFillFmt>
            </c:ext>
            <c:ext xmlns:c16="http://schemas.microsoft.com/office/drawing/2014/chart" uri="{C3380CC4-5D6E-409C-BE32-E72D297353CC}">
              <c16:uniqueId val="{00000001-BCC5-4AF8-ACC5-6227A90BE4B0}"/>
            </c:ext>
          </c:extLst>
        </c:ser>
        <c:ser>
          <c:idx val="0"/>
          <c:order val="1"/>
          <c:tx>
            <c:v> West (non-ISO)</c:v>
          </c:tx>
          <c:spPr>
            <a:noFill/>
            <a:ln w="6350">
              <a:solidFill>
                <a:schemeClr val="accent2"/>
              </a:solidFill>
              <a:prstDash val="solid"/>
            </a:ln>
          </c:spPr>
          <c:invertIfNegative val="1"/>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Project'!$D$25:$D$483</c:f>
              <c:numCache>
                <c:formatCode>0.00</c:formatCode>
                <c:ptCount val="459"/>
                <c:pt idx="0">
                  <c:v>#N/A</c:v>
                </c:pt>
                <c:pt idx="1">
                  <c:v>#N/A</c:v>
                </c:pt>
                <c:pt idx="2">
                  <c:v>#N/A</c:v>
                </c:pt>
                <c:pt idx="3">
                  <c:v>88.227334807971346</c:v>
                </c:pt>
                <c:pt idx="4">
                  <c:v>127.93577507574307</c:v>
                </c:pt>
                <c:pt idx="5">
                  <c:v>#N/A</c:v>
                </c:pt>
                <c:pt idx="6">
                  <c:v>134.17296521757345</c:v>
                </c:pt>
                <c:pt idx="7">
                  <c:v>124.14223757873724</c:v>
                </c:pt>
                <c:pt idx="8">
                  <c:v>110.02605535372581</c:v>
                </c:pt>
                <c:pt idx="9">
                  <c:v>#N/A</c:v>
                </c:pt>
                <c:pt idx="10">
                  <c:v>128.03867808268507</c:v>
                </c:pt>
                <c:pt idx="11">
                  <c:v>77.098371459659049</c:v>
                </c:pt>
                <c:pt idx="12">
                  <c:v>129.15175690099213</c:v>
                </c:pt>
                <c:pt idx="13">
                  <c:v>#N/A</c:v>
                </c:pt>
                <c:pt idx="14">
                  <c:v>#N/A</c:v>
                </c:pt>
                <c:pt idx="15">
                  <c:v>#N/A</c:v>
                </c:pt>
                <c:pt idx="16">
                  <c:v>#N/A</c:v>
                </c:pt>
                <c:pt idx="17">
                  <c:v>#N/A</c:v>
                </c:pt>
                <c:pt idx="18">
                  <c:v>234.45991476334197</c:v>
                </c:pt>
                <c:pt idx="19">
                  <c:v>#N/A</c:v>
                </c:pt>
                <c:pt idx="20">
                  <c:v>#N/A</c:v>
                </c:pt>
                <c:pt idx="21">
                  <c:v>#N/A</c:v>
                </c:pt>
                <c:pt idx="22">
                  <c:v>#N/A</c:v>
                </c:pt>
                <c:pt idx="23">
                  <c:v>#N/A</c:v>
                </c:pt>
                <c:pt idx="24">
                  <c:v>53.809784737509418</c:v>
                </c:pt>
                <c:pt idx="25">
                  <c:v>#N/A</c:v>
                </c:pt>
                <c:pt idx="26">
                  <c:v>#N/A</c:v>
                </c:pt>
                <c:pt idx="27">
                  <c:v>#N/A</c:v>
                </c:pt>
                <c:pt idx="28">
                  <c:v>#N/A</c:v>
                </c:pt>
                <c:pt idx="29">
                  <c:v>#N/A</c:v>
                </c:pt>
                <c:pt idx="30">
                  <c:v>#N/A</c:v>
                </c:pt>
                <c:pt idx="31">
                  <c:v>#N/A</c:v>
                </c:pt>
                <c:pt idx="32">
                  <c:v>110.1516817504756</c:v>
                </c:pt>
                <c:pt idx="33">
                  <c:v>113.45611005571536</c:v>
                </c:pt>
                <c:pt idx="34">
                  <c:v>126.21212395114803</c:v>
                </c:pt>
                <c:pt idx="35">
                  <c:v>#N/A</c:v>
                </c:pt>
                <c:pt idx="36">
                  <c:v>#N/A</c:v>
                </c:pt>
                <c:pt idx="37">
                  <c:v>#N/A</c:v>
                </c:pt>
                <c:pt idx="38">
                  <c:v>#N/A</c:v>
                </c:pt>
                <c:pt idx="39">
                  <c:v>#N/A</c:v>
                </c:pt>
                <c:pt idx="40">
                  <c:v>#N/A</c:v>
                </c:pt>
                <c:pt idx="41">
                  <c:v>97.328193346328405</c:v>
                </c:pt>
                <c:pt idx="42">
                  <c:v>96.999110030155364</c:v>
                </c:pt>
                <c:pt idx="43">
                  <c:v>146.00855653676382</c:v>
                </c:pt>
                <c:pt idx="44">
                  <c:v>#N/A</c:v>
                </c:pt>
                <c:pt idx="45">
                  <c:v>107.59637847732819</c:v>
                </c:pt>
                <c:pt idx="46">
                  <c:v>#N/A</c:v>
                </c:pt>
                <c:pt idx="47">
                  <c:v>#N/A</c:v>
                </c:pt>
                <c:pt idx="48">
                  <c:v>#N/A</c:v>
                </c:pt>
                <c:pt idx="49">
                  <c:v>#N/A</c:v>
                </c:pt>
                <c:pt idx="50">
                  <c:v>#N/A</c:v>
                </c:pt>
                <c:pt idx="51">
                  <c:v>#N/A</c:v>
                </c:pt>
                <c:pt idx="52">
                  <c:v>#N/A</c:v>
                </c:pt>
                <c:pt idx="53">
                  <c:v>#N/A</c:v>
                </c:pt>
                <c:pt idx="54">
                  <c:v>#N/A</c:v>
                </c:pt>
                <c:pt idx="55">
                  <c:v>#N/A</c:v>
                </c:pt>
                <c:pt idx="56">
                  <c:v>63.514662765746657</c:v>
                </c:pt>
                <c:pt idx="57">
                  <c:v>54.630616138445191</c:v>
                </c:pt>
                <c:pt idx="58">
                  <c:v>55.168765966498313</c:v>
                </c:pt>
                <c:pt idx="59">
                  <c:v>64.365996588358087</c:v>
                </c:pt>
                <c:pt idx="60">
                  <c:v>54.630616138445191</c:v>
                </c:pt>
                <c:pt idx="61">
                  <c:v>57.791921562831128</c:v>
                </c:pt>
                <c:pt idx="62">
                  <c:v>#N/A</c:v>
                </c:pt>
                <c:pt idx="63">
                  <c:v>#N/A</c:v>
                </c:pt>
                <c:pt idx="64">
                  <c:v>#N/A</c:v>
                </c:pt>
                <c:pt idx="65">
                  <c:v>#N/A</c:v>
                </c:pt>
                <c:pt idx="66">
                  <c:v>#N/A</c:v>
                </c:pt>
                <c:pt idx="67">
                  <c:v>#N/A</c:v>
                </c:pt>
                <c:pt idx="68">
                  <c:v>#N/A</c:v>
                </c:pt>
                <c:pt idx="69">
                  <c:v>#N/A</c:v>
                </c:pt>
                <c:pt idx="70">
                  <c:v>#N/A</c:v>
                </c:pt>
                <c:pt idx="71">
                  <c:v>57.682934694433456</c:v>
                </c:pt>
                <c:pt idx="72">
                  <c:v>#N/A</c:v>
                </c:pt>
                <c:pt idx="73">
                  <c:v>46.790340520336485</c:v>
                </c:pt>
                <c:pt idx="74">
                  <c:v>102.51965173885839</c:v>
                </c:pt>
                <c:pt idx="75">
                  <c:v>#N/A</c:v>
                </c:pt>
                <c:pt idx="76">
                  <c:v>#N/A</c:v>
                </c:pt>
                <c:pt idx="77">
                  <c:v>#N/A</c:v>
                </c:pt>
                <c:pt idx="78">
                  <c:v>#N/A</c:v>
                </c:pt>
                <c:pt idx="79">
                  <c:v>#N/A</c:v>
                </c:pt>
                <c:pt idx="80">
                  <c:v>129.59082616495928</c:v>
                </c:pt>
                <c:pt idx="81">
                  <c:v>#N/A</c:v>
                </c:pt>
                <c:pt idx="82">
                  <c:v>#N/A</c:v>
                </c:pt>
                <c:pt idx="83">
                  <c:v>#N/A</c:v>
                </c:pt>
                <c:pt idx="84">
                  <c:v>#N/A</c:v>
                </c:pt>
                <c:pt idx="85">
                  <c:v>#N/A</c:v>
                </c:pt>
                <c:pt idx="86">
                  <c:v>#N/A</c:v>
                </c:pt>
                <c:pt idx="87">
                  <c:v>48.674857224043222</c:v>
                </c:pt>
                <c:pt idx="88">
                  <c:v>40.082688466248207</c:v>
                </c:pt>
                <c:pt idx="89">
                  <c:v>41.996760280273485</c:v>
                </c:pt>
                <c:pt idx="90">
                  <c:v>128.03867808268507</c:v>
                </c:pt>
                <c:pt idx="91">
                  <c:v>#N/A</c:v>
                </c:pt>
                <c:pt idx="92">
                  <c:v>#N/A</c:v>
                </c:pt>
                <c:pt idx="93">
                  <c:v>#N/A</c:v>
                </c:pt>
                <c:pt idx="94">
                  <c:v>#N/A</c:v>
                </c:pt>
                <c:pt idx="95">
                  <c:v>#N/A</c:v>
                </c:pt>
                <c:pt idx="96">
                  <c:v>58.76764294160288</c:v>
                </c:pt>
                <c:pt idx="97">
                  <c:v>#N/A</c:v>
                </c:pt>
                <c:pt idx="98">
                  <c:v>#N/A</c:v>
                </c:pt>
                <c:pt idx="99">
                  <c:v>#N/A</c:v>
                </c:pt>
                <c:pt idx="100">
                  <c:v>#N/A</c:v>
                </c:pt>
                <c:pt idx="101">
                  <c:v>71.722926883534242</c:v>
                </c:pt>
                <c:pt idx="102">
                  <c:v>#N/A</c:v>
                </c:pt>
                <c:pt idx="103">
                  <c:v>#N/A</c:v>
                </c:pt>
                <c:pt idx="104">
                  <c:v>#N/A</c:v>
                </c:pt>
                <c:pt idx="105">
                  <c:v>#N/A</c:v>
                </c:pt>
                <c:pt idx="106">
                  <c:v>#N/A</c:v>
                </c:pt>
                <c:pt idx="107">
                  <c:v>#N/A</c:v>
                </c:pt>
                <c:pt idx="108">
                  <c:v>#N/A</c:v>
                </c:pt>
                <c:pt idx="109">
                  <c:v>#N/A</c:v>
                </c:pt>
                <c:pt idx="110">
                  <c:v>#N/A</c:v>
                </c:pt>
                <c:pt idx="111">
                  <c:v>#N/A</c:v>
                </c:pt>
                <c:pt idx="112">
                  <c:v>41.83215803846263</c:v>
                </c:pt>
                <c:pt idx="113">
                  <c:v>43.944939060794027</c:v>
                </c:pt>
                <c:pt idx="114">
                  <c:v>#N/A</c:v>
                </c:pt>
                <c:pt idx="115">
                  <c:v>110.49964734050111</c:v>
                </c:pt>
                <c:pt idx="116">
                  <c:v>44.468702713956525</c:v>
                </c:pt>
                <c:pt idx="117">
                  <c:v>53.145800296636239</c:v>
                </c:pt>
                <c:pt idx="118">
                  <c:v>#N/A</c:v>
                </c:pt>
                <c:pt idx="119">
                  <c:v>44.983306197820262</c:v>
                </c:pt>
                <c:pt idx="120">
                  <c:v>82.937356166687763</c:v>
                </c:pt>
                <c:pt idx="121">
                  <c:v>74.409786058782956</c:v>
                </c:pt>
                <c:pt idx="122">
                  <c:v>60.023334159885067</c:v>
                </c:pt>
                <c:pt idx="123">
                  <c:v>#N/A</c:v>
                </c:pt>
                <c:pt idx="124">
                  <c:v>#N/A</c:v>
                </c:pt>
                <c:pt idx="125">
                  <c:v>#N/A</c:v>
                </c:pt>
                <c:pt idx="126">
                  <c:v>#N/A</c:v>
                </c:pt>
                <c:pt idx="127">
                  <c:v>#N/A</c:v>
                </c:pt>
                <c:pt idx="128">
                  <c:v>#N/A</c:v>
                </c:pt>
                <c:pt idx="129">
                  <c:v>#N/A</c:v>
                </c:pt>
                <c:pt idx="130">
                  <c:v>133.03692870117212</c:v>
                </c:pt>
                <c:pt idx="131">
                  <c:v>#N/A</c:v>
                </c:pt>
                <c:pt idx="132">
                  <c:v>#N/A</c:v>
                </c:pt>
                <c:pt idx="133">
                  <c:v>80.318451061926751</c:v>
                </c:pt>
                <c:pt idx="134">
                  <c:v>81.803350471648059</c:v>
                </c:pt>
                <c:pt idx="135">
                  <c:v>39.531973549131912</c:v>
                </c:pt>
                <c:pt idx="136">
                  <c:v>43.026839920156732</c:v>
                </c:pt>
                <c:pt idx="137">
                  <c:v>#N/A</c:v>
                </c:pt>
                <c:pt idx="138">
                  <c:v>104.17838165945746</c:v>
                </c:pt>
                <c:pt idx="139">
                  <c:v>32.85834074007844</c:v>
                </c:pt>
                <c:pt idx="140">
                  <c:v>#N/A</c:v>
                </c:pt>
                <c:pt idx="141">
                  <c:v>#N/A</c:v>
                </c:pt>
                <c:pt idx="142">
                  <c:v>#N/A</c:v>
                </c:pt>
                <c:pt idx="143">
                  <c:v>#N/A</c:v>
                </c:pt>
                <c:pt idx="144">
                  <c:v>#N/A</c:v>
                </c:pt>
                <c:pt idx="145">
                  <c:v>#N/A</c:v>
                </c:pt>
                <c:pt idx="146">
                  <c:v>#N/A</c:v>
                </c:pt>
                <c:pt idx="147">
                  <c:v>#N/A</c:v>
                </c:pt>
                <c:pt idx="148">
                  <c:v>39.081696497216079</c:v>
                </c:pt>
                <c:pt idx="149">
                  <c:v>30.112895382566727</c:v>
                </c:pt>
                <c:pt idx="150">
                  <c:v>#N/A</c:v>
                </c:pt>
                <c:pt idx="151">
                  <c:v>#N/A</c:v>
                </c:pt>
                <c:pt idx="152">
                  <c:v>#N/A</c:v>
                </c:pt>
                <c:pt idx="153">
                  <c:v>#N/A</c:v>
                </c:pt>
                <c:pt idx="154">
                  <c:v>39.227348106939829</c:v>
                </c:pt>
                <c:pt idx="155">
                  <c:v>#N/A</c:v>
                </c:pt>
                <c:pt idx="156">
                  <c:v>#N/A</c:v>
                </c:pt>
                <c:pt idx="157">
                  <c:v>#N/A</c:v>
                </c:pt>
                <c:pt idx="158">
                  <c:v>#N/A</c:v>
                </c:pt>
                <c:pt idx="159">
                  <c:v>#N/A</c:v>
                </c:pt>
                <c:pt idx="160">
                  <c:v>#N/A</c:v>
                </c:pt>
                <c:pt idx="161">
                  <c:v>#N/A</c:v>
                </c:pt>
                <c:pt idx="162">
                  <c:v>#N/A</c:v>
                </c:pt>
                <c:pt idx="163">
                  <c:v>#N/A</c:v>
                </c:pt>
                <c:pt idx="164">
                  <c:v>#N/A</c:v>
                </c:pt>
                <c:pt idx="165">
                  <c:v>80.920971708715271</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39.859873438312199</c:v>
                </c:pt>
                <c:pt idx="188">
                  <c:v>28.268091123597866</c:v>
                </c:pt>
                <c:pt idx="189">
                  <c:v>133.87399430328566</c:v>
                </c:pt>
                <c:pt idx="190">
                  <c:v>#N/A</c:v>
                </c:pt>
                <c:pt idx="191">
                  <c:v>#N/A</c:v>
                </c:pt>
                <c:pt idx="192">
                  <c:v>46.538170599278388</c:v>
                </c:pt>
                <c:pt idx="193">
                  <c:v>#N/A</c:v>
                </c:pt>
                <c:pt idx="194">
                  <c:v>#N/A</c:v>
                </c:pt>
                <c:pt idx="195">
                  <c:v>26.244084343429989</c:v>
                </c:pt>
                <c:pt idx="196">
                  <c:v>26.244084343429989</c:v>
                </c:pt>
                <c:pt idx="197">
                  <c:v>28.614371745821543</c:v>
                </c:pt>
                <c:pt idx="198">
                  <c:v>#N/A</c:v>
                </c:pt>
                <c:pt idx="199">
                  <c:v>#N/A</c:v>
                </c:pt>
                <c:pt idx="200">
                  <c:v>#N/A</c:v>
                </c:pt>
                <c:pt idx="201">
                  <c:v>26.307913039189764</c:v>
                </c:pt>
                <c:pt idx="202">
                  <c:v>22.485109580190773</c:v>
                </c:pt>
                <c:pt idx="203">
                  <c:v>#N/A</c:v>
                </c:pt>
                <c:pt idx="204">
                  <c:v>#N/A</c:v>
                </c:pt>
                <c:pt idx="205">
                  <c:v>#N/A</c:v>
                </c:pt>
                <c:pt idx="206">
                  <c:v>#N/A</c:v>
                </c:pt>
                <c:pt idx="207">
                  <c:v>#N/A</c:v>
                </c:pt>
                <c:pt idx="208">
                  <c:v>#N/A</c:v>
                </c:pt>
                <c:pt idx="209">
                  <c:v>#N/A</c:v>
                </c:pt>
                <c:pt idx="210">
                  <c:v>#N/A</c:v>
                </c:pt>
                <c:pt idx="211">
                  <c:v>39.042618477220344</c:v>
                </c:pt>
                <c:pt idx="212">
                  <c:v>60.413314906856783</c:v>
                </c:pt>
                <c:pt idx="213">
                  <c:v>#N/A</c:v>
                </c:pt>
                <c:pt idx="214">
                  <c:v>#N/A</c:v>
                </c:pt>
                <c:pt idx="215">
                  <c:v>#N/A</c:v>
                </c:pt>
                <c:pt idx="216">
                  <c:v>#N/A</c:v>
                </c:pt>
                <c:pt idx="217">
                  <c:v>20.331809631088557</c:v>
                </c:pt>
                <c:pt idx="218">
                  <c:v>70.54178978524989</c:v>
                </c:pt>
                <c:pt idx="219">
                  <c:v>17.82008684540801</c:v>
                </c:pt>
                <c:pt idx="220">
                  <c:v>20.418194480999517</c:v>
                </c:pt>
                <c:pt idx="221">
                  <c:v>22.936715819448033</c:v>
                </c:pt>
                <c:pt idx="222">
                  <c:v>23.31761363736258</c:v>
                </c:pt>
                <c:pt idx="223">
                  <c:v>24.120117548330018</c:v>
                </c:pt>
                <c:pt idx="224">
                  <c:v>27.030131730155919</c:v>
                </c:pt>
                <c:pt idx="225">
                  <c:v>#N/A</c:v>
                </c:pt>
                <c:pt idx="226">
                  <c:v>#N/A</c:v>
                </c:pt>
                <c:pt idx="227">
                  <c:v>#N/A</c:v>
                </c:pt>
                <c:pt idx="228">
                  <c:v>#N/A</c:v>
                </c:pt>
                <c:pt idx="229">
                  <c:v>#N/A</c:v>
                </c:pt>
                <c:pt idx="230">
                  <c:v>49.721481594731053</c:v>
                </c:pt>
                <c:pt idx="231">
                  <c:v>23.752884318550141</c:v>
                </c:pt>
                <c:pt idx="232">
                  <c:v>23.752884318550141</c:v>
                </c:pt>
                <c:pt idx="233">
                  <c:v>#N/A</c:v>
                </c:pt>
                <c:pt idx="234">
                  <c:v>#N/A</c:v>
                </c:pt>
                <c:pt idx="235">
                  <c:v>#N/A</c:v>
                </c:pt>
                <c:pt idx="236">
                  <c:v>#N/A</c:v>
                </c:pt>
                <c:pt idx="237">
                  <c:v>#N/A</c:v>
                </c:pt>
                <c:pt idx="238">
                  <c:v>#N/A</c:v>
                </c:pt>
                <c:pt idx="239">
                  <c:v>#N/A</c:v>
                </c:pt>
                <c:pt idx="240">
                  <c:v>46.826516009472016</c:v>
                </c:pt>
                <c:pt idx="241">
                  <c:v>34.531689925565743</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18.537324184242934</c:v>
                </c:pt>
                <c:pt idx="265">
                  <c:v>#N/A</c:v>
                </c:pt>
                <c:pt idx="266">
                  <c:v>#N/A</c:v>
                </c:pt>
                <c:pt idx="267">
                  <c:v>#N/A</c:v>
                </c:pt>
                <c:pt idx="268">
                  <c:v>#N/A</c:v>
                </c:pt>
                <c:pt idx="269">
                  <c:v>25.451469779591225</c:v>
                </c:pt>
                <c:pt idx="270">
                  <c:v>#N/A</c:v>
                </c:pt>
                <c:pt idx="271">
                  <c:v>#N/A</c:v>
                </c:pt>
                <c:pt idx="272">
                  <c:v>#N/A</c:v>
                </c:pt>
                <c:pt idx="273">
                  <c:v>21.751431948302834</c:v>
                </c:pt>
                <c:pt idx="274">
                  <c:v>21.86475756808024</c:v>
                </c:pt>
                <c:pt idx="275">
                  <c:v>24.978223146726911</c:v>
                </c:pt>
                <c:pt idx="276">
                  <c:v>#N/A</c:v>
                </c:pt>
                <c:pt idx="277">
                  <c:v>#N/A</c:v>
                </c:pt>
                <c:pt idx="278">
                  <c:v>#N/A</c:v>
                </c:pt>
                <c:pt idx="279">
                  <c:v>#N/A</c:v>
                </c:pt>
                <c:pt idx="280">
                  <c:v>20.65161624854915</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11.387357182693002</c:v>
                </c:pt>
                <c:pt idx="295">
                  <c:v>23.336788593992207</c:v>
                </c:pt>
                <c:pt idx="296">
                  <c:v>#N/A</c:v>
                </c:pt>
                <c:pt idx="297">
                  <c:v>#N/A</c:v>
                </c:pt>
                <c:pt idx="298">
                  <c:v>#N/A</c:v>
                </c:pt>
                <c:pt idx="299">
                  <c:v>#N/A</c:v>
                </c:pt>
                <c:pt idx="300">
                  <c:v>#N/A</c:v>
                </c:pt>
                <c:pt idx="301">
                  <c:v>26.296994903413044</c:v>
                </c:pt>
                <c:pt idx="302">
                  <c:v>#N/A</c:v>
                </c:pt>
                <c:pt idx="303">
                  <c:v>#N/A</c:v>
                </c:pt>
                <c:pt idx="304">
                  <c:v>#N/A</c:v>
                </c:pt>
                <c:pt idx="305">
                  <c:v>17.977597219995559</c:v>
                </c:pt>
                <c:pt idx="306">
                  <c:v>28.784017142081353</c:v>
                </c:pt>
                <c:pt idx="307">
                  <c:v>17.690225594801767</c:v>
                </c:pt>
                <c:pt idx="308">
                  <c:v>#N/A</c:v>
                </c:pt>
                <c:pt idx="309">
                  <c:v>#N/A</c:v>
                </c:pt>
                <c:pt idx="310">
                  <c:v>#N/A</c:v>
                </c:pt>
                <c:pt idx="311">
                  <c:v>#N/A</c:v>
                </c:pt>
                <c:pt idx="312">
                  <c:v>22.792490618403729</c:v>
                </c:pt>
                <c:pt idx="313">
                  <c:v>27.409129299920213</c:v>
                </c:pt>
                <c:pt idx="314">
                  <c:v>34.571954413931856</c:v>
                </c:pt>
                <c:pt idx="315">
                  <c:v>#N/A</c:v>
                </c:pt>
                <c:pt idx="316">
                  <c:v>#N/A</c:v>
                </c:pt>
                <c:pt idx="317">
                  <c:v>#N/A</c:v>
                </c:pt>
                <c:pt idx="318">
                  <c:v>#N/A</c:v>
                </c:pt>
                <c:pt idx="319">
                  <c:v>23.298610674119125</c:v>
                </c:pt>
                <c:pt idx="320">
                  <c:v>#N/A</c:v>
                </c:pt>
                <c:pt idx="321">
                  <c:v>25.999419634572543</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2-BCC5-4AF8-ACC5-6227A90BE4B0}"/>
            </c:ext>
          </c:extLst>
        </c:ser>
        <c:ser>
          <c:idx val="2"/>
          <c:order val="2"/>
          <c:tx>
            <c:v> MISO</c:v>
          </c:tx>
          <c:spPr>
            <a:solidFill>
              <a:srgbClr val="C3D69B"/>
            </a:solidFill>
            <a:ln w="6350">
              <a:solidFill>
                <a:schemeClr val="accent3"/>
              </a:solidFill>
              <a:prstDash val="solid"/>
            </a:ln>
          </c:spPr>
          <c:invertIfNegative val="1"/>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Project'!$E$25:$E$483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45.094283458879936</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59.38586192764545</c:v>
                </c:pt>
                <c:pt idx="124">
                  <c:v>63.220971033618881</c:v>
                </c:pt>
                <c:pt idx="125">
                  <c:v>62.650429845840414</c:v>
                </c:pt>
                <c:pt idx="126">
                  <c:v>#N/A</c:v>
                </c:pt>
                <c:pt idx="127">
                  <c:v>#N/A</c:v>
                </c:pt>
                <c:pt idx="128">
                  <c:v>96.653412914908998</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45.364736619904015</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34.883260722874425</c:v>
                </c:pt>
                <c:pt idx="234">
                  <c:v>#N/A</c:v>
                </c:pt>
                <c:pt idx="235">
                  <c:v>40.396216969335008</c:v>
                </c:pt>
                <c:pt idx="236">
                  <c:v>#N/A</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35.316681843074363</c:v>
                </c:pt>
                <c:pt idx="289">
                  <c:v>#N/A</c:v>
                </c:pt>
                <c:pt idx="290">
                  <c:v>#N/A</c:v>
                </c:pt>
                <c:pt idx="291">
                  <c:v>#N/A</c:v>
                </c:pt>
                <c:pt idx="292">
                  <c:v>#N/A</c:v>
                </c:pt>
                <c:pt idx="293">
                  <c:v>36.566156238348348</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6350">
                    <a:solidFill>
                      <a:schemeClr val="accent3"/>
                    </a:solidFill>
                    <a:prstDash val="solid"/>
                  </a:ln>
                </c14:spPr>
              </c14:invertSolidFillFmt>
            </c:ext>
            <c:ext xmlns:c16="http://schemas.microsoft.com/office/drawing/2014/chart" uri="{C3380CC4-5D6E-409C-BE32-E72D297353CC}">
              <c16:uniqueId val="{00000003-BCC5-4AF8-ACC5-6227A90BE4B0}"/>
            </c:ext>
          </c:extLst>
        </c:ser>
        <c:ser>
          <c:idx val="5"/>
          <c:order val="3"/>
          <c:tx>
            <c:v> SPP</c:v>
          </c:tx>
          <c:spPr>
            <a:solidFill>
              <a:schemeClr val="bg2">
                <a:lumMod val="75000"/>
              </a:schemeClr>
            </a:solidFill>
            <a:ln w="6350">
              <a:solidFill>
                <a:schemeClr val="bg2">
                  <a:lumMod val="50000"/>
                </a:schemeClr>
              </a:solidFill>
              <a:prstDash val="solid"/>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Project'!$F$25:$F$483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35.68772569200425</c:v>
                </c:pt>
                <c:pt idx="85">
                  <c:v>36.141527457425084</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128.46820614698845</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40.361237103976819</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#N/A</c:v>
                </c:pt>
                <c:pt idx="234">
                  <c:v>#N/A</c:v>
                </c:pt>
                <c:pt idx="235">
                  <c:v>#N/A</c:v>
                </c:pt>
                <c:pt idx="236">
                  <c:v>#N/A</c:v>
                </c:pt>
                <c:pt idx="237">
                  <c:v>#N/A</c:v>
                </c:pt>
                <c:pt idx="238">
                  <c:v>70.687963714631124</c:v>
                </c:pt>
                <c:pt idx="239">
                  <c:v>#N/A</c:v>
                </c:pt>
                <c:pt idx="240">
                  <c:v>#N/A</c:v>
                </c:pt>
                <c:pt idx="241">
                  <c:v>#N/A</c:v>
                </c:pt>
                <c:pt idx="242">
                  <c:v>#N/A</c:v>
                </c:pt>
                <c:pt idx="243">
                  <c:v>#N/A</c:v>
                </c:pt>
                <c:pt idx="244">
                  <c:v>40.752882516785249</c:v>
                </c:pt>
                <c:pt idx="245">
                  <c:v>#N/A</c:v>
                </c:pt>
                <c:pt idx="246">
                  <c:v>#N/A</c:v>
                </c:pt>
                <c:pt idx="247">
                  <c:v>#N/A</c:v>
                </c:pt>
                <c:pt idx="248">
                  <c:v>#N/A</c:v>
                </c:pt>
                <c:pt idx="249">
                  <c:v>#N/A</c:v>
                </c:pt>
                <c:pt idx="250">
                  <c:v>#N/A</c:v>
                </c:pt>
                <c:pt idx="251">
                  <c:v>#N/A</c:v>
                </c:pt>
                <c:pt idx="252">
                  <c:v>#N/A</c:v>
                </c:pt>
                <c:pt idx="253">
                  <c:v>#N/A</c:v>
                </c:pt>
                <c:pt idx="254">
                  <c:v>#N/A</c:v>
                </c:pt>
                <c:pt idx="255">
                  <c:v>56.33706890986538</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4-BCC5-4AF8-ACC5-6227A90BE4B0}"/>
            </c:ext>
          </c:extLst>
        </c:ser>
        <c:ser>
          <c:idx val="4"/>
          <c:order val="4"/>
          <c:tx>
            <c:v> ERCOT</c:v>
          </c:tx>
          <c:spPr>
            <a:noFill/>
            <a:ln w="9525">
              <a:solidFill>
                <a:schemeClr val="tx1">
                  <a:lumMod val="85000"/>
                  <a:lumOff val="15000"/>
                </a:schemeClr>
              </a:solidFill>
              <a:prstDash val="solid"/>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Project'!$G$25:$G$483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154.14133735018936</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41.825414051737255</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32.506744112447365</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34.478942570149677</c:v>
                </c:pt>
                <c:pt idx="103">
                  <c:v>31.95264604064829</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194.38722260280545</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41.825414051737255</c:v>
                </c:pt>
                <c:pt idx="194">
                  <c:v>34.837084453926145</c:v>
                </c:pt>
                <c:pt idx="195">
                  <c:v>#N/A</c:v>
                </c:pt>
                <c:pt idx="196">
                  <c:v>#N/A</c:v>
                </c:pt>
                <c:pt idx="197">
                  <c:v>#N/A</c:v>
                </c:pt>
                <c:pt idx="198">
                  <c:v>#N/A</c:v>
                </c:pt>
                <c:pt idx="199">
                  <c:v>#N/A</c:v>
                </c:pt>
                <c:pt idx="200">
                  <c:v>19.028289740446283</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#N/A</c:v>
                </c:pt>
                <c:pt idx="234">
                  <c:v>#N/A</c:v>
                </c:pt>
                <c:pt idx="235">
                  <c:v>#N/A</c:v>
                </c:pt>
                <c:pt idx="236">
                  <c:v>28.956093083287836</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5-BCC5-4AF8-ACC5-6227A90BE4B0}"/>
            </c:ext>
          </c:extLst>
        </c:ser>
        <c:ser>
          <c:idx val="1"/>
          <c:order val="5"/>
          <c:tx>
            <c:v> PJM</c:v>
          </c:tx>
          <c:spPr>
            <a:noFill/>
            <a:ln w="12700">
              <a:solidFill>
                <a:schemeClr val="accent6"/>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Project'!$H$25:$H$483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220.97672286541973</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64.56406710994888</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49.252752248099746</c:v>
                </c:pt>
                <c:pt idx="187">
                  <c:v>#N/A</c:v>
                </c:pt>
                <c:pt idx="188">
                  <c:v>#N/A</c:v>
                </c:pt>
                <c:pt idx="189">
                  <c:v>#N/A</c:v>
                </c:pt>
                <c:pt idx="190">
                  <c:v>#N/A</c:v>
                </c:pt>
                <c:pt idx="191">
                  <c:v>#N/A</c:v>
                </c:pt>
                <c:pt idx="192">
                  <c:v>#N/A</c:v>
                </c:pt>
                <c:pt idx="193">
                  <c:v>#N/A</c:v>
                </c:pt>
                <c:pt idx="194">
                  <c:v>#N/A</c:v>
                </c:pt>
                <c:pt idx="195">
                  <c:v>#N/A</c:v>
                </c:pt>
                <c:pt idx="196">
                  <c:v>#N/A</c:v>
                </c:pt>
                <c:pt idx="197">
                  <c:v>#N/A</c:v>
                </c:pt>
                <c:pt idx="198">
                  <c:v>78.6775999442212</c:v>
                </c:pt>
                <c:pt idx="199">
                  <c:v>78.112262144455585</c:v>
                </c:pt>
                <c:pt idx="200">
                  <c:v>#N/A</c:v>
                </c:pt>
                <c:pt idx="201">
                  <c:v>#N/A</c:v>
                </c:pt>
                <c:pt idx="202">
                  <c:v>#N/A</c:v>
                </c:pt>
                <c:pt idx="203">
                  <c:v>#N/A</c:v>
                </c:pt>
                <c:pt idx="204">
                  <c:v>#N/A</c:v>
                </c:pt>
                <c:pt idx="205">
                  <c:v>#N/A</c:v>
                </c:pt>
                <c:pt idx="206">
                  <c:v>#N/A</c:v>
                </c:pt>
                <c:pt idx="207">
                  <c:v>#N/A</c:v>
                </c:pt>
                <c:pt idx="208">
                  <c:v>#N/A</c:v>
                </c:pt>
                <c:pt idx="209">
                  <c:v>40.07950402867953</c:v>
                </c:pt>
                <c:pt idx="210">
                  <c:v>40.925680431575834</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218.13997006679676</c:v>
                </c:pt>
                <c:pt idx="226">
                  <c:v>#N/A</c:v>
                </c:pt>
                <c:pt idx="227">
                  <c:v>#N/A</c:v>
                </c:pt>
                <c:pt idx="228">
                  <c:v>#N/A</c:v>
                </c:pt>
                <c:pt idx="229">
                  <c:v>#N/A</c:v>
                </c:pt>
                <c:pt idx="230">
                  <c:v>#N/A</c:v>
                </c:pt>
                <c:pt idx="231">
                  <c:v>#N/A</c:v>
                </c:pt>
                <c:pt idx="232">
                  <c:v>#N/A</c:v>
                </c:pt>
                <c:pt idx="233">
                  <c:v>#N/A</c:v>
                </c:pt>
                <c:pt idx="234">
                  <c:v>26.550242397272882</c:v>
                </c:pt>
                <c:pt idx="235">
                  <c:v>#N/A</c:v>
                </c:pt>
                <c:pt idx="236">
                  <c:v>#N/A</c:v>
                </c:pt>
                <c:pt idx="237">
                  <c:v>62.179439591627272</c:v>
                </c:pt>
                <c:pt idx="238">
                  <c:v>#N/A</c:v>
                </c:pt>
                <c:pt idx="239">
                  <c:v>#N/A</c:v>
                </c:pt>
                <c:pt idx="240">
                  <c:v>#N/A</c:v>
                </c:pt>
                <c:pt idx="241">
                  <c:v>#N/A</c:v>
                </c:pt>
                <c:pt idx="242">
                  <c:v>35.381473203011566</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30.445566767430492</c:v>
                </c:pt>
                <c:pt idx="290">
                  <c:v>29.759033445690548</c:v>
                </c:pt>
                <c:pt idx="291">
                  <c:v>29.759033445690548</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6-BCC5-4AF8-ACC5-6227A90BE4B0}"/>
            </c:ext>
          </c:extLst>
        </c:ser>
        <c:ser>
          <c:idx val="6"/>
          <c:order val="6"/>
          <c:tx>
            <c:v> NYISO</c:v>
          </c:tx>
          <c:spPr>
            <a:solidFill>
              <a:schemeClr val="accent4">
                <a:lumMod val="60000"/>
                <a:lumOff val="40000"/>
              </a:schemeClr>
            </a:solidFill>
            <a:ln w="6350">
              <a:solidFill>
                <a:schemeClr val="accent4"/>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Project'!$I$25:$I$483</c:f>
              <c:numCache>
                <c:formatCode>0.00</c:formatCode>
                <c:ptCount val="459"/>
                <c:pt idx="0">
                  <c:v>#N/A</c:v>
                </c:pt>
                <c:pt idx="1">
                  <c:v>#N/A</c:v>
                </c:pt>
                <c:pt idx="2">
                  <c:v>#N/A</c:v>
                </c:pt>
                <c:pt idx="3">
                  <c:v>#N/A</c:v>
                </c:pt>
                <c:pt idx="4">
                  <c:v>#N/A</c:v>
                </c:pt>
                <c:pt idx="5">
                  <c:v>#N/A</c:v>
                </c:pt>
                <c:pt idx="6">
                  <c:v>#N/A</c:v>
                </c:pt>
                <c:pt idx="7">
                  <c:v>#N/A</c:v>
                </c:pt>
                <c:pt idx="8">
                  <c:v>#N/A</c:v>
                </c:pt>
                <c:pt idx="9">
                  <c:v>311.91380748936717</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141.30053762306966</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149.88524789715524</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7-BCC5-4AF8-ACC5-6227A90BE4B0}"/>
            </c:ext>
          </c:extLst>
        </c:ser>
        <c:ser>
          <c:idx val="8"/>
          <c:order val="7"/>
          <c:tx>
            <c:v> Southeast (non-ISO)</c:v>
          </c:tx>
          <c:spPr>
            <a:noFill/>
            <a:ln w="12700">
              <a:solidFill>
                <a:schemeClr val="bg1">
                  <a:lumMod val="50000"/>
                </a:schemeClr>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Project'!$K$25:$K$483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202.28792904367219</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187.7203669070341</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54.830343198507002</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60.995395492116785</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96.759678505304777</c:v>
                </c:pt>
                <c:pt idx="132">
                  <c:v>#N/A</c:v>
                </c:pt>
                <c:pt idx="133">
                  <c:v>#N/A</c:v>
                </c:pt>
                <c:pt idx="134">
                  <c:v>#N/A</c:v>
                </c:pt>
                <c:pt idx="135">
                  <c:v>#N/A</c:v>
                </c:pt>
                <c:pt idx="136">
                  <c:v>#N/A</c:v>
                </c:pt>
                <c:pt idx="137">
                  <c:v>#N/A</c:v>
                </c:pt>
                <c:pt idx="138">
                  <c:v>#N/A</c:v>
                </c:pt>
                <c:pt idx="139">
                  <c:v>#N/A</c:v>
                </c:pt>
                <c:pt idx="140">
                  <c:v>110.34527680408773</c:v>
                </c:pt>
                <c:pt idx="141">
                  <c:v>50.173001903860701</c:v>
                </c:pt>
                <c:pt idx="142">
                  <c:v>50.900981374424873</c:v>
                </c:pt>
                <c:pt idx="143">
                  <c:v>50.8470545002357</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54.433529988139618</c:v>
                </c:pt>
                <c:pt idx="161">
                  <c:v>57.001050405484413</c:v>
                </c:pt>
                <c:pt idx="162">
                  <c:v>55.313197749851334</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63.990237632796891</c:v>
                </c:pt>
                <c:pt idx="204">
                  <c:v>33.039161838854135</c:v>
                </c:pt>
                <c:pt idx="205">
                  <c:v>66.86319797232855</c:v>
                </c:pt>
                <c:pt idx="206">
                  <c:v>66.86319797232855</c:v>
                </c:pt>
                <c:pt idx="207">
                  <c:v>#N/A</c:v>
                </c:pt>
                <c:pt idx="208">
                  <c:v>#N/A</c:v>
                </c:pt>
                <c:pt idx="209">
                  <c:v>#N/A</c:v>
                </c:pt>
                <c:pt idx="210">
                  <c:v>#N/A</c:v>
                </c:pt>
                <c:pt idx="211">
                  <c:v>#N/A</c:v>
                </c:pt>
                <c:pt idx="212">
                  <c:v>#N/A</c:v>
                </c:pt>
                <c:pt idx="213">
                  <c:v>49.316991760699359</c:v>
                </c:pt>
                <c:pt idx="214">
                  <c:v>#N/A</c:v>
                </c:pt>
                <c:pt idx="215">
                  <c:v>#N/A</c:v>
                </c:pt>
                <c:pt idx="216">
                  <c:v>46.187953985081123</c:v>
                </c:pt>
                <c:pt idx="217">
                  <c:v>#N/A</c:v>
                </c:pt>
                <c:pt idx="218">
                  <c:v>#N/A</c:v>
                </c:pt>
                <c:pt idx="219">
                  <c:v>#N/A</c:v>
                </c:pt>
                <c:pt idx="220">
                  <c:v>#N/A</c:v>
                </c:pt>
                <c:pt idx="221">
                  <c:v>#N/A</c:v>
                </c:pt>
                <c:pt idx="222">
                  <c:v>#N/A</c:v>
                </c:pt>
                <c:pt idx="223">
                  <c:v>#N/A</c:v>
                </c:pt>
                <c:pt idx="224">
                  <c:v>#N/A</c:v>
                </c:pt>
                <c:pt idx="225">
                  <c:v>#N/A</c:v>
                </c:pt>
                <c:pt idx="226">
                  <c:v>64.117240502304497</c:v>
                </c:pt>
                <c:pt idx="227">
                  <c:v>#N/A</c:v>
                </c:pt>
                <c:pt idx="228">
                  <c:v>58.27153606886651</c:v>
                </c:pt>
                <c:pt idx="229">
                  <c:v>#N/A</c:v>
                </c:pt>
                <c:pt idx="230">
                  <c:v>#N/A</c:v>
                </c:pt>
                <c:pt idx="231">
                  <c:v>#N/A</c:v>
                </c:pt>
                <c:pt idx="232">
                  <c:v>#N/A</c:v>
                </c:pt>
                <c:pt idx="233">
                  <c:v>#N/A</c:v>
                </c:pt>
                <c:pt idx="234">
                  <c:v>#N/A</c:v>
                </c:pt>
                <c:pt idx="235">
                  <c:v>#N/A</c:v>
                </c:pt>
                <c:pt idx="236">
                  <c:v>#N/A</c:v>
                </c:pt>
                <c:pt idx="237">
                  <c:v>#N/A</c:v>
                </c:pt>
                <c:pt idx="238">
                  <c:v>#N/A</c:v>
                </c:pt>
                <c:pt idx="239">
                  <c:v>143.19136023871189</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24.375118791067333</c:v>
                </c:pt>
                <c:pt idx="255">
                  <c:v>#N/A</c:v>
                </c:pt>
                <c:pt idx="256">
                  <c:v>#N/A</c:v>
                </c:pt>
                <c:pt idx="257">
                  <c:v>#N/A</c:v>
                </c:pt>
                <c:pt idx="258">
                  <c:v>#N/A</c:v>
                </c:pt>
                <c:pt idx="259">
                  <c:v>#N/A</c:v>
                </c:pt>
                <c:pt idx="260">
                  <c:v>#N/A</c:v>
                </c:pt>
                <c:pt idx="261">
                  <c:v>#N/A</c:v>
                </c:pt>
                <c:pt idx="262">
                  <c:v>#N/A</c:v>
                </c:pt>
                <c:pt idx="263">
                  <c:v>#N/A</c:v>
                </c:pt>
                <c:pt idx="264">
                  <c:v>#N/A</c:v>
                </c:pt>
                <c:pt idx="265">
                  <c:v>#N/A</c:v>
                </c:pt>
                <c:pt idx="266">
                  <c:v>42.612506666224505</c:v>
                </c:pt>
                <c:pt idx="267">
                  <c:v>36.504802330769301</c:v>
                </c:pt>
                <c:pt idx="268">
                  <c:v>56.724891088024599</c:v>
                </c:pt>
                <c:pt idx="269">
                  <c:v>#N/A</c:v>
                </c:pt>
                <c:pt idx="270">
                  <c:v>#N/A</c:v>
                </c:pt>
                <c:pt idx="271">
                  <c:v>54.867666886459702</c:v>
                </c:pt>
                <c:pt idx="272">
                  <c:v>#N/A</c:v>
                </c:pt>
                <c:pt idx="273">
                  <c:v>#N/A</c:v>
                </c:pt>
                <c:pt idx="274">
                  <c:v>#N/A</c:v>
                </c:pt>
                <c:pt idx="275">
                  <c:v>#N/A</c:v>
                </c:pt>
                <c:pt idx="276">
                  <c:v>#N/A</c:v>
                </c:pt>
                <c:pt idx="277">
                  <c:v>#N/A</c:v>
                </c:pt>
                <c:pt idx="278">
                  <c:v>#N/A</c:v>
                </c:pt>
                <c:pt idx="279">
                  <c:v>#N/A</c:v>
                </c:pt>
                <c:pt idx="280">
                  <c:v>#N/A</c:v>
                </c:pt>
                <c:pt idx="281">
                  <c:v>46.109924925240151</c:v>
                </c:pt>
                <c:pt idx="282">
                  <c:v>43.449736948784007</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43.752277127637655</c:v>
                </c:pt>
                <c:pt idx="297">
                  <c:v>38.223188052901087</c:v>
                </c:pt>
                <c:pt idx="298">
                  <c:v>22.538625673672854</c:v>
                </c:pt>
                <c:pt idx="299">
                  <c:v>24.884042852304262</c:v>
                </c:pt>
                <c:pt idx="300">
                  <c:v>25.009292611753708</c:v>
                </c:pt>
                <c:pt idx="301">
                  <c:v>#N/A</c:v>
                </c:pt>
                <c:pt idx="302">
                  <c:v>21.411332746180165</c:v>
                </c:pt>
                <c:pt idx="303">
                  <c:v>#N/A</c:v>
                </c:pt>
                <c:pt idx="304">
                  <c:v>#N/A</c:v>
                </c:pt>
                <c:pt idx="305">
                  <c:v>#N/A</c:v>
                </c:pt>
                <c:pt idx="306">
                  <c:v>#N/A</c:v>
                </c:pt>
                <c:pt idx="307">
                  <c:v>#N/A</c:v>
                </c:pt>
                <c:pt idx="308">
                  <c:v>#N/A</c:v>
                </c:pt>
                <c:pt idx="309">
                  <c:v>21.619097108334309</c:v>
                </c:pt>
                <c:pt idx="310">
                  <c:v>25.790578809368061</c:v>
                </c:pt>
                <c:pt idx="311">
                  <c:v>#N/A</c:v>
                </c:pt>
                <c:pt idx="312">
                  <c:v>#N/A</c:v>
                </c:pt>
                <c:pt idx="313">
                  <c:v>#N/A</c:v>
                </c:pt>
                <c:pt idx="314">
                  <c:v>#N/A</c:v>
                </c:pt>
                <c:pt idx="315">
                  <c:v>62.775120253174975</c:v>
                </c:pt>
                <c:pt idx="316">
                  <c:v>44.808079861692804</c:v>
                </c:pt>
                <c:pt idx="317">
                  <c:v>26.623418784291264</c:v>
                </c:pt>
                <c:pt idx="318">
                  <c:v>#N/A</c:v>
                </c:pt>
                <c:pt idx="319">
                  <c:v>#N/A</c:v>
                </c:pt>
                <c:pt idx="320">
                  <c:v>35.727478892364687</c:v>
                </c:pt>
                <c:pt idx="321">
                  <c:v>#N/A</c:v>
                </c:pt>
                <c:pt idx="322">
                  <c:v>#N/A</c:v>
                </c:pt>
                <c:pt idx="323">
                  <c:v>#N/A</c:v>
                </c:pt>
                <c:pt idx="324">
                  <c:v>#N/A</c:v>
                </c:pt>
                <c:pt idx="325">
                  <c:v>#N/A</c:v>
                </c:pt>
                <c:pt idx="326">
                  <c:v>#N/A</c:v>
                </c:pt>
                <c:pt idx="327">
                  <c:v>#N/A</c:v>
                </c:pt>
                <c:pt idx="328">
                  <c:v>#N/A</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8-BCC5-4AF8-ACC5-6227A90BE4B0}"/>
            </c:ext>
          </c:extLst>
        </c:ser>
        <c:ser>
          <c:idx val="7"/>
          <c:order val="8"/>
          <c:tx>
            <c:v> ISO-NE</c:v>
          </c:tx>
          <c:spPr>
            <a:pattFill prst="dkUpDiag">
              <a:fgClr>
                <a:schemeClr val="accent3">
                  <a:lumMod val="75000"/>
                </a:schemeClr>
              </a:fgClr>
              <a:bgClr>
                <a:schemeClr val="bg1"/>
              </a:bgClr>
            </a:pattFill>
            <a:ln w="6350">
              <a:solidFill>
                <a:schemeClr val="accent3">
                  <a:lumMod val="75000"/>
                </a:schemeClr>
              </a:solidFill>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Project'!$J$25:$J$483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#N/A</c:v>
                </c:pt>
                <c:pt idx="178">
                  <c:v>#N/A</c:v>
                </c:pt>
                <c:pt idx="179">
                  <c:v>#N/A</c:v>
                </c:pt>
                <c:pt idx="180">
                  <c:v>#N/A</c:v>
                </c:pt>
                <c:pt idx="181">
                  <c:v>#N/A</c:v>
                </c:pt>
                <c:pt idx="182">
                  <c:v>#N/A</c:v>
                </c:pt>
                <c:pt idx="183">
                  <c:v>#N/A</c:v>
                </c:pt>
                <c:pt idx="184">
                  <c:v>#N/A</c:v>
                </c:pt>
                <c:pt idx="185">
                  <c:v>#N/A</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#N/A</c:v>
                </c:pt>
                <c:pt idx="228">
                  <c:v>#N/A</c:v>
                </c:pt>
                <c:pt idx="229">
                  <c:v>#N/A</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84.845905316483851</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#N/A</c:v>
                </c:pt>
                <c:pt idx="257">
                  <c:v>#N/A</c:v>
                </c:pt>
                <c:pt idx="258">
                  <c:v>#N/A</c:v>
                </c:pt>
                <c:pt idx="259">
                  <c:v>#N/A</c:v>
                </c:pt>
                <c:pt idx="260">
                  <c:v>#N/A</c:v>
                </c:pt>
                <c:pt idx="261">
                  <c:v>#N/A</c:v>
                </c:pt>
                <c:pt idx="262">
                  <c:v>#N/A</c:v>
                </c:pt>
                <c:pt idx="263">
                  <c:v>#N/A</c:v>
                </c:pt>
                <c:pt idx="264">
                  <c:v>#N/A</c:v>
                </c:pt>
                <c:pt idx="265">
                  <c:v>95.752571496246716</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69.033775398073786</c:v>
                </c:pt>
                <c:pt idx="285">
                  <c:v>64.233548234271495</c:v>
                </c:pt>
                <c:pt idx="286">
                  <c:v>77.739272118868016</c:v>
                </c:pt>
                <c:pt idx="287">
                  <c:v>77.226705489512824</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40.224186979559327</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#N/A</c:v>
                </c:pt>
                <c:pt idx="323">
                  <c:v>#N/A</c:v>
                </c:pt>
                <c:pt idx="324">
                  <c:v>#N/A</c:v>
                </c:pt>
                <c:pt idx="325">
                  <c:v>#N/A</c:v>
                </c:pt>
                <c:pt idx="326">
                  <c:v>#N/A</c:v>
                </c:pt>
                <c:pt idx="327">
                  <c:v>#N/A</c:v>
                </c:pt>
                <c:pt idx="328">
                  <c:v>#N/A</c:v>
                </c:pt>
                <c:pt idx="329">
                  <c:v>40.667635054679359</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9-BCC5-4AF8-ACC5-6227A90BE4B0}"/>
            </c:ext>
          </c:extLst>
        </c:ser>
        <c:ser>
          <c:idx val="9"/>
          <c:order val="9"/>
          <c:tx>
            <c:v> Hawaii</c:v>
          </c:tx>
          <c:spPr>
            <a:noFill/>
            <a:ln w="6350">
              <a:solidFill>
                <a:schemeClr val="tx1"/>
              </a:solidFill>
              <a:prstDash val="dash"/>
            </a:ln>
          </c:spPr>
          <c:invertIfNegative val="0"/>
          <c:xVal>
            <c:numRef>
              <c:f>'PPA Price by Project'!$A$25:$A$483</c:f>
              <c:numCache>
                <c:formatCode>m/d/yyyy</c:formatCode>
                <c:ptCount val="459"/>
                <c:pt idx="0">
                  <c:v>39801</c:v>
                </c:pt>
                <c:pt idx="1">
                  <c:v>39986</c:v>
                </c:pt>
                <c:pt idx="2">
                  <c:v>40745</c:v>
                </c:pt>
                <c:pt idx="3">
                  <c:v>41152</c:v>
                </c:pt>
                <c:pt idx="4">
                  <c:v>39867</c:v>
                </c:pt>
                <c:pt idx="5">
                  <c:v>39630</c:v>
                </c:pt>
                <c:pt idx="6">
                  <c:v>40211</c:v>
                </c:pt>
                <c:pt idx="7">
                  <c:v>40353</c:v>
                </c:pt>
                <c:pt idx="8">
                  <c:v>40414</c:v>
                </c:pt>
                <c:pt idx="9">
                  <c:v>40330</c:v>
                </c:pt>
                <c:pt idx="10">
                  <c:v>40297</c:v>
                </c:pt>
                <c:pt idx="11">
                  <c:v>41255</c:v>
                </c:pt>
                <c:pt idx="12">
                  <c:v>40400</c:v>
                </c:pt>
                <c:pt idx="13">
                  <c:v>40388</c:v>
                </c:pt>
                <c:pt idx="14">
                  <c:v>40137</c:v>
                </c:pt>
                <c:pt idx="15">
                  <c:v>40289</c:v>
                </c:pt>
                <c:pt idx="16">
                  <c:v>40568</c:v>
                </c:pt>
                <c:pt idx="17">
                  <c:v>40064</c:v>
                </c:pt>
                <c:pt idx="18">
                  <c:v>38961</c:v>
                </c:pt>
                <c:pt idx="19">
                  <c:v>39873</c:v>
                </c:pt>
                <c:pt idx="20">
                  <c:v>39934</c:v>
                </c:pt>
                <c:pt idx="21">
                  <c:v>40171</c:v>
                </c:pt>
                <c:pt idx="22">
                  <c:v>40171</c:v>
                </c:pt>
                <c:pt idx="23">
                  <c:v>40171</c:v>
                </c:pt>
                <c:pt idx="24">
                  <c:v>41207</c:v>
                </c:pt>
                <c:pt idx="25">
                  <c:v>40697</c:v>
                </c:pt>
                <c:pt idx="26">
                  <c:v>39941</c:v>
                </c:pt>
                <c:pt idx="27">
                  <c:v>39652</c:v>
                </c:pt>
                <c:pt idx="28">
                  <c:v>40243</c:v>
                </c:pt>
                <c:pt idx="29">
                  <c:v>40204</c:v>
                </c:pt>
                <c:pt idx="30">
                  <c:v>40204</c:v>
                </c:pt>
                <c:pt idx="31">
                  <c:v>40318</c:v>
                </c:pt>
                <c:pt idx="32">
                  <c:v>40585</c:v>
                </c:pt>
                <c:pt idx="33">
                  <c:v>40585</c:v>
                </c:pt>
                <c:pt idx="34">
                  <c:v>39965</c:v>
                </c:pt>
                <c:pt idx="35">
                  <c:v>41214</c:v>
                </c:pt>
                <c:pt idx="36">
                  <c:v>41465</c:v>
                </c:pt>
                <c:pt idx="37">
                  <c:v>41465</c:v>
                </c:pt>
                <c:pt idx="38">
                  <c:v>41426</c:v>
                </c:pt>
                <c:pt idx="39">
                  <c:v>40542</c:v>
                </c:pt>
                <c:pt idx="40">
                  <c:v>40548</c:v>
                </c:pt>
                <c:pt idx="41">
                  <c:v>40359</c:v>
                </c:pt>
                <c:pt idx="42">
                  <c:v>40359</c:v>
                </c:pt>
                <c:pt idx="43">
                  <c:v>39877</c:v>
                </c:pt>
                <c:pt idx="44">
                  <c:v>40204</c:v>
                </c:pt>
                <c:pt idx="45">
                  <c:v>40697</c:v>
                </c:pt>
                <c:pt idx="46">
                  <c:v>41544</c:v>
                </c:pt>
                <c:pt idx="47">
                  <c:v>41569</c:v>
                </c:pt>
                <c:pt idx="48">
                  <c:v>41228</c:v>
                </c:pt>
                <c:pt idx="49">
                  <c:v>40400</c:v>
                </c:pt>
                <c:pt idx="50">
                  <c:v>40042</c:v>
                </c:pt>
                <c:pt idx="51">
                  <c:v>40233</c:v>
                </c:pt>
                <c:pt idx="52">
                  <c:v>41715</c:v>
                </c:pt>
                <c:pt idx="53">
                  <c:v>41556</c:v>
                </c:pt>
                <c:pt idx="54">
                  <c:v>40542</c:v>
                </c:pt>
                <c:pt idx="55">
                  <c:v>41760</c:v>
                </c:pt>
                <c:pt idx="56">
                  <c:v>41428</c:v>
                </c:pt>
                <c:pt idx="57">
                  <c:v>41844</c:v>
                </c:pt>
                <c:pt idx="58">
                  <c:v>41844</c:v>
                </c:pt>
                <c:pt idx="59">
                  <c:v>41428</c:v>
                </c:pt>
                <c:pt idx="60">
                  <c:v>41458</c:v>
                </c:pt>
                <c:pt idx="61">
                  <c:v>41876</c:v>
                </c:pt>
                <c:pt idx="62">
                  <c:v>40492</c:v>
                </c:pt>
                <c:pt idx="63">
                  <c:v>40738</c:v>
                </c:pt>
                <c:pt idx="64">
                  <c:v>39258</c:v>
                </c:pt>
                <c:pt idx="65">
                  <c:v>40942</c:v>
                </c:pt>
                <c:pt idx="66">
                  <c:v>40715</c:v>
                </c:pt>
                <c:pt idx="67">
                  <c:v>41472</c:v>
                </c:pt>
                <c:pt idx="68">
                  <c:v>41472</c:v>
                </c:pt>
                <c:pt idx="69">
                  <c:v>40308</c:v>
                </c:pt>
                <c:pt idx="70">
                  <c:v>40388</c:v>
                </c:pt>
                <c:pt idx="71">
                  <c:v>41870</c:v>
                </c:pt>
                <c:pt idx="72">
                  <c:v>41724</c:v>
                </c:pt>
                <c:pt idx="73">
                  <c:v>41961</c:v>
                </c:pt>
                <c:pt idx="74">
                  <c:v>40287</c:v>
                </c:pt>
                <c:pt idx="75">
                  <c:v>41199</c:v>
                </c:pt>
                <c:pt idx="76">
                  <c:v>41150</c:v>
                </c:pt>
                <c:pt idx="77">
                  <c:v>41333</c:v>
                </c:pt>
                <c:pt idx="78">
                  <c:v>41523</c:v>
                </c:pt>
                <c:pt idx="79">
                  <c:v>40533</c:v>
                </c:pt>
                <c:pt idx="80">
                  <c:v>40385</c:v>
                </c:pt>
                <c:pt idx="81">
                  <c:v>42036</c:v>
                </c:pt>
                <c:pt idx="82">
                  <c:v>41169</c:v>
                </c:pt>
                <c:pt idx="83">
                  <c:v>42692</c:v>
                </c:pt>
                <c:pt idx="84">
                  <c:v>42067</c:v>
                </c:pt>
                <c:pt idx="85">
                  <c:v>42067</c:v>
                </c:pt>
                <c:pt idx="86">
                  <c:v>42285</c:v>
                </c:pt>
                <c:pt idx="87">
                  <c:v>42244</c:v>
                </c:pt>
                <c:pt idx="88">
                  <c:v>42160</c:v>
                </c:pt>
                <c:pt idx="89">
                  <c:v>42174</c:v>
                </c:pt>
                <c:pt idx="90">
                  <c:v>40330</c:v>
                </c:pt>
                <c:pt idx="91">
                  <c:v>41358</c:v>
                </c:pt>
                <c:pt idx="92">
                  <c:v>41669</c:v>
                </c:pt>
                <c:pt idx="93">
                  <c:v>41374</c:v>
                </c:pt>
                <c:pt idx="94">
                  <c:v>40815</c:v>
                </c:pt>
                <c:pt idx="95">
                  <c:v>42228</c:v>
                </c:pt>
                <c:pt idx="96">
                  <c:v>41956</c:v>
                </c:pt>
                <c:pt idx="97">
                  <c:v>41169</c:v>
                </c:pt>
                <c:pt idx="98">
                  <c:v>40732</c:v>
                </c:pt>
                <c:pt idx="99">
                  <c:v>42186</c:v>
                </c:pt>
                <c:pt idx="100">
                  <c:v>42097</c:v>
                </c:pt>
                <c:pt idx="101">
                  <c:v>42250</c:v>
                </c:pt>
                <c:pt idx="102">
                  <c:v>42278</c:v>
                </c:pt>
                <c:pt idx="103">
                  <c:v>42278</c:v>
                </c:pt>
                <c:pt idx="104">
                  <c:v>41609</c:v>
                </c:pt>
                <c:pt idx="105">
                  <c:v>41802</c:v>
                </c:pt>
                <c:pt idx="106">
                  <c:v>41932</c:v>
                </c:pt>
                <c:pt idx="107">
                  <c:v>41915</c:v>
                </c:pt>
                <c:pt idx="108">
                  <c:v>42068</c:v>
                </c:pt>
                <c:pt idx="109">
                  <c:v>41124</c:v>
                </c:pt>
                <c:pt idx="110">
                  <c:v>41134</c:v>
                </c:pt>
                <c:pt idx="111">
                  <c:v>41843</c:v>
                </c:pt>
                <c:pt idx="112">
                  <c:v>42328</c:v>
                </c:pt>
                <c:pt idx="113">
                  <c:v>42338</c:v>
                </c:pt>
                <c:pt idx="114">
                  <c:v>42375</c:v>
                </c:pt>
                <c:pt idx="115">
                  <c:v>40581</c:v>
                </c:pt>
                <c:pt idx="116">
                  <c:v>41886</c:v>
                </c:pt>
                <c:pt idx="117">
                  <c:v>41886</c:v>
                </c:pt>
                <c:pt idx="118">
                  <c:v>40550</c:v>
                </c:pt>
                <c:pt idx="119">
                  <c:v>42088</c:v>
                </c:pt>
                <c:pt idx="120">
                  <c:v>40909</c:v>
                </c:pt>
                <c:pt idx="121">
                  <c:v>40909</c:v>
                </c:pt>
                <c:pt idx="122">
                  <c:v>41786</c:v>
                </c:pt>
                <c:pt idx="123">
                  <c:v>42066</c:v>
                </c:pt>
                <c:pt idx="124">
                  <c:v>41936</c:v>
                </c:pt>
                <c:pt idx="125">
                  <c:v>42186</c:v>
                </c:pt>
                <c:pt idx="126">
                  <c:v>39965</c:v>
                </c:pt>
                <c:pt idx="127">
                  <c:v>39965</c:v>
                </c:pt>
                <c:pt idx="128">
                  <c:v>41309</c:v>
                </c:pt>
                <c:pt idx="129">
                  <c:v>40170</c:v>
                </c:pt>
                <c:pt idx="130">
                  <c:v>40817</c:v>
                </c:pt>
                <c:pt idx="131">
                  <c:v>42065</c:v>
                </c:pt>
                <c:pt idx="132">
                  <c:v>41380</c:v>
                </c:pt>
                <c:pt idx="133">
                  <c:v>41256</c:v>
                </c:pt>
                <c:pt idx="134">
                  <c:v>40897</c:v>
                </c:pt>
                <c:pt idx="135">
                  <c:v>42355</c:v>
                </c:pt>
                <c:pt idx="136">
                  <c:v>42221</c:v>
                </c:pt>
                <c:pt idx="137">
                  <c:v>42200</c:v>
                </c:pt>
                <c:pt idx="138">
                  <c:v>40885</c:v>
                </c:pt>
                <c:pt idx="139">
                  <c:v>42509</c:v>
                </c:pt>
                <c:pt idx="140">
                  <c:v>40897</c:v>
                </c:pt>
                <c:pt idx="141">
                  <c:v>41920</c:v>
                </c:pt>
                <c:pt idx="142">
                  <c:v>41920</c:v>
                </c:pt>
                <c:pt idx="143">
                  <c:v>41920</c:v>
                </c:pt>
                <c:pt idx="144">
                  <c:v>42201</c:v>
                </c:pt>
                <c:pt idx="145">
                  <c:v>42232</c:v>
                </c:pt>
                <c:pt idx="146">
                  <c:v>42628</c:v>
                </c:pt>
                <c:pt idx="147">
                  <c:v>42752</c:v>
                </c:pt>
                <c:pt idx="148">
                  <c:v>42225</c:v>
                </c:pt>
                <c:pt idx="149">
                  <c:v>42719</c:v>
                </c:pt>
                <c:pt idx="150">
                  <c:v>42097</c:v>
                </c:pt>
                <c:pt idx="151">
                  <c:v>42314</c:v>
                </c:pt>
                <c:pt idx="152">
                  <c:v>42817</c:v>
                </c:pt>
                <c:pt idx="153">
                  <c:v>42065</c:v>
                </c:pt>
                <c:pt idx="154">
                  <c:v>42271</c:v>
                </c:pt>
                <c:pt idx="155">
                  <c:v>42313</c:v>
                </c:pt>
                <c:pt idx="156">
                  <c:v>42164</c:v>
                </c:pt>
                <c:pt idx="157">
                  <c:v>41093</c:v>
                </c:pt>
                <c:pt idx="158">
                  <c:v>40441</c:v>
                </c:pt>
                <c:pt idx="159">
                  <c:v>40610</c:v>
                </c:pt>
                <c:pt idx="160">
                  <c:v>41920</c:v>
                </c:pt>
                <c:pt idx="161">
                  <c:v>41920</c:v>
                </c:pt>
                <c:pt idx="162">
                  <c:v>42278</c:v>
                </c:pt>
                <c:pt idx="163">
                  <c:v>40966</c:v>
                </c:pt>
                <c:pt idx="164">
                  <c:v>42180</c:v>
                </c:pt>
                <c:pt idx="165">
                  <c:v>40897</c:v>
                </c:pt>
                <c:pt idx="166">
                  <c:v>41934</c:v>
                </c:pt>
                <c:pt idx="167">
                  <c:v>41934</c:v>
                </c:pt>
                <c:pt idx="168">
                  <c:v>41934</c:v>
                </c:pt>
                <c:pt idx="169">
                  <c:v>41934</c:v>
                </c:pt>
                <c:pt idx="170">
                  <c:v>41934</c:v>
                </c:pt>
                <c:pt idx="171">
                  <c:v>41933</c:v>
                </c:pt>
                <c:pt idx="172">
                  <c:v>42086</c:v>
                </c:pt>
                <c:pt idx="173">
                  <c:v>42111</c:v>
                </c:pt>
                <c:pt idx="174">
                  <c:v>40497</c:v>
                </c:pt>
                <c:pt idx="175">
                  <c:v>40497</c:v>
                </c:pt>
                <c:pt idx="176">
                  <c:v>41137</c:v>
                </c:pt>
                <c:pt idx="177">
                  <c:v>42186</c:v>
                </c:pt>
                <c:pt idx="178">
                  <c:v>42747</c:v>
                </c:pt>
                <c:pt idx="179">
                  <c:v>42747</c:v>
                </c:pt>
                <c:pt idx="180">
                  <c:v>42825</c:v>
                </c:pt>
                <c:pt idx="181">
                  <c:v>42734</c:v>
                </c:pt>
                <c:pt idx="182">
                  <c:v>42256</c:v>
                </c:pt>
                <c:pt idx="183">
                  <c:v>42080</c:v>
                </c:pt>
                <c:pt idx="184">
                  <c:v>41444</c:v>
                </c:pt>
                <c:pt idx="185">
                  <c:v>40742</c:v>
                </c:pt>
                <c:pt idx="186">
                  <c:v>42608</c:v>
                </c:pt>
                <c:pt idx="187">
                  <c:v>42877</c:v>
                </c:pt>
                <c:pt idx="188">
                  <c:v>42893</c:v>
                </c:pt>
                <c:pt idx="189">
                  <c:v>40513</c:v>
                </c:pt>
                <c:pt idx="190">
                  <c:v>43004</c:v>
                </c:pt>
                <c:pt idx="191">
                  <c:v>43004</c:v>
                </c:pt>
                <c:pt idx="192">
                  <c:v>42178</c:v>
                </c:pt>
                <c:pt idx="193">
                  <c:v>42318</c:v>
                </c:pt>
                <c:pt idx="194">
                  <c:v>42766</c:v>
                </c:pt>
                <c:pt idx="195">
                  <c:v>43014</c:v>
                </c:pt>
                <c:pt idx="196">
                  <c:v>43014</c:v>
                </c:pt>
                <c:pt idx="197">
                  <c:v>43038</c:v>
                </c:pt>
                <c:pt idx="198">
                  <c:v>42944</c:v>
                </c:pt>
                <c:pt idx="199">
                  <c:v>42944</c:v>
                </c:pt>
                <c:pt idx="200">
                  <c:v>43083</c:v>
                </c:pt>
                <c:pt idx="201">
                  <c:v>43109</c:v>
                </c:pt>
                <c:pt idx="202">
                  <c:v>43105</c:v>
                </c:pt>
                <c:pt idx="203">
                  <c:v>42151</c:v>
                </c:pt>
                <c:pt idx="204">
                  <c:v>43084</c:v>
                </c:pt>
                <c:pt idx="205">
                  <c:v>41950</c:v>
                </c:pt>
                <c:pt idx="206">
                  <c:v>41950</c:v>
                </c:pt>
                <c:pt idx="207">
                  <c:v>41982</c:v>
                </c:pt>
                <c:pt idx="208">
                  <c:v>41627</c:v>
                </c:pt>
                <c:pt idx="209">
                  <c:v>42633</c:v>
                </c:pt>
                <c:pt idx="210">
                  <c:v>42611</c:v>
                </c:pt>
                <c:pt idx="211">
                  <c:v>42717</c:v>
                </c:pt>
                <c:pt idx="212">
                  <c:v>42108</c:v>
                </c:pt>
                <c:pt idx="213">
                  <c:v>42738</c:v>
                </c:pt>
                <c:pt idx="214">
                  <c:v>42270</c:v>
                </c:pt>
                <c:pt idx="215">
                  <c:v>42955</c:v>
                </c:pt>
                <c:pt idx="216">
                  <c:v>42912</c:v>
                </c:pt>
                <c:pt idx="217">
                  <c:v>43259</c:v>
                </c:pt>
                <c:pt idx="218">
                  <c:v>42839</c:v>
                </c:pt>
                <c:pt idx="219">
                  <c:v>43250</c:v>
                </c:pt>
                <c:pt idx="220">
                  <c:v>43250</c:v>
                </c:pt>
                <c:pt idx="221">
                  <c:v>43250</c:v>
                </c:pt>
                <c:pt idx="222">
                  <c:v>43250</c:v>
                </c:pt>
                <c:pt idx="223">
                  <c:v>43250</c:v>
                </c:pt>
                <c:pt idx="224">
                  <c:v>43250</c:v>
                </c:pt>
                <c:pt idx="225">
                  <c:v>40878</c:v>
                </c:pt>
                <c:pt idx="226">
                  <c:v>41614</c:v>
                </c:pt>
                <c:pt idx="227">
                  <c:v>43007</c:v>
                </c:pt>
                <c:pt idx="228">
                  <c:v>42185</c:v>
                </c:pt>
                <c:pt idx="229">
                  <c:v>42635</c:v>
                </c:pt>
                <c:pt idx="230">
                  <c:v>42826</c:v>
                </c:pt>
                <c:pt idx="231">
                  <c:v>43334</c:v>
                </c:pt>
                <c:pt idx="232">
                  <c:v>43334</c:v>
                </c:pt>
                <c:pt idx="233">
                  <c:v>43132</c:v>
                </c:pt>
                <c:pt idx="234">
                  <c:v>43335</c:v>
                </c:pt>
                <c:pt idx="235">
                  <c:v>43374</c:v>
                </c:pt>
                <c:pt idx="236">
                  <c:v>43391</c:v>
                </c:pt>
                <c:pt idx="237">
                  <c:v>41730</c:v>
                </c:pt>
                <c:pt idx="238">
                  <c:v>42156</c:v>
                </c:pt>
                <c:pt idx="239">
                  <c:v>40513</c:v>
                </c:pt>
                <c:pt idx="240">
                  <c:v>41690</c:v>
                </c:pt>
                <c:pt idx="241">
                  <c:v>43391</c:v>
                </c:pt>
                <c:pt idx="242">
                  <c:v>43405</c:v>
                </c:pt>
                <c:pt idx="243">
                  <c:v>42906</c:v>
                </c:pt>
                <c:pt idx="244">
                  <c:v>43497</c:v>
                </c:pt>
                <c:pt idx="245">
                  <c:v>41355</c:v>
                </c:pt>
                <c:pt idx="246">
                  <c:v>41934</c:v>
                </c:pt>
                <c:pt idx="247">
                  <c:v>41355</c:v>
                </c:pt>
                <c:pt idx="248">
                  <c:v>41934</c:v>
                </c:pt>
                <c:pt idx="249">
                  <c:v>41934</c:v>
                </c:pt>
                <c:pt idx="250">
                  <c:v>42356</c:v>
                </c:pt>
                <c:pt idx="251">
                  <c:v>42356</c:v>
                </c:pt>
                <c:pt idx="252">
                  <c:v>42356</c:v>
                </c:pt>
                <c:pt idx="253">
                  <c:v>42356</c:v>
                </c:pt>
                <c:pt idx="254">
                  <c:v>43445</c:v>
                </c:pt>
                <c:pt idx="255">
                  <c:v>43252</c:v>
                </c:pt>
                <c:pt idx="256">
                  <c:v>43462</c:v>
                </c:pt>
                <c:pt idx="257">
                  <c:v>43461</c:v>
                </c:pt>
                <c:pt idx="258">
                  <c:v>43461</c:v>
                </c:pt>
                <c:pt idx="259">
                  <c:v>43461</c:v>
                </c:pt>
                <c:pt idx="260">
                  <c:v>43463</c:v>
                </c:pt>
                <c:pt idx="261">
                  <c:v>43463</c:v>
                </c:pt>
                <c:pt idx="262">
                  <c:v>43462</c:v>
                </c:pt>
                <c:pt idx="263">
                  <c:v>43524</c:v>
                </c:pt>
                <c:pt idx="264">
                  <c:v>43546</c:v>
                </c:pt>
                <c:pt idx="265">
                  <c:v>41536</c:v>
                </c:pt>
                <c:pt idx="266">
                  <c:v>42124</c:v>
                </c:pt>
                <c:pt idx="267">
                  <c:v>42317</c:v>
                </c:pt>
                <c:pt idx="268">
                  <c:v>42124</c:v>
                </c:pt>
                <c:pt idx="269">
                  <c:v>43545</c:v>
                </c:pt>
                <c:pt idx="270">
                  <c:v>43647</c:v>
                </c:pt>
                <c:pt idx="271">
                  <c:v>41920</c:v>
                </c:pt>
                <c:pt idx="272">
                  <c:v>41885</c:v>
                </c:pt>
                <c:pt idx="273">
                  <c:v>43640</c:v>
                </c:pt>
                <c:pt idx="274">
                  <c:v>43640</c:v>
                </c:pt>
                <c:pt idx="275">
                  <c:v>43640</c:v>
                </c:pt>
                <c:pt idx="276">
                  <c:v>43077</c:v>
                </c:pt>
                <c:pt idx="277">
                  <c:v>41093</c:v>
                </c:pt>
                <c:pt idx="278">
                  <c:v>43374</c:v>
                </c:pt>
                <c:pt idx="279">
                  <c:v>43374</c:v>
                </c:pt>
                <c:pt idx="280">
                  <c:v>43685</c:v>
                </c:pt>
                <c:pt idx="281">
                  <c:v>42472</c:v>
                </c:pt>
                <c:pt idx="282">
                  <c:v>42472</c:v>
                </c:pt>
                <c:pt idx="283">
                  <c:v>43152</c:v>
                </c:pt>
                <c:pt idx="284">
                  <c:v>42880</c:v>
                </c:pt>
                <c:pt idx="285">
                  <c:v>42880</c:v>
                </c:pt>
                <c:pt idx="286">
                  <c:v>42906</c:v>
                </c:pt>
                <c:pt idx="287">
                  <c:v>42906</c:v>
                </c:pt>
                <c:pt idx="288">
                  <c:v>43696</c:v>
                </c:pt>
                <c:pt idx="289">
                  <c:v>43730</c:v>
                </c:pt>
                <c:pt idx="290">
                  <c:v>43730</c:v>
                </c:pt>
                <c:pt idx="291">
                  <c:v>43730</c:v>
                </c:pt>
                <c:pt idx="292">
                  <c:v>43227</c:v>
                </c:pt>
                <c:pt idx="293">
                  <c:v>43727</c:v>
                </c:pt>
                <c:pt idx="294">
                  <c:v>43755</c:v>
                </c:pt>
                <c:pt idx="295">
                  <c:v>43755</c:v>
                </c:pt>
                <c:pt idx="296">
                  <c:v>42206</c:v>
                </c:pt>
                <c:pt idx="297">
                  <c:v>43278</c:v>
                </c:pt>
                <c:pt idx="298">
                  <c:v>43129</c:v>
                </c:pt>
                <c:pt idx="299">
                  <c:v>43129</c:v>
                </c:pt>
                <c:pt idx="300">
                  <c:v>43052</c:v>
                </c:pt>
                <c:pt idx="301">
                  <c:v>43291</c:v>
                </c:pt>
                <c:pt idx="302">
                  <c:v>43343</c:v>
                </c:pt>
                <c:pt idx="303">
                  <c:v>43206</c:v>
                </c:pt>
                <c:pt idx="304">
                  <c:v>43819</c:v>
                </c:pt>
                <c:pt idx="305">
                  <c:v>43615</c:v>
                </c:pt>
                <c:pt idx="306">
                  <c:v>43643</c:v>
                </c:pt>
                <c:pt idx="307">
                  <c:v>43643</c:v>
                </c:pt>
                <c:pt idx="308">
                  <c:v>41838</c:v>
                </c:pt>
                <c:pt idx="309">
                  <c:v>43790</c:v>
                </c:pt>
                <c:pt idx="310">
                  <c:v>43952</c:v>
                </c:pt>
                <c:pt idx="311">
                  <c:v>43795</c:v>
                </c:pt>
                <c:pt idx="312">
                  <c:v>43983</c:v>
                </c:pt>
                <c:pt idx="313">
                  <c:v>43929</c:v>
                </c:pt>
                <c:pt idx="314">
                  <c:v>43915</c:v>
                </c:pt>
                <c:pt idx="315">
                  <c:v>41791</c:v>
                </c:pt>
                <c:pt idx="316">
                  <c:v>42270</c:v>
                </c:pt>
                <c:pt idx="317">
                  <c:v>42887</c:v>
                </c:pt>
                <c:pt idx="318">
                  <c:v>43001</c:v>
                </c:pt>
                <c:pt idx="319">
                  <c:v>43257</c:v>
                </c:pt>
                <c:pt idx="320">
                  <c:v>42881</c:v>
                </c:pt>
                <c:pt idx="321">
                  <c:v>43510</c:v>
                </c:pt>
                <c:pt idx="322">
                  <c:v>44077</c:v>
                </c:pt>
                <c:pt idx="323">
                  <c:v>44085</c:v>
                </c:pt>
                <c:pt idx="324">
                  <c:v>44089</c:v>
                </c:pt>
                <c:pt idx="325">
                  <c:v>44077</c:v>
                </c:pt>
                <c:pt idx="326">
                  <c:v>44085</c:v>
                </c:pt>
                <c:pt idx="327">
                  <c:v>44088</c:v>
                </c:pt>
                <c:pt idx="328">
                  <c:v>44088</c:v>
                </c:pt>
                <c:pt idx="329">
                  <c:v>44067</c:v>
                </c:pt>
              </c:numCache>
            </c:numRef>
          </c:xVal>
          <c:yVal>
            <c:numRef>
              <c:f>'PPA Price by Project'!$L$25:$L$483</c:f>
              <c:numCache>
                <c:formatCode>0.00</c:formatCode>
                <c:ptCount val="459"/>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pt idx="76">
                  <c:v>#N/A</c:v>
                </c:pt>
                <c:pt idx="77">
                  <c:v>#N/A</c:v>
                </c:pt>
                <c:pt idx="78">
                  <c:v>#N/A</c:v>
                </c:pt>
                <c:pt idx="79">
                  <c:v>#N/A</c:v>
                </c:pt>
                <c:pt idx="80">
                  <c:v>#N/A</c:v>
                </c:pt>
                <c:pt idx="81">
                  <c:v>#N/A</c:v>
                </c:pt>
                <c:pt idx="82">
                  <c:v>#N/A</c:v>
                </c:pt>
                <c:pt idx="83">
                  <c:v>#N/A</c:v>
                </c:pt>
                <c:pt idx="84">
                  <c:v>#N/A</c:v>
                </c:pt>
                <c:pt idx="85">
                  <c:v>#N/A</c:v>
                </c:pt>
                <c:pt idx="86">
                  <c:v>#N/A</c:v>
                </c:pt>
                <c:pt idx="87">
                  <c:v>#N/A</c:v>
                </c:pt>
                <c:pt idx="88">
                  <c:v>#N/A</c:v>
                </c:pt>
                <c:pt idx="89">
                  <c:v>#N/A</c:v>
                </c:pt>
                <c:pt idx="90">
                  <c:v>#N/A</c:v>
                </c:pt>
                <c:pt idx="91">
                  <c:v>#N/A</c:v>
                </c:pt>
                <c:pt idx="92">
                  <c:v>#N/A</c:v>
                </c:pt>
                <c:pt idx="93">
                  <c:v>#N/A</c:v>
                </c:pt>
                <c:pt idx="94">
                  <c:v>#N/A</c:v>
                </c:pt>
                <c:pt idx="95">
                  <c:v>#N/A</c:v>
                </c:pt>
                <c:pt idx="96">
                  <c:v>#N/A</c:v>
                </c:pt>
                <c:pt idx="97">
                  <c:v>#N/A</c:v>
                </c:pt>
                <c:pt idx="98">
                  <c:v>#N/A</c:v>
                </c:pt>
                <c:pt idx="99">
                  <c:v>#N/A</c:v>
                </c:pt>
                <c:pt idx="100">
                  <c:v>#N/A</c:v>
                </c:pt>
                <c:pt idx="101">
                  <c:v>#N/A</c:v>
                </c:pt>
                <c:pt idx="102">
                  <c:v>#N/A</c:v>
                </c:pt>
                <c:pt idx="103">
                  <c:v>#N/A</c:v>
                </c:pt>
                <c:pt idx="104">
                  <c:v>#N/A</c:v>
                </c:pt>
                <c:pt idx="105">
                  <c:v>#N/A</c:v>
                </c:pt>
                <c:pt idx="106">
                  <c:v>#N/A</c:v>
                </c:pt>
                <c:pt idx="107">
                  <c:v>#N/A</c:v>
                </c:pt>
                <c:pt idx="108">
                  <c:v>#N/A</c:v>
                </c:pt>
                <c:pt idx="109">
                  <c:v>#N/A</c:v>
                </c:pt>
                <c:pt idx="110">
                  <c:v>#N/A</c:v>
                </c:pt>
                <c:pt idx="111">
                  <c:v>#N/A</c:v>
                </c:pt>
                <c:pt idx="112">
                  <c:v>#N/A</c:v>
                </c:pt>
                <c:pt idx="113">
                  <c:v>#N/A</c:v>
                </c:pt>
                <c:pt idx="114">
                  <c:v>#N/A</c:v>
                </c:pt>
                <c:pt idx="115">
                  <c:v>#N/A</c:v>
                </c:pt>
                <c:pt idx="116">
                  <c:v>#N/A</c:v>
                </c:pt>
                <c:pt idx="117">
                  <c:v>#N/A</c:v>
                </c:pt>
                <c:pt idx="118">
                  <c:v>#N/A</c:v>
                </c:pt>
                <c:pt idx="119">
                  <c:v>#N/A</c:v>
                </c:pt>
                <c:pt idx="120">
                  <c:v>#N/A</c:v>
                </c:pt>
                <c:pt idx="121">
                  <c:v>#N/A</c:v>
                </c:pt>
                <c:pt idx="122">
                  <c:v>#N/A</c:v>
                </c:pt>
                <c:pt idx="123">
                  <c:v>#N/A</c:v>
                </c:pt>
                <c:pt idx="124">
                  <c:v>#N/A</c:v>
                </c:pt>
                <c:pt idx="125">
                  <c:v>#N/A</c:v>
                </c:pt>
                <c:pt idx="126">
                  <c:v>#N/A</c:v>
                </c:pt>
                <c:pt idx="127">
                  <c:v>#N/A</c:v>
                </c:pt>
                <c:pt idx="128">
                  <c:v>#N/A</c:v>
                </c:pt>
                <c:pt idx="129">
                  <c:v>#N/A</c:v>
                </c:pt>
                <c:pt idx="130">
                  <c:v>#N/A</c:v>
                </c:pt>
                <c:pt idx="131">
                  <c:v>#N/A</c:v>
                </c:pt>
                <c:pt idx="132">
                  <c:v>#N/A</c:v>
                </c:pt>
                <c:pt idx="133">
                  <c:v>#N/A</c:v>
                </c:pt>
                <c:pt idx="134">
                  <c:v>#N/A</c:v>
                </c:pt>
                <c:pt idx="135">
                  <c:v>#N/A</c:v>
                </c:pt>
                <c:pt idx="136">
                  <c:v>#N/A</c:v>
                </c:pt>
                <c:pt idx="137">
                  <c:v>#N/A</c:v>
                </c:pt>
                <c:pt idx="138">
                  <c:v>#N/A</c:v>
                </c:pt>
                <c:pt idx="139">
                  <c:v>#N/A</c:v>
                </c:pt>
                <c:pt idx="140">
                  <c:v>#N/A</c:v>
                </c:pt>
                <c:pt idx="141">
                  <c:v>#N/A</c:v>
                </c:pt>
                <c:pt idx="142">
                  <c:v>#N/A</c:v>
                </c:pt>
                <c:pt idx="143">
                  <c:v>#N/A</c:v>
                </c:pt>
                <c:pt idx="144">
                  <c:v>#N/A</c:v>
                </c:pt>
                <c:pt idx="145">
                  <c:v>#N/A</c:v>
                </c:pt>
                <c:pt idx="146">
                  <c:v>#N/A</c:v>
                </c:pt>
                <c:pt idx="147">
                  <c:v>#N/A</c:v>
                </c:pt>
                <c:pt idx="148">
                  <c:v>#N/A</c:v>
                </c:pt>
                <c:pt idx="149">
                  <c:v>#N/A</c:v>
                </c:pt>
                <c:pt idx="150">
                  <c:v>#N/A</c:v>
                </c:pt>
                <c:pt idx="151">
                  <c:v>#N/A</c:v>
                </c:pt>
                <c:pt idx="152">
                  <c:v>#N/A</c:v>
                </c:pt>
                <c:pt idx="153">
                  <c:v>#N/A</c:v>
                </c:pt>
                <c:pt idx="154">
                  <c:v>#N/A</c:v>
                </c:pt>
                <c:pt idx="155">
                  <c:v>#N/A</c:v>
                </c:pt>
                <c:pt idx="156">
                  <c:v>#N/A</c:v>
                </c:pt>
                <c:pt idx="157">
                  <c:v>#N/A</c:v>
                </c:pt>
                <c:pt idx="158">
                  <c:v>#N/A</c:v>
                </c:pt>
                <c:pt idx="159">
                  <c:v>#N/A</c:v>
                </c:pt>
                <c:pt idx="160">
                  <c:v>#N/A</c:v>
                </c:pt>
                <c:pt idx="161">
                  <c:v>#N/A</c:v>
                </c:pt>
                <c:pt idx="162">
                  <c:v>#N/A</c:v>
                </c:pt>
                <c:pt idx="163">
                  <c:v>#N/A</c:v>
                </c:pt>
                <c:pt idx="164">
                  <c:v>#N/A</c:v>
                </c:pt>
                <c:pt idx="165">
                  <c:v>#N/A</c:v>
                </c:pt>
                <c:pt idx="166">
                  <c:v>#N/A</c:v>
                </c:pt>
                <c:pt idx="167">
                  <c:v>#N/A</c:v>
                </c:pt>
                <c:pt idx="168">
                  <c:v>#N/A</c:v>
                </c:pt>
                <c:pt idx="169">
                  <c:v>#N/A</c:v>
                </c:pt>
                <c:pt idx="170">
                  <c:v>#N/A</c:v>
                </c:pt>
                <c:pt idx="171">
                  <c:v>#N/A</c:v>
                </c:pt>
                <c:pt idx="172">
                  <c:v>#N/A</c:v>
                </c:pt>
                <c:pt idx="173">
                  <c:v>#N/A</c:v>
                </c:pt>
                <c:pt idx="174">
                  <c:v>#N/A</c:v>
                </c:pt>
                <c:pt idx="175">
                  <c:v>#N/A</c:v>
                </c:pt>
                <c:pt idx="176">
                  <c:v>#N/A</c:v>
                </c:pt>
                <c:pt idx="177">
                  <c:v>124.49404257104092</c:v>
                </c:pt>
                <c:pt idx="178">
                  <c:v>93.590805897676518</c:v>
                </c:pt>
                <c:pt idx="179">
                  <c:v>85.640469182076586</c:v>
                </c:pt>
                <c:pt idx="180">
                  <c:v>90.169453564956953</c:v>
                </c:pt>
                <c:pt idx="181">
                  <c:v>89.033578464301613</c:v>
                </c:pt>
                <c:pt idx="182">
                  <c:v>120.42941429586682</c:v>
                </c:pt>
                <c:pt idx="183">
                  <c:v>111.06838614804302</c:v>
                </c:pt>
                <c:pt idx="184">
                  <c:v>146.22928056368607</c:v>
                </c:pt>
                <c:pt idx="185">
                  <c:v>189.68693049286668</c:v>
                </c:pt>
                <c:pt idx="186">
                  <c:v>#N/A</c:v>
                </c:pt>
                <c:pt idx="187">
                  <c:v>#N/A</c:v>
                </c:pt>
                <c:pt idx="188">
                  <c:v>#N/A</c:v>
                </c:pt>
                <c:pt idx="189">
                  <c:v>#N/A</c:v>
                </c:pt>
                <c:pt idx="190">
                  <c:v>#N/A</c:v>
                </c:pt>
                <c:pt idx="191">
                  <c:v>#N/A</c:v>
                </c:pt>
                <c:pt idx="192">
                  <c:v>#N/A</c:v>
                </c:pt>
                <c:pt idx="193">
                  <c:v>#N/A</c:v>
                </c:pt>
                <c:pt idx="194">
                  <c:v>#N/A</c:v>
                </c:pt>
                <c:pt idx="195">
                  <c:v>#N/A</c:v>
                </c:pt>
                <c:pt idx="196">
                  <c:v>#N/A</c:v>
                </c:pt>
                <c:pt idx="197">
                  <c:v>#N/A</c:v>
                </c:pt>
                <c:pt idx="198">
                  <c:v>#N/A</c:v>
                </c:pt>
                <c:pt idx="199">
                  <c:v>#N/A</c:v>
                </c:pt>
                <c:pt idx="200">
                  <c:v>#N/A</c:v>
                </c:pt>
                <c:pt idx="201">
                  <c:v>#N/A</c:v>
                </c:pt>
                <c:pt idx="202">
                  <c:v>#N/A</c:v>
                </c:pt>
                <c:pt idx="203">
                  <c:v>#N/A</c:v>
                </c:pt>
                <c:pt idx="204">
                  <c:v>#N/A</c:v>
                </c:pt>
                <c:pt idx="205">
                  <c:v>#N/A</c:v>
                </c:pt>
                <c:pt idx="206">
                  <c:v>#N/A</c:v>
                </c:pt>
                <c:pt idx="207">
                  <c:v>#N/A</c:v>
                </c:pt>
                <c:pt idx="208">
                  <c:v>#N/A</c:v>
                </c:pt>
                <c:pt idx="209">
                  <c:v>#N/A</c:v>
                </c:pt>
                <c:pt idx="210">
                  <c:v>#N/A</c:v>
                </c:pt>
                <c:pt idx="211">
                  <c:v>#N/A</c:v>
                </c:pt>
                <c:pt idx="212">
                  <c:v>#N/A</c:v>
                </c:pt>
                <c:pt idx="213">
                  <c:v>#N/A</c:v>
                </c:pt>
                <c:pt idx="214">
                  <c:v>#N/A</c:v>
                </c:pt>
                <c:pt idx="215">
                  <c:v>#N/A</c:v>
                </c:pt>
                <c:pt idx="216">
                  <c:v>#N/A</c:v>
                </c:pt>
                <c:pt idx="217">
                  <c:v>#N/A</c:v>
                </c:pt>
                <c:pt idx="218">
                  <c:v>#N/A</c:v>
                </c:pt>
                <c:pt idx="219">
                  <c:v>#N/A</c:v>
                </c:pt>
                <c:pt idx="220">
                  <c:v>#N/A</c:v>
                </c:pt>
                <c:pt idx="221">
                  <c:v>#N/A</c:v>
                </c:pt>
                <c:pt idx="222">
                  <c:v>#N/A</c:v>
                </c:pt>
                <c:pt idx="223">
                  <c:v>#N/A</c:v>
                </c:pt>
                <c:pt idx="224">
                  <c:v>#N/A</c:v>
                </c:pt>
                <c:pt idx="225">
                  <c:v>#N/A</c:v>
                </c:pt>
                <c:pt idx="226">
                  <c:v>#N/A</c:v>
                </c:pt>
                <c:pt idx="227">
                  <c:v>85.196295820254306</c:v>
                </c:pt>
                <c:pt idx="228">
                  <c:v>#N/A</c:v>
                </c:pt>
                <c:pt idx="229">
                  <c:v>#N/A</c:v>
                </c:pt>
                <c:pt idx="230">
                  <c:v>#N/A</c:v>
                </c:pt>
                <c:pt idx="231">
                  <c:v>#N/A</c:v>
                </c:pt>
                <c:pt idx="232">
                  <c:v>#N/A</c:v>
                </c:pt>
                <c:pt idx="233">
                  <c:v>#N/A</c:v>
                </c:pt>
                <c:pt idx="234">
                  <c:v>#N/A</c:v>
                </c:pt>
                <c:pt idx="235">
                  <c:v>#N/A</c:v>
                </c:pt>
                <c:pt idx="236">
                  <c:v>#N/A</c:v>
                </c:pt>
                <c:pt idx="237">
                  <c:v>#N/A</c:v>
                </c:pt>
                <c:pt idx="238">
                  <c:v>#N/A</c:v>
                </c:pt>
                <c:pt idx="239">
                  <c:v>#N/A</c:v>
                </c:pt>
                <c:pt idx="240">
                  <c:v>#N/A</c:v>
                </c:pt>
                <c:pt idx="241">
                  <c:v>#N/A</c:v>
                </c:pt>
                <c:pt idx="242">
                  <c:v>#N/A</c:v>
                </c:pt>
                <c:pt idx="243">
                  <c:v>#N/A</c:v>
                </c:pt>
                <c:pt idx="244">
                  <c:v>#N/A</c:v>
                </c:pt>
                <c:pt idx="245">
                  <c:v>#N/A</c:v>
                </c:pt>
                <c:pt idx="246">
                  <c:v>#N/A</c:v>
                </c:pt>
                <c:pt idx="247">
                  <c:v>#N/A</c:v>
                </c:pt>
                <c:pt idx="248">
                  <c:v>#N/A</c:v>
                </c:pt>
                <c:pt idx="249">
                  <c:v>#N/A</c:v>
                </c:pt>
                <c:pt idx="250">
                  <c:v>#N/A</c:v>
                </c:pt>
                <c:pt idx="251">
                  <c:v>#N/A</c:v>
                </c:pt>
                <c:pt idx="252">
                  <c:v>#N/A</c:v>
                </c:pt>
                <c:pt idx="253">
                  <c:v>#N/A</c:v>
                </c:pt>
                <c:pt idx="254">
                  <c:v>#N/A</c:v>
                </c:pt>
                <c:pt idx="255">
                  <c:v>#N/A</c:v>
                </c:pt>
                <c:pt idx="256">
                  <c:v>59.591600417038734</c:v>
                </c:pt>
                <c:pt idx="257">
                  <c:v>76.82317609669775</c:v>
                </c:pt>
                <c:pt idx="258">
                  <c:v>65.549710453625508</c:v>
                </c:pt>
                <c:pt idx="259">
                  <c:v>87.634418582477352</c:v>
                </c:pt>
                <c:pt idx="260">
                  <c:v>68.509271270967474</c:v>
                </c:pt>
                <c:pt idx="261">
                  <c:v>74.544486240135413</c:v>
                </c:pt>
                <c:pt idx="262">
                  <c:v>58.345420593836245</c:v>
                </c:pt>
                <c:pt idx="263">
                  <c:v>79.214297047386083</c:v>
                </c:pt>
                <c:pt idx="264">
                  <c:v>#N/A</c:v>
                </c:pt>
                <c:pt idx="265">
                  <c:v>#N/A</c:v>
                </c:pt>
                <c:pt idx="266">
                  <c:v>#N/A</c:v>
                </c:pt>
                <c:pt idx="267">
                  <c:v>#N/A</c:v>
                </c:pt>
                <c:pt idx="268">
                  <c:v>#N/A</c:v>
                </c:pt>
                <c:pt idx="269">
                  <c:v>#N/A</c:v>
                </c:pt>
                <c:pt idx="270">
                  <c:v>#N/A</c:v>
                </c:pt>
                <c:pt idx="271">
                  <c:v>#N/A</c:v>
                </c:pt>
                <c:pt idx="272">
                  <c:v>#N/A</c:v>
                </c:pt>
                <c:pt idx="273">
                  <c:v>#N/A</c:v>
                </c:pt>
                <c:pt idx="274">
                  <c:v>#N/A</c:v>
                </c:pt>
                <c:pt idx="275">
                  <c:v>#N/A</c:v>
                </c:pt>
                <c:pt idx="276">
                  <c:v>#N/A</c:v>
                </c:pt>
                <c:pt idx="277">
                  <c:v>#N/A</c:v>
                </c:pt>
                <c:pt idx="278">
                  <c:v>#N/A</c:v>
                </c:pt>
                <c:pt idx="279">
                  <c:v>#N/A</c:v>
                </c:pt>
                <c:pt idx="280">
                  <c:v>#N/A</c:v>
                </c:pt>
                <c:pt idx="281">
                  <c:v>#N/A</c:v>
                </c:pt>
                <c:pt idx="282">
                  <c:v>#N/A</c:v>
                </c:pt>
                <c:pt idx="283">
                  <c:v>#N/A</c:v>
                </c:pt>
                <c:pt idx="284">
                  <c:v>#N/A</c:v>
                </c:pt>
                <c:pt idx="285">
                  <c:v>#N/A</c:v>
                </c:pt>
                <c:pt idx="286">
                  <c:v>#N/A</c:v>
                </c:pt>
                <c:pt idx="287">
                  <c:v>#N/A</c:v>
                </c:pt>
                <c:pt idx="288">
                  <c:v>#N/A</c:v>
                </c:pt>
                <c:pt idx="289">
                  <c:v>#N/A</c:v>
                </c:pt>
                <c:pt idx="290">
                  <c:v>#N/A</c:v>
                </c:pt>
                <c:pt idx="291">
                  <c:v>#N/A</c:v>
                </c:pt>
                <c:pt idx="292">
                  <c:v>#N/A</c:v>
                </c:pt>
                <c:pt idx="293">
                  <c:v>#N/A</c:v>
                </c:pt>
                <c:pt idx="294">
                  <c:v>#N/A</c:v>
                </c:pt>
                <c:pt idx="295">
                  <c:v>#N/A</c:v>
                </c:pt>
                <c:pt idx="296">
                  <c:v>#N/A</c:v>
                </c:pt>
                <c:pt idx="297">
                  <c:v>#N/A</c:v>
                </c:pt>
                <c:pt idx="298">
                  <c:v>#N/A</c:v>
                </c:pt>
                <c:pt idx="299">
                  <c:v>#N/A</c:v>
                </c:pt>
                <c:pt idx="300">
                  <c:v>#N/A</c:v>
                </c:pt>
                <c:pt idx="301">
                  <c:v>#N/A</c:v>
                </c:pt>
                <c:pt idx="302">
                  <c:v>#N/A</c:v>
                </c:pt>
                <c:pt idx="303">
                  <c:v>#N/A</c:v>
                </c:pt>
                <c:pt idx="304">
                  <c:v>#N/A</c:v>
                </c:pt>
                <c:pt idx="305">
                  <c:v>#N/A</c:v>
                </c:pt>
                <c:pt idx="306">
                  <c:v>#N/A</c:v>
                </c:pt>
                <c:pt idx="307">
                  <c:v>#N/A</c:v>
                </c:pt>
                <c:pt idx="308">
                  <c:v>#N/A</c:v>
                </c:pt>
                <c:pt idx="309">
                  <c:v>#N/A</c:v>
                </c:pt>
                <c:pt idx="310">
                  <c:v>#N/A</c:v>
                </c:pt>
                <c:pt idx="311">
                  <c:v>#N/A</c:v>
                </c:pt>
                <c:pt idx="312">
                  <c:v>#N/A</c:v>
                </c:pt>
                <c:pt idx="313">
                  <c:v>#N/A</c:v>
                </c:pt>
                <c:pt idx="314">
                  <c:v>#N/A</c:v>
                </c:pt>
                <c:pt idx="315">
                  <c:v>#N/A</c:v>
                </c:pt>
                <c:pt idx="316">
                  <c:v>#N/A</c:v>
                </c:pt>
                <c:pt idx="317">
                  <c:v>#N/A</c:v>
                </c:pt>
                <c:pt idx="318">
                  <c:v>#N/A</c:v>
                </c:pt>
                <c:pt idx="319">
                  <c:v>#N/A</c:v>
                </c:pt>
                <c:pt idx="320">
                  <c:v>#N/A</c:v>
                </c:pt>
                <c:pt idx="321">
                  <c:v>#N/A</c:v>
                </c:pt>
                <c:pt idx="322">
                  <c:v>64.128574676519918</c:v>
                </c:pt>
                <c:pt idx="323">
                  <c:v>65.937764408884803</c:v>
                </c:pt>
                <c:pt idx="324">
                  <c:v>96.961087930784089</c:v>
                </c:pt>
                <c:pt idx="325">
                  <c:v>80.161455640370761</c:v>
                </c:pt>
                <c:pt idx="326">
                  <c:v>69.551846601054478</c:v>
                </c:pt>
                <c:pt idx="327">
                  <c:v>93.439894546752058</c:v>
                </c:pt>
                <c:pt idx="328">
                  <c:v>92.241219408734651</c:v>
                </c:pt>
                <c:pt idx="329">
                  <c:v>#N/A</c:v>
                </c:pt>
              </c:numCache>
            </c:numRef>
          </c:yVal>
          <c:bubbleSize>
            <c:numRef>
              <c:f>'PPA Price by Project'!$B$25:$B$483</c:f>
              <c:numCache>
                <c:formatCode>0.0</c:formatCode>
                <c:ptCount val="459"/>
                <c:pt idx="0">
                  <c:v>10</c:v>
                </c:pt>
                <c:pt idx="1">
                  <c:v>48</c:v>
                </c:pt>
                <c:pt idx="2">
                  <c:v>150</c:v>
                </c:pt>
                <c:pt idx="3">
                  <c:v>250</c:v>
                </c:pt>
                <c:pt idx="4">
                  <c:v>30</c:v>
                </c:pt>
                <c:pt idx="5">
                  <c:v>550</c:v>
                </c:pt>
                <c:pt idx="6">
                  <c:v>50</c:v>
                </c:pt>
                <c:pt idx="7">
                  <c:v>23</c:v>
                </c:pt>
                <c:pt idx="8">
                  <c:v>23</c:v>
                </c:pt>
                <c:pt idx="9">
                  <c:v>32</c:v>
                </c:pt>
                <c:pt idx="10">
                  <c:v>25</c:v>
                </c:pt>
                <c:pt idx="11">
                  <c:v>250</c:v>
                </c:pt>
                <c:pt idx="12">
                  <c:v>30</c:v>
                </c:pt>
                <c:pt idx="13">
                  <c:v>150</c:v>
                </c:pt>
                <c:pt idx="14">
                  <c:v>21</c:v>
                </c:pt>
                <c:pt idx="15">
                  <c:v>66</c:v>
                </c:pt>
                <c:pt idx="16">
                  <c:v>26</c:v>
                </c:pt>
                <c:pt idx="17">
                  <c:v>250</c:v>
                </c:pt>
                <c:pt idx="18">
                  <c:v>7</c:v>
                </c:pt>
                <c:pt idx="19">
                  <c:v>30</c:v>
                </c:pt>
                <c:pt idx="20">
                  <c:v>12.6</c:v>
                </c:pt>
                <c:pt idx="21">
                  <c:v>6</c:v>
                </c:pt>
                <c:pt idx="22">
                  <c:v>19</c:v>
                </c:pt>
                <c:pt idx="23">
                  <c:v>20</c:v>
                </c:pt>
                <c:pt idx="24">
                  <c:v>50</c:v>
                </c:pt>
                <c:pt idx="25">
                  <c:v>110</c:v>
                </c:pt>
                <c:pt idx="26">
                  <c:v>230</c:v>
                </c:pt>
                <c:pt idx="27">
                  <c:v>210</c:v>
                </c:pt>
                <c:pt idx="28">
                  <c:v>40</c:v>
                </c:pt>
                <c:pt idx="29">
                  <c:v>50</c:v>
                </c:pt>
                <c:pt idx="30">
                  <c:v>20</c:v>
                </c:pt>
                <c:pt idx="31">
                  <c:v>25.8</c:v>
                </c:pt>
                <c:pt idx="32">
                  <c:v>30</c:v>
                </c:pt>
                <c:pt idx="33">
                  <c:v>20</c:v>
                </c:pt>
                <c:pt idx="34">
                  <c:v>20</c:v>
                </c:pt>
                <c:pt idx="35">
                  <c:v>20</c:v>
                </c:pt>
                <c:pt idx="36">
                  <c:v>40</c:v>
                </c:pt>
                <c:pt idx="37">
                  <c:v>20</c:v>
                </c:pt>
                <c:pt idx="38">
                  <c:v>20</c:v>
                </c:pt>
                <c:pt idx="39">
                  <c:v>309</c:v>
                </c:pt>
                <c:pt idx="40">
                  <c:v>270</c:v>
                </c:pt>
                <c:pt idx="41">
                  <c:v>12</c:v>
                </c:pt>
                <c:pt idx="42">
                  <c:v>10</c:v>
                </c:pt>
                <c:pt idx="43">
                  <c:v>19</c:v>
                </c:pt>
                <c:pt idx="44">
                  <c:v>20</c:v>
                </c:pt>
                <c:pt idx="45">
                  <c:v>127</c:v>
                </c:pt>
                <c:pt idx="46">
                  <c:v>20</c:v>
                </c:pt>
                <c:pt idx="47">
                  <c:v>20</c:v>
                </c:pt>
                <c:pt idx="48">
                  <c:v>20</c:v>
                </c:pt>
                <c:pt idx="49">
                  <c:v>5.5</c:v>
                </c:pt>
                <c:pt idx="50">
                  <c:v>250</c:v>
                </c:pt>
                <c:pt idx="51">
                  <c:v>300</c:v>
                </c:pt>
                <c:pt idx="52">
                  <c:v>20</c:v>
                </c:pt>
                <c:pt idx="53">
                  <c:v>20</c:v>
                </c:pt>
                <c:pt idx="54">
                  <c:v>20</c:v>
                </c:pt>
                <c:pt idx="55">
                  <c:v>157.5</c:v>
                </c:pt>
                <c:pt idx="56">
                  <c:v>48</c:v>
                </c:pt>
                <c:pt idx="57">
                  <c:v>56</c:v>
                </c:pt>
                <c:pt idx="58">
                  <c:v>56</c:v>
                </c:pt>
                <c:pt idx="59">
                  <c:v>40</c:v>
                </c:pt>
                <c:pt idx="60">
                  <c:v>50</c:v>
                </c:pt>
                <c:pt idx="61">
                  <c:v>60</c:v>
                </c:pt>
                <c:pt idx="62">
                  <c:v>130</c:v>
                </c:pt>
                <c:pt idx="63">
                  <c:v>20</c:v>
                </c:pt>
                <c:pt idx="64">
                  <c:v>5</c:v>
                </c:pt>
                <c:pt idx="65">
                  <c:v>200</c:v>
                </c:pt>
                <c:pt idx="66">
                  <c:v>150</c:v>
                </c:pt>
                <c:pt idx="67">
                  <c:v>20</c:v>
                </c:pt>
                <c:pt idx="68">
                  <c:v>12</c:v>
                </c:pt>
                <c:pt idx="69">
                  <c:v>125</c:v>
                </c:pt>
                <c:pt idx="70">
                  <c:v>45</c:v>
                </c:pt>
                <c:pt idx="71">
                  <c:v>105</c:v>
                </c:pt>
                <c:pt idx="72">
                  <c:v>26.66</c:v>
                </c:pt>
                <c:pt idx="73">
                  <c:v>45</c:v>
                </c:pt>
                <c:pt idx="74">
                  <c:v>29</c:v>
                </c:pt>
                <c:pt idx="75">
                  <c:v>10</c:v>
                </c:pt>
                <c:pt idx="76">
                  <c:v>20</c:v>
                </c:pt>
                <c:pt idx="77">
                  <c:v>45</c:v>
                </c:pt>
                <c:pt idx="78">
                  <c:v>15</c:v>
                </c:pt>
                <c:pt idx="79">
                  <c:v>60</c:v>
                </c:pt>
                <c:pt idx="80">
                  <c:v>20</c:v>
                </c:pt>
                <c:pt idx="81">
                  <c:v>80</c:v>
                </c:pt>
                <c:pt idx="82">
                  <c:v>20</c:v>
                </c:pt>
                <c:pt idx="83">
                  <c:v>150</c:v>
                </c:pt>
                <c:pt idx="84">
                  <c:v>70</c:v>
                </c:pt>
                <c:pt idx="85">
                  <c:v>70</c:v>
                </c:pt>
                <c:pt idx="86">
                  <c:v>55</c:v>
                </c:pt>
                <c:pt idx="87">
                  <c:v>150</c:v>
                </c:pt>
                <c:pt idx="88">
                  <c:v>100</c:v>
                </c:pt>
                <c:pt idx="89">
                  <c:v>100</c:v>
                </c:pt>
                <c:pt idx="90">
                  <c:v>20</c:v>
                </c:pt>
                <c:pt idx="91">
                  <c:v>20</c:v>
                </c:pt>
                <c:pt idx="92">
                  <c:v>7</c:v>
                </c:pt>
                <c:pt idx="93">
                  <c:v>20</c:v>
                </c:pt>
                <c:pt idx="94">
                  <c:v>250</c:v>
                </c:pt>
                <c:pt idx="95">
                  <c:v>10</c:v>
                </c:pt>
                <c:pt idx="96">
                  <c:v>30</c:v>
                </c:pt>
                <c:pt idx="97">
                  <c:v>20.8</c:v>
                </c:pt>
                <c:pt idx="98">
                  <c:v>23</c:v>
                </c:pt>
                <c:pt idx="99">
                  <c:v>13</c:v>
                </c:pt>
                <c:pt idx="100">
                  <c:v>81</c:v>
                </c:pt>
                <c:pt idx="101">
                  <c:v>10.88</c:v>
                </c:pt>
                <c:pt idx="102">
                  <c:v>118.5</c:v>
                </c:pt>
                <c:pt idx="103">
                  <c:v>170</c:v>
                </c:pt>
                <c:pt idx="104">
                  <c:v>7.3140000000000001</c:v>
                </c:pt>
                <c:pt idx="105">
                  <c:v>30</c:v>
                </c:pt>
                <c:pt idx="106">
                  <c:v>40</c:v>
                </c:pt>
                <c:pt idx="107">
                  <c:v>30</c:v>
                </c:pt>
                <c:pt idx="108">
                  <c:v>10.5</c:v>
                </c:pt>
                <c:pt idx="109">
                  <c:v>20</c:v>
                </c:pt>
                <c:pt idx="110">
                  <c:v>20</c:v>
                </c:pt>
                <c:pt idx="111">
                  <c:v>75</c:v>
                </c:pt>
                <c:pt idx="112">
                  <c:v>86</c:v>
                </c:pt>
                <c:pt idx="113">
                  <c:v>50</c:v>
                </c:pt>
                <c:pt idx="114">
                  <c:v>26</c:v>
                </c:pt>
                <c:pt idx="115">
                  <c:v>250</c:v>
                </c:pt>
                <c:pt idx="116">
                  <c:v>52</c:v>
                </c:pt>
                <c:pt idx="117">
                  <c:v>120</c:v>
                </c:pt>
                <c:pt idx="118">
                  <c:v>110</c:v>
                </c:pt>
                <c:pt idx="119">
                  <c:v>30</c:v>
                </c:pt>
                <c:pt idx="120">
                  <c:v>15</c:v>
                </c:pt>
                <c:pt idx="121">
                  <c:v>15</c:v>
                </c:pt>
                <c:pt idx="122">
                  <c:v>30</c:v>
                </c:pt>
                <c:pt idx="123">
                  <c:v>62.25</c:v>
                </c:pt>
                <c:pt idx="124">
                  <c:v>100</c:v>
                </c:pt>
                <c:pt idx="125">
                  <c:v>20</c:v>
                </c:pt>
                <c:pt idx="126">
                  <c:v>14</c:v>
                </c:pt>
                <c:pt idx="127">
                  <c:v>10.08</c:v>
                </c:pt>
                <c:pt idx="128">
                  <c:v>28.8</c:v>
                </c:pt>
                <c:pt idx="129">
                  <c:v>50</c:v>
                </c:pt>
                <c:pt idx="130">
                  <c:v>9</c:v>
                </c:pt>
                <c:pt idx="131">
                  <c:v>6</c:v>
                </c:pt>
                <c:pt idx="132">
                  <c:v>20</c:v>
                </c:pt>
                <c:pt idx="133">
                  <c:v>20</c:v>
                </c:pt>
                <c:pt idx="134">
                  <c:v>20</c:v>
                </c:pt>
                <c:pt idx="135">
                  <c:v>90</c:v>
                </c:pt>
                <c:pt idx="136">
                  <c:v>30</c:v>
                </c:pt>
                <c:pt idx="137">
                  <c:v>125</c:v>
                </c:pt>
                <c:pt idx="138">
                  <c:v>19</c:v>
                </c:pt>
                <c:pt idx="139">
                  <c:v>100</c:v>
                </c:pt>
                <c:pt idx="140">
                  <c:v>30</c:v>
                </c:pt>
                <c:pt idx="141">
                  <c:v>101.3</c:v>
                </c:pt>
                <c:pt idx="142">
                  <c:v>51</c:v>
                </c:pt>
                <c:pt idx="143">
                  <c:v>76.5</c:v>
                </c:pt>
                <c:pt idx="144">
                  <c:v>150</c:v>
                </c:pt>
                <c:pt idx="145">
                  <c:v>10</c:v>
                </c:pt>
                <c:pt idx="146">
                  <c:v>100</c:v>
                </c:pt>
                <c:pt idx="147">
                  <c:v>60</c:v>
                </c:pt>
                <c:pt idx="148">
                  <c:v>30</c:v>
                </c:pt>
                <c:pt idx="149">
                  <c:v>200</c:v>
                </c:pt>
                <c:pt idx="150">
                  <c:v>54</c:v>
                </c:pt>
                <c:pt idx="151">
                  <c:v>54</c:v>
                </c:pt>
                <c:pt idx="152">
                  <c:v>17</c:v>
                </c:pt>
                <c:pt idx="153">
                  <c:v>25</c:v>
                </c:pt>
                <c:pt idx="154">
                  <c:v>25</c:v>
                </c:pt>
                <c:pt idx="155">
                  <c:v>85</c:v>
                </c:pt>
                <c:pt idx="156">
                  <c:v>80</c:v>
                </c:pt>
                <c:pt idx="157">
                  <c:v>20</c:v>
                </c:pt>
                <c:pt idx="158">
                  <c:v>62.5</c:v>
                </c:pt>
                <c:pt idx="159">
                  <c:v>150</c:v>
                </c:pt>
                <c:pt idx="160">
                  <c:v>30</c:v>
                </c:pt>
                <c:pt idx="161">
                  <c:v>80</c:v>
                </c:pt>
                <c:pt idx="162">
                  <c:v>146</c:v>
                </c:pt>
                <c:pt idx="163">
                  <c:v>20</c:v>
                </c:pt>
                <c:pt idx="164">
                  <c:v>100.815</c:v>
                </c:pt>
                <c:pt idx="165">
                  <c:v>20</c:v>
                </c:pt>
                <c:pt idx="166">
                  <c:v>20</c:v>
                </c:pt>
                <c:pt idx="167">
                  <c:v>20</c:v>
                </c:pt>
                <c:pt idx="168">
                  <c:v>15</c:v>
                </c:pt>
                <c:pt idx="169">
                  <c:v>20</c:v>
                </c:pt>
                <c:pt idx="170">
                  <c:v>20</c:v>
                </c:pt>
                <c:pt idx="171">
                  <c:v>11.4</c:v>
                </c:pt>
                <c:pt idx="172">
                  <c:v>20</c:v>
                </c:pt>
                <c:pt idx="173">
                  <c:v>20</c:v>
                </c:pt>
                <c:pt idx="174">
                  <c:v>14</c:v>
                </c:pt>
                <c:pt idx="175">
                  <c:v>20</c:v>
                </c:pt>
                <c:pt idx="176">
                  <c:v>102</c:v>
                </c:pt>
                <c:pt idx="177">
                  <c:v>27.6</c:v>
                </c:pt>
                <c:pt idx="178">
                  <c:v>14.7</c:v>
                </c:pt>
                <c:pt idx="179">
                  <c:v>45.9</c:v>
                </c:pt>
                <c:pt idx="180">
                  <c:v>49</c:v>
                </c:pt>
                <c:pt idx="181">
                  <c:v>20</c:v>
                </c:pt>
                <c:pt idx="182">
                  <c:v>13</c:v>
                </c:pt>
                <c:pt idx="183">
                  <c:v>12</c:v>
                </c:pt>
                <c:pt idx="184">
                  <c:v>12</c:v>
                </c:pt>
                <c:pt idx="185">
                  <c:v>6</c:v>
                </c:pt>
                <c:pt idx="186">
                  <c:v>60</c:v>
                </c:pt>
                <c:pt idx="187">
                  <c:v>100</c:v>
                </c:pt>
                <c:pt idx="188">
                  <c:v>50</c:v>
                </c:pt>
                <c:pt idx="189">
                  <c:v>9</c:v>
                </c:pt>
                <c:pt idx="190">
                  <c:v>62.5</c:v>
                </c:pt>
                <c:pt idx="191">
                  <c:v>50</c:v>
                </c:pt>
                <c:pt idx="192">
                  <c:v>46</c:v>
                </c:pt>
                <c:pt idx="193">
                  <c:v>30</c:v>
                </c:pt>
                <c:pt idx="194">
                  <c:v>20</c:v>
                </c:pt>
                <c:pt idx="195">
                  <c:v>25</c:v>
                </c:pt>
                <c:pt idx="196">
                  <c:v>25</c:v>
                </c:pt>
                <c:pt idx="197">
                  <c:v>50</c:v>
                </c:pt>
                <c:pt idx="198">
                  <c:v>8.4</c:v>
                </c:pt>
                <c:pt idx="199">
                  <c:v>8.4</c:v>
                </c:pt>
                <c:pt idx="200">
                  <c:v>150</c:v>
                </c:pt>
                <c:pt idx="201">
                  <c:v>30</c:v>
                </c:pt>
                <c:pt idx="202">
                  <c:v>50</c:v>
                </c:pt>
                <c:pt idx="203">
                  <c:v>4.9000000000000004</c:v>
                </c:pt>
                <c:pt idx="204">
                  <c:v>50</c:v>
                </c:pt>
                <c:pt idx="205">
                  <c:v>40</c:v>
                </c:pt>
                <c:pt idx="206">
                  <c:v>50</c:v>
                </c:pt>
                <c:pt idx="207">
                  <c:v>130</c:v>
                </c:pt>
                <c:pt idx="208">
                  <c:v>150</c:v>
                </c:pt>
                <c:pt idx="209">
                  <c:v>100</c:v>
                </c:pt>
                <c:pt idx="210">
                  <c:v>20</c:v>
                </c:pt>
                <c:pt idx="211">
                  <c:v>7.8</c:v>
                </c:pt>
                <c:pt idx="212">
                  <c:v>6.8</c:v>
                </c:pt>
                <c:pt idx="213">
                  <c:v>7.2</c:v>
                </c:pt>
                <c:pt idx="214">
                  <c:v>52</c:v>
                </c:pt>
                <c:pt idx="215">
                  <c:v>252.32</c:v>
                </c:pt>
                <c:pt idx="216">
                  <c:v>5</c:v>
                </c:pt>
                <c:pt idx="217">
                  <c:v>30</c:v>
                </c:pt>
                <c:pt idx="218">
                  <c:v>20</c:v>
                </c:pt>
                <c:pt idx="219">
                  <c:v>300</c:v>
                </c:pt>
                <c:pt idx="220">
                  <c:v>250</c:v>
                </c:pt>
                <c:pt idx="221">
                  <c:v>50</c:v>
                </c:pt>
                <c:pt idx="222">
                  <c:v>101</c:v>
                </c:pt>
                <c:pt idx="223">
                  <c:v>200</c:v>
                </c:pt>
                <c:pt idx="224">
                  <c:v>100</c:v>
                </c:pt>
                <c:pt idx="225">
                  <c:v>20</c:v>
                </c:pt>
                <c:pt idx="226">
                  <c:v>20</c:v>
                </c:pt>
                <c:pt idx="227">
                  <c:v>14</c:v>
                </c:pt>
                <c:pt idx="228">
                  <c:v>7.06</c:v>
                </c:pt>
                <c:pt idx="229">
                  <c:v>24.9</c:v>
                </c:pt>
                <c:pt idx="230">
                  <c:v>56</c:v>
                </c:pt>
                <c:pt idx="231">
                  <c:v>50</c:v>
                </c:pt>
                <c:pt idx="232">
                  <c:v>50</c:v>
                </c:pt>
                <c:pt idx="233">
                  <c:v>10</c:v>
                </c:pt>
                <c:pt idx="234">
                  <c:v>86</c:v>
                </c:pt>
                <c:pt idx="235">
                  <c:v>10.5</c:v>
                </c:pt>
                <c:pt idx="236">
                  <c:v>144</c:v>
                </c:pt>
                <c:pt idx="237">
                  <c:v>10.3</c:v>
                </c:pt>
                <c:pt idx="238">
                  <c:v>3.6</c:v>
                </c:pt>
                <c:pt idx="239">
                  <c:v>7.65</c:v>
                </c:pt>
                <c:pt idx="240">
                  <c:v>10.416</c:v>
                </c:pt>
                <c:pt idx="241">
                  <c:v>13</c:v>
                </c:pt>
                <c:pt idx="242">
                  <c:v>70</c:v>
                </c:pt>
                <c:pt idx="243">
                  <c:v>19.59</c:v>
                </c:pt>
                <c:pt idx="244">
                  <c:v>4.5999999999999996</c:v>
                </c:pt>
                <c:pt idx="245">
                  <c:v>20</c:v>
                </c:pt>
                <c:pt idx="246">
                  <c:v>14.7</c:v>
                </c:pt>
                <c:pt idx="247">
                  <c:v>20</c:v>
                </c:pt>
                <c:pt idx="248">
                  <c:v>19.5</c:v>
                </c:pt>
                <c:pt idx="249">
                  <c:v>19.5</c:v>
                </c:pt>
                <c:pt idx="250">
                  <c:v>20</c:v>
                </c:pt>
                <c:pt idx="251">
                  <c:v>20</c:v>
                </c:pt>
                <c:pt idx="252">
                  <c:v>20</c:v>
                </c:pt>
                <c:pt idx="253">
                  <c:v>20</c:v>
                </c:pt>
                <c:pt idx="254">
                  <c:v>250</c:v>
                </c:pt>
                <c:pt idx="255">
                  <c:v>5.6814814814814811</c:v>
                </c:pt>
                <c:pt idx="256">
                  <c:v>30</c:v>
                </c:pt>
                <c:pt idx="257">
                  <c:v>52</c:v>
                </c:pt>
                <c:pt idx="258">
                  <c:v>30</c:v>
                </c:pt>
                <c:pt idx="259">
                  <c:v>15</c:v>
                </c:pt>
                <c:pt idx="260">
                  <c:v>39</c:v>
                </c:pt>
                <c:pt idx="261">
                  <c:v>36</c:v>
                </c:pt>
                <c:pt idx="262">
                  <c:v>60</c:v>
                </c:pt>
                <c:pt idx="263">
                  <c:v>12.5</c:v>
                </c:pt>
                <c:pt idx="264">
                  <c:v>120</c:v>
                </c:pt>
                <c:pt idx="265">
                  <c:v>20</c:v>
                </c:pt>
                <c:pt idx="266">
                  <c:v>50.6</c:v>
                </c:pt>
                <c:pt idx="267">
                  <c:v>72</c:v>
                </c:pt>
                <c:pt idx="268">
                  <c:v>52</c:v>
                </c:pt>
                <c:pt idx="269">
                  <c:v>160</c:v>
                </c:pt>
                <c:pt idx="270">
                  <c:v>400</c:v>
                </c:pt>
                <c:pt idx="271">
                  <c:v>103</c:v>
                </c:pt>
                <c:pt idx="272">
                  <c:v>60</c:v>
                </c:pt>
                <c:pt idx="273">
                  <c:v>200</c:v>
                </c:pt>
                <c:pt idx="274">
                  <c:v>300</c:v>
                </c:pt>
                <c:pt idx="275">
                  <c:v>690</c:v>
                </c:pt>
                <c:pt idx="276">
                  <c:v>45</c:v>
                </c:pt>
                <c:pt idx="277">
                  <c:v>20</c:v>
                </c:pt>
                <c:pt idx="278">
                  <c:v>150</c:v>
                </c:pt>
                <c:pt idx="279">
                  <c:v>128</c:v>
                </c:pt>
                <c:pt idx="280">
                  <c:v>66</c:v>
                </c:pt>
                <c:pt idx="281">
                  <c:v>8.16</c:v>
                </c:pt>
                <c:pt idx="282">
                  <c:v>20.399999999999999</c:v>
                </c:pt>
                <c:pt idx="283">
                  <c:v>106.688</c:v>
                </c:pt>
                <c:pt idx="284">
                  <c:v>78.400000000000006</c:v>
                </c:pt>
                <c:pt idx="285">
                  <c:v>49.36</c:v>
                </c:pt>
                <c:pt idx="286">
                  <c:v>19.579999999999998</c:v>
                </c:pt>
                <c:pt idx="287">
                  <c:v>19.579999999999998</c:v>
                </c:pt>
                <c:pt idx="288">
                  <c:v>100</c:v>
                </c:pt>
                <c:pt idx="289">
                  <c:v>88</c:v>
                </c:pt>
                <c:pt idx="290">
                  <c:v>90</c:v>
                </c:pt>
                <c:pt idx="291">
                  <c:v>70</c:v>
                </c:pt>
                <c:pt idx="292">
                  <c:v>100</c:v>
                </c:pt>
                <c:pt idx="293">
                  <c:v>9.3076923076923066</c:v>
                </c:pt>
                <c:pt idx="294">
                  <c:v>100</c:v>
                </c:pt>
                <c:pt idx="295">
                  <c:v>100</c:v>
                </c:pt>
                <c:pt idx="296">
                  <c:v>20</c:v>
                </c:pt>
                <c:pt idx="297">
                  <c:v>42</c:v>
                </c:pt>
                <c:pt idx="298">
                  <c:v>57.5</c:v>
                </c:pt>
                <c:pt idx="299">
                  <c:v>120</c:v>
                </c:pt>
                <c:pt idx="300">
                  <c:v>150</c:v>
                </c:pt>
                <c:pt idx="301">
                  <c:v>35</c:v>
                </c:pt>
                <c:pt idx="302">
                  <c:v>102.5</c:v>
                </c:pt>
                <c:pt idx="303">
                  <c:v>6.3</c:v>
                </c:pt>
                <c:pt idx="304">
                  <c:v>50</c:v>
                </c:pt>
                <c:pt idx="305">
                  <c:v>50</c:v>
                </c:pt>
                <c:pt idx="306">
                  <c:v>50</c:v>
                </c:pt>
                <c:pt idx="307">
                  <c:v>300</c:v>
                </c:pt>
                <c:pt idx="308">
                  <c:v>93.6</c:v>
                </c:pt>
                <c:pt idx="309">
                  <c:v>100</c:v>
                </c:pt>
                <c:pt idx="310">
                  <c:v>50</c:v>
                </c:pt>
                <c:pt idx="311">
                  <c:v>44</c:v>
                </c:pt>
                <c:pt idx="312">
                  <c:v>150</c:v>
                </c:pt>
                <c:pt idx="313">
                  <c:v>127.86</c:v>
                </c:pt>
                <c:pt idx="314">
                  <c:v>200</c:v>
                </c:pt>
                <c:pt idx="315">
                  <c:v>20</c:v>
                </c:pt>
                <c:pt idx="316">
                  <c:v>52</c:v>
                </c:pt>
                <c:pt idx="317">
                  <c:v>40</c:v>
                </c:pt>
                <c:pt idx="318">
                  <c:v>200</c:v>
                </c:pt>
                <c:pt idx="319">
                  <c:v>60</c:v>
                </c:pt>
                <c:pt idx="320">
                  <c:v>52.5</c:v>
                </c:pt>
                <c:pt idx="321">
                  <c:v>22</c:v>
                </c:pt>
                <c:pt idx="322">
                  <c:v>20</c:v>
                </c:pt>
                <c:pt idx="323">
                  <c:v>40</c:v>
                </c:pt>
                <c:pt idx="324">
                  <c:v>60</c:v>
                </c:pt>
                <c:pt idx="325">
                  <c:v>15</c:v>
                </c:pt>
                <c:pt idx="326">
                  <c:v>120</c:v>
                </c:pt>
                <c:pt idx="327">
                  <c:v>7</c:v>
                </c:pt>
                <c:pt idx="328">
                  <c:v>30</c:v>
                </c:pt>
                <c:pt idx="329">
                  <c:v>50</c:v>
                </c:pt>
              </c:numCache>
            </c:numRef>
          </c:bubbleSize>
          <c:bubble3D val="0"/>
          <c:extLst>
            <c:ext xmlns:c16="http://schemas.microsoft.com/office/drawing/2014/chart" uri="{C3380CC4-5D6E-409C-BE32-E72D297353CC}">
              <c16:uniqueId val="{0000000A-BCC5-4AF8-ACC5-6227A90BE4B0}"/>
            </c:ext>
          </c:extLst>
        </c:ser>
        <c:dLbls>
          <c:showLegendKey val="0"/>
          <c:showVal val="0"/>
          <c:showCatName val="0"/>
          <c:showSerName val="0"/>
          <c:showPercent val="0"/>
          <c:showBubbleSize val="0"/>
        </c:dLbls>
        <c:bubbleScale val="80"/>
        <c:showNegBubbles val="0"/>
        <c:axId val="358385920"/>
        <c:axId val="358531456"/>
      </c:bubbleChart>
      <c:valAx>
        <c:axId val="358385920"/>
        <c:scaling>
          <c:orientation val="minMax"/>
          <c:max val="44196"/>
          <c:min val="42005"/>
        </c:scaling>
        <c:delete val="0"/>
        <c:axPos val="b"/>
        <c:title>
          <c:tx>
            <c:rich>
              <a:bodyPr/>
              <a:lstStyle/>
              <a:p>
                <a:pPr>
                  <a:defRPr/>
                </a:pPr>
                <a:r>
                  <a:rPr lang="en-US"/>
                  <a:t>PPA Execution Date</a:t>
                </a:r>
              </a:p>
            </c:rich>
          </c:tx>
          <c:layout>
            <c:manualLayout>
              <c:xMode val="edge"/>
              <c:yMode val="edge"/>
              <c:x val="0.39832362761583157"/>
              <c:y val="0.9308453984445284"/>
            </c:manualLayout>
          </c:layout>
          <c:overlay val="0"/>
          <c:spPr>
            <a:noFill/>
            <a:ln w="25400">
              <a:noFill/>
            </a:ln>
          </c:spPr>
        </c:title>
        <c:numFmt formatCode="yyyy" sourceLinked="0"/>
        <c:majorTickMark val="out"/>
        <c:minorTickMark val="none"/>
        <c:tickLblPos val="nextTo"/>
        <c:spPr>
          <a:ln w="3175">
            <a:noFill/>
            <a:prstDash val="solid"/>
          </a:ln>
        </c:spPr>
        <c:txPr>
          <a:bodyPr rot="0" vert="horz"/>
          <a:lstStyle/>
          <a:p>
            <a:pPr>
              <a:defRPr>
                <a:solidFill>
                  <a:sysClr val="windowText" lastClr="000000"/>
                </a:solidFill>
              </a:defRPr>
            </a:pPr>
            <a:endParaRPr lang="en-US"/>
          </a:p>
        </c:txPr>
        <c:crossAx val="358531456"/>
        <c:crosses val="autoZero"/>
        <c:crossBetween val="midCat"/>
        <c:majorUnit val="366"/>
        <c:minorUnit val="366"/>
      </c:valAx>
      <c:valAx>
        <c:axId val="358531456"/>
        <c:scaling>
          <c:orientation val="minMax"/>
          <c:max val="130"/>
          <c:min val="0"/>
        </c:scaling>
        <c:delete val="0"/>
        <c:axPos val="l"/>
        <c:majorGridlines>
          <c:spPr>
            <a:ln w="3175">
              <a:solidFill>
                <a:schemeClr val="bg1">
                  <a:lumMod val="75000"/>
                </a:schemeClr>
              </a:solidFill>
            </a:ln>
          </c:spPr>
        </c:majorGridlines>
        <c:numFmt formatCode="General" sourceLinked="0"/>
        <c:majorTickMark val="out"/>
        <c:minorTickMark val="none"/>
        <c:tickLblPos val="nextTo"/>
        <c:spPr>
          <a:ln w="3175">
            <a:noFill/>
            <a:prstDash val="solid"/>
          </a:ln>
        </c:spPr>
        <c:txPr>
          <a:bodyPr rot="0" vert="horz"/>
          <a:lstStyle/>
          <a:p>
            <a:pPr>
              <a:defRPr/>
            </a:pPr>
            <a:endParaRPr lang="en-US"/>
          </a:p>
        </c:txPr>
        <c:crossAx val="358385920"/>
        <c:crosses val="autoZero"/>
        <c:crossBetween val="midCat"/>
      </c:valAx>
      <c:spPr>
        <a:noFill/>
        <a:ln w="25400">
          <a:noFill/>
        </a:ln>
      </c:spPr>
    </c:plotArea>
    <c:legend>
      <c:legendPos val="r"/>
      <c:layout>
        <c:manualLayout>
          <c:xMode val="edge"/>
          <c:yMode val="edge"/>
          <c:x val="0.44821300012089871"/>
          <c:y val="3.2457641244715243E-2"/>
          <c:w val="0.43675414273067276"/>
          <c:h val="0.25137220822909867"/>
        </c:manualLayout>
      </c:layout>
      <c:overlay val="0"/>
      <c:spPr>
        <a:solidFill>
          <a:schemeClr val="bg1"/>
        </a:solidFill>
        <a:ln w="3175">
          <a:solidFill>
            <a:schemeClr val="bg1">
              <a:lumMod val="75000"/>
            </a:schemeClr>
          </a:solidFill>
          <a:prstDash val="solid"/>
        </a:ln>
      </c:spPr>
    </c:legend>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7824504891434026E-2"/>
          <c:y val="9.1118801682047806E-2"/>
          <c:w val="0.88614855908162993"/>
          <c:h val="0.76276014740581666"/>
        </c:manualLayout>
      </c:layout>
      <c:bubbleChart>
        <c:varyColors val="0"/>
        <c:ser>
          <c:idx val="3"/>
          <c:order val="0"/>
          <c:tx>
            <c:v> PV in CA, NV, AZ (for comparison)</c:v>
          </c:tx>
          <c:spPr>
            <a:noFill/>
            <a:ln w="9525">
              <a:solidFill>
                <a:schemeClr val="accent3">
                  <a:lumMod val="60000"/>
                  <a:lumOff val="40000"/>
                </a:schemeClr>
              </a:solidFill>
              <a:prstDash val="solid"/>
            </a:ln>
          </c:spPr>
          <c:invertIfNegative val="1"/>
          <c:xVal>
            <c:numRef>
              <c:f>'PPA Price for CSP Plants'!$A$26:$A$207</c:f>
              <c:numCache>
                <c:formatCode>m/d/yyyy</c:formatCode>
                <c:ptCount val="182"/>
                <c:pt idx="0">
                  <c:v>39630</c:v>
                </c:pt>
                <c:pt idx="1">
                  <c:v>39652</c:v>
                </c:pt>
                <c:pt idx="2">
                  <c:v>39801</c:v>
                </c:pt>
                <c:pt idx="3">
                  <c:v>39941</c:v>
                </c:pt>
                <c:pt idx="4">
                  <c:v>39965</c:v>
                </c:pt>
                <c:pt idx="5">
                  <c:v>39986</c:v>
                </c:pt>
                <c:pt idx="6">
                  <c:v>40042</c:v>
                </c:pt>
                <c:pt idx="7">
                  <c:v>40064</c:v>
                </c:pt>
                <c:pt idx="8">
                  <c:v>40137</c:v>
                </c:pt>
                <c:pt idx="9">
                  <c:v>40171</c:v>
                </c:pt>
                <c:pt idx="10">
                  <c:v>40171</c:v>
                </c:pt>
                <c:pt idx="11">
                  <c:v>40171</c:v>
                </c:pt>
                <c:pt idx="12">
                  <c:v>40204</c:v>
                </c:pt>
                <c:pt idx="13">
                  <c:v>40204</c:v>
                </c:pt>
                <c:pt idx="14">
                  <c:v>40204</c:v>
                </c:pt>
                <c:pt idx="15">
                  <c:v>40211</c:v>
                </c:pt>
                <c:pt idx="16">
                  <c:v>40233</c:v>
                </c:pt>
                <c:pt idx="17">
                  <c:v>40243</c:v>
                </c:pt>
                <c:pt idx="18">
                  <c:v>40287</c:v>
                </c:pt>
                <c:pt idx="19">
                  <c:v>40289</c:v>
                </c:pt>
                <c:pt idx="20">
                  <c:v>40297</c:v>
                </c:pt>
                <c:pt idx="21">
                  <c:v>40308</c:v>
                </c:pt>
                <c:pt idx="22">
                  <c:v>40318</c:v>
                </c:pt>
                <c:pt idx="23">
                  <c:v>40330</c:v>
                </c:pt>
                <c:pt idx="24">
                  <c:v>40385</c:v>
                </c:pt>
                <c:pt idx="25">
                  <c:v>40388</c:v>
                </c:pt>
                <c:pt idx="26">
                  <c:v>40388</c:v>
                </c:pt>
                <c:pt idx="27">
                  <c:v>40414</c:v>
                </c:pt>
                <c:pt idx="28">
                  <c:v>40441</c:v>
                </c:pt>
                <c:pt idx="29">
                  <c:v>40492</c:v>
                </c:pt>
                <c:pt idx="30">
                  <c:v>40497</c:v>
                </c:pt>
                <c:pt idx="31">
                  <c:v>40497</c:v>
                </c:pt>
                <c:pt idx="32">
                  <c:v>40513</c:v>
                </c:pt>
                <c:pt idx="33">
                  <c:v>40533</c:v>
                </c:pt>
                <c:pt idx="34">
                  <c:v>40542</c:v>
                </c:pt>
                <c:pt idx="35">
                  <c:v>40542</c:v>
                </c:pt>
                <c:pt idx="36">
                  <c:v>40548</c:v>
                </c:pt>
                <c:pt idx="37">
                  <c:v>40550</c:v>
                </c:pt>
                <c:pt idx="38">
                  <c:v>40568</c:v>
                </c:pt>
                <c:pt idx="39">
                  <c:v>40581</c:v>
                </c:pt>
                <c:pt idx="40">
                  <c:v>40585</c:v>
                </c:pt>
                <c:pt idx="41">
                  <c:v>40585</c:v>
                </c:pt>
                <c:pt idx="42">
                  <c:v>40610</c:v>
                </c:pt>
                <c:pt idx="43">
                  <c:v>40697</c:v>
                </c:pt>
                <c:pt idx="44">
                  <c:v>40697</c:v>
                </c:pt>
                <c:pt idx="45">
                  <c:v>40715</c:v>
                </c:pt>
                <c:pt idx="46">
                  <c:v>40732</c:v>
                </c:pt>
                <c:pt idx="47">
                  <c:v>40738</c:v>
                </c:pt>
                <c:pt idx="48">
                  <c:v>40745</c:v>
                </c:pt>
                <c:pt idx="49">
                  <c:v>40815</c:v>
                </c:pt>
                <c:pt idx="50">
                  <c:v>40817</c:v>
                </c:pt>
                <c:pt idx="51">
                  <c:v>40885</c:v>
                </c:pt>
                <c:pt idx="52">
                  <c:v>40897</c:v>
                </c:pt>
                <c:pt idx="53">
                  <c:v>40897</c:v>
                </c:pt>
                <c:pt idx="54">
                  <c:v>40909</c:v>
                </c:pt>
                <c:pt idx="55">
                  <c:v>40909</c:v>
                </c:pt>
                <c:pt idx="56">
                  <c:v>40942</c:v>
                </c:pt>
                <c:pt idx="57">
                  <c:v>40966</c:v>
                </c:pt>
                <c:pt idx="58">
                  <c:v>41093</c:v>
                </c:pt>
                <c:pt idx="59">
                  <c:v>41093</c:v>
                </c:pt>
                <c:pt idx="60">
                  <c:v>41124</c:v>
                </c:pt>
                <c:pt idx="61">
                  <c:v>41134</c:v>
                </c:pt>
                <c:pt idx="62">
                  <c:v>41137</c:v>
                </c:pt>
                <c:pt idx="63">
                  <c:v>41150</c:v>
                </c:pt>
                <c:pt idx="64">
                  <c:v>41152</c:v>
                </c:pt>
                <c:pt idx="65">
                  <c:v>41169</c:v>
                </c:pt>
                <c:pt idx="66">
                  <c:v>41169</c:v>
                </c:pt>
                <c:pt idx="67">
                  <c:v>41199</c:v>
                </c:pt>
                <c:pt idx="68">
                  <c:v>41214</c:v>
                </c:pt>
                <c:pt idx="69">
                  <c:v>41228</c:v>
                </c:pt>
                <c:pt idx="70">
                  <c:v>41255</c:v>
                </c:pt>
                <c:pt idx="71">
                  <c:v>41256</c:v>
                </c:pt>
                <c:pt idx="72">
                  <c:v>41333</c:v>
                </c:pt>
                <c:pt idx="73">
                  <c:v>41355</c:v>
                </c:pt>
                <c:pt idx="74">
                  <c:v>41355</c:v>
                </c:pt>
                <c:pt idx="75">
                  <c:v>41358</c:v>
                </c:pt>
                <c:pt idx="76">
                  <c:v>41374</c:v>
                </c:pt>
                <c:pt idx="77">
                  <c:v>41380</c:v>
                </c:pt>
                <c:pt idx="78">
                  <c:v>41426</c:v>
                </c:pt>
                <c:pt idx="79">
                  <c:v>41428</c:v>
                </c:pt>
                <c:pt idx="80">
                  <c:v>41428</c:v>
                </c:pt>
                <c:pt idx="81">
                  <c:v>41458</c:v>
                </c:pt>
                <c:pt idx="82">
                  <c:v>41465</c:v>
                </c:pt>
                <c:pt idx="83">
                  <c:v>41465</c:v>
                </c:pt>
                <c:pt idx="84">
                  <c:v>41472</c:v>
                </c:pt>
                <c:pt idx="85">
                  <c:v>41472</c:v>
                </c:pt>
                <c:pt idx="86">
                  <c:v>41523</c:v>
                </c:pt>
                <c:pt idx="87">
                  <c:v>41544</c:v>
                </c:pt>
                <c:pt idx="88">
                  <c:v>41556</c:v>
                </c:pt>
                <c:pt idx="89">
                  <c:v>41569</c:v>
                </c:pt>
                <c:pt idx="90">
                  <c:v>41609</c:v>
                </c:pt>
                <c:pt idx="91">
                  <c:v>41627</c:v>
                </c:pt>
                <c:pt idx="92">
                  <c:v>41669</c:v>
                </c:pt>
                <c:pt idx="93">
                  <c:v>41715</c:v>
                </c:pt>
                <c:pt idx="94">
                  <c:v>41724</c:v>
                </c:pt>
                <c:pt idx="95">
                  <c:v>41786</c:v>
                </c:pt>
                <c:pt idx="96">
                  <c:v>41802</c:v>
                </c:pt>
                <c:pt idx="97">
                  <c:v>41838</c:v>
                </c:pt>
                <c:pt idx="98">
                  <c:v>41843</c:v>
                </c:pt>
                <c:pt idx="99">
                  <c:v>41844</c:v>
                </c:pt>
                <c:pt idx="100">
                  <c:v>41844</c:v>
                </c:pt>
                <c:pt idx="101">
                  <c:v>41870</c:v>
                </c:pt>
                <c:pt idx="102">
                  <c:v>41876</c:v>
                </c:pt>
                <c:pt idx="103">
                  <c:v>41885</c:v>
                </c:pt>
                <c:pt idx="104">
                  <c:v>41915</c:v>
                </c:pt>
                <c:pt idx="105">
                  <c:v>41932</c:v>
                </c:pt>
                <c:pt idx="106">
                  <c:v>41933</c:v>
                </c:pt>
                <c:pt idx="107">
                  <c:v>41934</c:v>
                </c:pt>
                <c:pt idx="108">
                  <c:v>41934</c:v>
                </c:pt>
                <c:pt idx="109">
                  <c:v>41934</c:v>
                </c:pt>
                <c:pt idx="110">
                  <c:v>41934</c:v>
                </c:pt>
                <c:pt idx="111">
                  <c:v>41934</c:v>
                </c:pt>
                <c:pt idx="112">
                  <c:v>41934</c:v>
                </c:pt>
                <c:pt idx="113">
                  <c:v>41934</c:v>
                </c:pt>
                <c:pt idx="114">
                  <c:v>41934</c:v>
                </c:pt>
                <c:pt idx="115">
                  <c:v>41956</c:v>
                </c:pt>
                <c:pt idx="116">
                  <c:v>41961</c:v>
                </c:pt>
                <c:pt idx="117">
                  <c:v>41982</c:v>
                </c:pt>
                <c:pt idx="118">
                  <c:v>42068</c:v>
                </c:pt>
                <c:pt idx="119">
                  <c:v>42086</c:v>
                </c:pt>
                <c:pt idx="120">
                  <c:v>42097</c:v>
                </c:pt>
                <c:pt idx="121">
                  <c:v>42108</c:v>
                </c:pt>
                <c:pt idx="122">
                  <c:v>42111</c:v>
                </c:pt>
                <c:pt idx="123">
                  <c:v>42160</c:v>
                </c:pt>
                <c:pt idx="124">
                  <c:v>42174</c:v>
                </c:pt>
                <c:pt idx="125">
                  <c:v>42178</c:v>
                </c:pt>
                <c:pt idx="126">
                  <c:v>42180</c:v>
                </c:pt>
                <c:pt idx="127">
                  <c:v>42200</c:v>
                </c:pt>
                <c:pt idx="128">
                  <c:v>42201</c:v>
                </c:pt>
                <c:pt idx="129">
                  <c:v>42221</c:v>
                </c:pt>
                <c:pt idx="130">
                  <c:v>42228</c:v>
                </c:pt>
                <c:pt idx="131">
                  <c:v>42232</c:v>
                </c:pt>
                <c:pt idx="132">
                  <c:v>42244</c:v>
                </c:pt>
                <c:pt idx="133">
                  <c:v>42250</c:v>
                </c:pt>
                <c:pt idx="134">
                  <c:v>42285</c:v>
                </c:pt>
                <c:pt idx="135">
                  <c:v>42313</c:v>
                </c:pt>
                <c:pt idx="136">
                  <c:v>42314</c:v>
                </c:pt>
                <c:pt idx="137">
                  <c:v>42328</c:v>
                </c:pt>
                <c:pt idx="138">
                  <c:v>42338</c:v>
                </c:pt>
                <c:pt idx="139">
                  <c:v>42355</c:v>
                </c:pt>
                <c:pt idx="140">
                  <c:v>42356</c:v>
                </c:pt>
                <c:pt idx="141">
                  <c:v>42356</c:v>
                </c:pt>
                <c:pt idx="142">
                  <c:v>42356</c:v>
                </c:pt>
                <c:pt idx="143">
                  <c:v>42356</c:v>
                </c:pt>
                <c:pt idx="144">
                  <c:v>42375</c:v>
                </c:pt>
                <c:pt idx="145">
                  <c:v>42509</c:v>
                </c:pt>
                <c:pt idx="146">
                  <c:v>42628</c:v>
                </c:pt>
                <c:pt idx="147">
                  <c:v>42719</c:v>
                </c:pt>
                <c:pt idx="148">
                  <c:v>42752</c:v>
                </c:pt>
                <c:pt idx="149">
                  <c:v>42817</c:v>
                </c:pt>
                <c:pt idx="150">
                  <c:v>42839</c:v>
                </c:pt>
                <c:pt idx="151">
                  <c:v>42877</c:v>
                </c:pt>
                <c:pt idx="152">
                  <c:v>42955</c:v>
                </c:pt>
                <c:pt idx="153">
                  <c:v>43001</c:v>
                </c:pt>
                <c:pt idx="154">
                  <c:v>43004</c:v>
                </c:pt>
                <c:pt idx="155">
                  <c:v>43004</c:v>
                </c:pt>
                <c:pt idx="156">
                  <c:v>43014</c:v>
                </c:pt>
                <c:pt idx="157">
                  <c:v>43014</c:v>
                </c:pt>
                <c:pt idx="158">
                  <c:v>43038</c:v>
                </c:pt>
                <c:pt idx="159">
                  <c:v>43077</c:v>
                </c:pt>
                <c:pt idx="160">
                  <c:v>43109</c:v>
                </c:pt>
                <c:pt idx="161">
                  <c:v>43152</c:v>
                </c:pt>
                <c:pt idx="162">
                  <c:v>43227</c:v>
                </c:pt>
                <c:pt idx="163">
                  <c:v>43250</c:v>
                </c:pt>
                <c:pt idx="164">
                  <c:v>43250</c:v>
                </c:pt>
                <c:pt idx="165">
                  <c:v>43250</c:v>
                </c:pt>
                <c:pt idx="166">
                  <c:v>43250</c:v>
                </c:pt>
                <c:pt idx="167">
                  <c:v>43250</c:v>
                </c:pt>
                <c:pt idx="168">
                  <c:v>43250</c:v>
                </c:pt>
                <c:pt idx="169">
                  <c:v>43259</c:v>
                </c:pt>
                <c:pt idx="170">
                  <c:v>43374</c:v>
                </c:pt>
                <c:pt idx="171">
                  <c:v>43374</c:v>
                </c:pt>
                <c:pt idx="172">
                  <c:v>43391</c:v>
                </c:pt>
                <c:pt idx="173">
                  <c:v>43545</c:v>
                </c:pt>
                <c:pt idx="174">
                  <c:v>43640</c:v>
                </c:pt>
                <c:pt idx="175">
                  <c:v>43640</c:v>
                </c:pt>
                <c:pt idx="176">
                  <c:v>43640</c:v>
                </c:pt>
                <c:pt idx="177">
                  <c:v>43647</c:v>
                </c:pt>
                <c:pt idx="178">
                  <c:v>43795</c:v>
                </c:pt>
                <c:pt idx="179">
                  <c:v>43915</c:v>
                </c:pt>
                <c:pt idx="180">
                  <c:v>43929</c:v>
                </c:pt>
              </c:numCache>
            </c:numRef>
          </c:xVal>
          <c:yVal>
            <c:numRef>
              <c:f>'PPA Price for CSP Plants'!$C$26:$C$207</c:f>
              <c:numCache>
                <c:formatCode>0.00</c:formatCode>
                <c:ptCount val="182"/>
                <c:pt idx="0">
                  <c:v>145.2907460896657</c:v>
                </c:pt>
                <c:pt idx="1">
                  <c:v>126.45570661208539</c:v>
                </c:pt>
                <c:pt idx="2">
                  <c:v>164.45572195425723</c:v>
                </c:pt>
                <c:pt idx="3">
                  <c:v>137.68508460827246</c:v>
                </c:pt>
                <c:pt idx="4">
                  <c:v>126.21212395114803</c:v>
                </c:pt>
                <c:pt idx="5">
                  <c:v>161.81548905663686</c:v>
                </c:pt>
                <c:pt idx="6">
                  <c:v>140.08794936438139</c:v>
                </c:pt>
                <c:pt idx="7">
                  <c:v>192.51207117238803</c:v>
                </c:pt>
                <c:pt idx="8">
                  <c:v>114.28127286800645</c:v>
                </c:pt>
                <c:pt idx="9">
                  <c:v>232.7679192034704</c:v>
                </c:pt>
                <c:pt idx="10">
                  <c:v>232.7679192034704</c:v>
                </c:pt>
                <c:pt idx="11">
                  <c:v>232.7679192034704</c:v>
                </c:pt>
                <c:pt idx="12">
                  <c:v>156.78919889199267</c:v>
                </c:pt>
                <c:pt idx="13">
                  <c:v>157.94117785682593</c:v>
                </c:pt>
                <c:pt idx="14">
                  <c:v>157.94117785682593</c:v>
                </c:pt>
                <c:pt idx="15">
                  <c:v>134.17296521757345</c:v>
                </c:pt>
                <c:pt idx="16">
                  <c:v>136.41543361093846</c:v>
                </c:pt>
                <c:pt idx="17">
                  <c:v>128.41644739381232</c:v>
                </c:pt>
                <c:pt idx="18">
                  <c:v>102.51965173885839</c:v>
                </c:pt>
                <c:pt idx="19">
                  <c:v>135.88994944907773</c:v>
                </c:pt>
                <c:pt idx="20">
                  <c:v>128.03867808268507</c:v>
                </c:pt>
                <c:pt idx="21">
                  <c:v>128.38562679836727</c:v>
                </c:pt>
                <c:pt idx="22">
                  <c:v>154.54344875579176</c:v>
                </c:pt>
                <c:pt idx="23">
                  <c:v>128.03867808268507</c:v>
                </c:pt>
                <c:pt idx="24">
                  <c:v>129.59082616495928</c:v>
                </c:pt>
                <c:pt idx="25">
                  <c:v>124.26824820034791</c:v>
                </c:pt>
                <c:pt idx="26">
                  <c:v>149.63355332733474</c:v>
                </c:pt>
                <c:pt idx="27">
                  <c:v>110.02605535372581</c:v>
                </c:pt>
                <c:pt idx="28">
                  <c:v>119.32622099523928</c:v>
                </c:pt>
                <c:pt idx="29">
                  <c:v>125.55486656968762</c:v>
                </c:pt>
                <c:pt idx="30">
                  <c:v>73.503384351934471</c:v>
                </c:pt>
                <c:pt idx="31">
                  <c:v>75.346673125802468</c:v>
                </c:pt>
                <c:pt idx="32">
                  <c:v>133.87399430328566</c:v>
                </c:pt>
                <c:pt idx="33">
                  <c:v>119.68109562930729</c:v>
                </c:pt>
                <c:pt idx="34">
                  <c:v>105.39895769306231</c:v>
                </c:pt>
                <c:pt idx="35">
                  <c:v>142.56710847089252</c:v>
                </c:pt>
                <c:pt idx="36">
                  <c:v>105.62532012454332</c:v>
                </c:pt>
                <c:pt idx="37">
                  <c:v>117.90100245430406</c:v>
                </c:pt>
                <c:pt idx="38">
                  <c:v>130.67928018532925</c:v>
                </c:pt>
                <c:pt idx="39">
                  <c:v>110.49964734050111</c:v>
                </c:pt>
                <c:pt idx="40">
                  <c:v>110.1516817504756</c:v>
                </c:pt>
                <c:pt idx="41">
                  <c:v>113.45611005571536</c:v>
                </c:pt>
                <c:pt idx="42">
                  <c:v>90.256287176892172</c:v>
                </c:pt>
                <c:pt idx="43">
                  <c:v>107.59637847732819</c:v>
                </c:pt>
                <c:pt idx="44">
                  <c:v>115.19553556354373</c:v>
                </c:pt>
                <c:pt idx="45">
                  <c:v>102.74055073357263</c:v>
                </c:pt>
                <c:pt idx="46">
                  <c:v>121.09775972700984</c:v>
                </c:pt>
                <c:pt idx="47">
                  <c:v>97.230944040558128</c:v>
                </c:pt>
                <c:pt idx="48">
                  <c:v>111.9409899558503</c:v>
                </c:pt>
                <c:pt idx="49">
                  <c:v>82.017484107405636</c:v>
                </c:pt>
                <c:pt idx="50">
                  <c:v>133.03692870117212</c:v>
                </c:pt>
                <c:pt idx="51">
                  <c:v>104.17838165945746</c:v>
                </c:pt>
                <c:pt idx="52">
                  <c:v>80.920971708715271</c:v>
                </c:pt>
                <c:pt idx="53">
                  <c:v>81.803350471648059</c:v>
                </c:pt>
                <c:pt idx="54">
                  <c:v>74.409786058782956</c:v>
                </c:pt>
                <c:pt idx="55">
                  <c:v>82.937356166687763</c:v>
                </c:pt>
                <c:pt idx="56">
                  <c:v>83.426933085535097</c:v>
                </c:pt>
                <c:pt idx="57">
                  <c:v>57.620026552602383</c:v>
                </c:pt>
                <c:pt idx="58">
                  <c:v>87.290865194941006</c:v>
                </c:pt>
                <c:pt idx="59">
                  <c:v>89.80384502839263</c:v>
                </c:pt>
                <c:pt idx="60">
                  <c:v>86.942379729033604</c:v>
                </c:pt>
                <c:pt idx="61">
                  <c:v>86.953975002641542</c:v>
                </c:pt>
                <c:pt idx="62">
                  <c:v>85.116521318063178</c:v>
                </c:pt>
                <c:pt idx="63">
                  <c:v>82.278995859770305</c:v>
                </c:pt>
                <c:pt idx="64">
                  <c:v>88.227334807971346</c:v>
                </c:pt>
                <c:pt idx="65">
                  <c:v>80.555504530150273</c:v>
                </c:pt>
                <c:pt idx="66">
                  <c:v>96.273109336038459</c:v>
                </c:pt>
                <c:pt idx="67">
                  <c:v>82.665744688357279</c:v>
                </c:pt>
                <c:pt idx="68">
                  <c:v>68.240330929720201</c:v>
                </c:pt>
                <c:pt idx="69">
                  <c:v>78.718386144874557</c:v>
                </c:pt>
                <c:pt idx="70">
                  <c:v>77.098371459659049</c:v>
                </c:pt>
                <c:pt idx="71">
                  <c:v>80.318451061926751</c:v>
                </c:pt>
                <c:pt idx="72">
                  <c:v>77.344977044547335</c:v>
                </c:pt>
                <c:pt idx="73">
                  <c:v>81.795282422778698</c:v>
                </c:pt>
                <c:pt idx="74">
                  <c:v>83.071288828573969</c:v>
                </c:pt>
                <c:pt idx="75">
                  <c:v>72.67541840683802</c:v>
                </c:pt>
                <c:pt idx="76">
                  <c:v>81.624943373945641</c:v>
                </c:pt>
                <c:pt idx="77">
                  <c:v>60.0322595419576</c:v>
                </c:pt>
                <c:pt idx="78">
                  <c:v>56.213772917396433</c:v>
                </c:pt>
                <c:pt idx="79">
                  <c:v>63.514662765746657</c:v>
                </c:pt>
                <c:pt idx="80">
                  <c:v>64.365996588358087</c:v>
                </c:pt>
                <c:pt idx="81">
                  <c:v>54.630616138445191</c:v>
                </c:pt>
                <c:pt idx="82">
                  <c:v>56.026393674338351</c:v>
                </c:pt>
                <c:pt idx="83">
                  <c:v>60.099855479946847</c:v>
                </c:pt>
                <c:pt idx="84">
                  <c:v>78.615846450293716</c:v>
                </c:pt>
                <c:pt idx="85">
                  <c:v>78.615846450293716</c:v>
                </c:pt>
                <c:pt idx="86">
                  <c:v>63.715144126867884</c:v>
                </c:pt>
                <c:pt idx="87">
                  <c:v>61.044211140401245</c:v>
                </c:pt>
                <c:pt idx="88">
                  <c:v>63.252258643009228</c:v>
                </c:pt>
                <c:pt idx="89">
                  <c:v>61.267000232154551</c:v>
                </c:pt>
                <c:pt idx="90">
                  <c:v>78.042245775809263</c:v>
                </c:pt>
                <c:pt idx="91">
                  <c:v>53.260198223249645</c:v>
                </c:pt>
                <c:pt idx="92">
                  <c:v>65.668732558977624</c:v>
                </c:pt>
                <c:pt idx="93">
                  <c:v>60.360814617509256</c:v>
                </c:pt>
                <c:pt idx="94">
                  <c:v>56.564060633116803</c:v>
                </c:pt>
                <c:pt idx="95">
                  <c:v>60.023334159885067</c:v>
                </c:pt>
                <c:pt idx="96">
                  <c:v>54.421452968467172</c:v>
                </c:pt>
                <c:pt idx="97">
                  <c:v>51.531644255374999</c:v>
                </c:pt>
                <c:pt idx="98">
                  <c:v>54.895855942905136</c:v>
                </c:pt>
                <c:pt idx="99">
                  <c:v>54.630616138445191</c:v>
                </c:pt>
                <c:pt idx="100">
                  <c:v>55.168765966498313</c:v>
                </c:pt>
                <c:pt idx="101">
                  <c:v>57.682934694433456</c:v>
                </c:pt>
                <c:pt idx="102">
                  <c:v>57.791921562831128</c:v>
                </c:pt>
                <c:pt idx="103">
                  <c:v>48.013278402974613</c:v>
                </c:pt>
                <c:pt idx="104">
                  <c:v>56.369383221106091</c:v>
                </c:pt>
                <c:pt idx="105">
                  <c:v>54.06898241815334</c:v>
                </c:pt>
                <c:pt idx="106">
                  <c:v>59.097275301369088</c:v>
                </c:pt>
                <c:pt idx="107">
                  <c:v>47.517543263682654</c:v>
                </c:pt>
                <c:pt idx="108">
                  <c:v>53.697203498830198</c:v>
                </c:pt>
                <c:pt idx="109">
                  <c:v>53.697203498830198</c:v>
                </c:pt>
                <c:pt idx="110">
                  <c:v>53.697203498830198</c:v>
                </c:pt>
                <c:pt idx="111">
                  <c:v>53.697203498830198</c:v>
                </c:pt>
                <c:pt idx="112">
                  <c:v>61.115633576738659</c:v>
                </c:pt>
                <c:pt idx="113">
                  <c:v>61.130851612987875</c:v>
                </c:pt>
                <c:pt idx="114">
                  <c:v>63.017888107887231</c:v>
                </c:pt>
                <c:pt idx="115">
                  <c:v>58.76764294160288</c:v>
                </c:pt>
                <c:pt idx="116">
                  <c:v>46.790340520336485</c:v>
                </c:pt>
                <c:pt idx="117">
                  <c:v>56.140627073301616</c:v>
                </c:pt>
                <c:pt idx="118">
                  <c:v>80.165376932496414</c:v>
                </c:pt>
                <c:pt idx="119">
                  <c:v>65.013615963571439</c:v>
                </c:pt>
                <c:pt idx="120">
                  <c:v>43.262201020825145</c:v>
                </c:pt>
                <c:pt idx="121">
                  <c:v>60.413314906856783</c:v>
                </c:pt>
                <c:pt idx="122">
                  <c:v>50.55380853610972</c:v>
                </c:pt>
                <c:pt idx="123">
                  <c:v>40.082688466248207</c:v>
                </c:pt>
                <c:pt idx="124">
                  <c:v>41.996760280273485</c:v>
                </c:pt>
                <c:pt idx="125">
                  <c:v>46.538170599278388</c:v>
                </c:pt>
                <c:pt idx="126">
                  <c:v>52.24117308862413</c:v>
                </c:pt>
                <c:pt idx="127">
                  <c:v>49.643911089058506</c:v>
                </c:pt>
                <c:pt idx="128">
                  <c:v>46.667680401473191</c:v>
                </c:pt>
                <c:pt idx="129">
                  <c:v>43.026839920156732</c:v>
                </c:pt>
                <c:pt idx="130">
                  <c:v>47.916239973021511</c:v>
                </c:pt>
                <c:pt idx="131">
                  <c:v>47.916239973021511</c:v>
                </c:pt>
                <c:pt idx="132">
                  <c:v>48.674857224043222</c:v>
                </c:pt>
                <c:pt idx="133">
                  <c:v>71.722926883534242</c:v>
                </c:pt>
                <c:pt idx="134">
                  <c:v>46.835750110018289</c:v>
                </c:pt>
                <c:pt idx="135">
                  <c:v>49.223284162138249</c:v>
                </c:pt>
                <c:pt idx="136">
                  <c:v>42.609640565207329</c:v>
                </c:pt>
                <c:pt idx="137">
                  <c:v>41.83215803846263</c:v>
                </c:pt>
                <c:pt idx="138">
                  <c:v>43.944939060794027</c:v>
                </c:pt>
                <c:pt idx="139">
                  <c:v>39.531973549131912</c:v>
                </c:pt>
                <c:pt idx="140">
                  <c:v>48.238189297105052</c:v>
                </c:pt>
                <c:pt idx="141">
                  <c:v>48.668758637474681</c:v>
                </c:pt>
                <c:pt idx="142">
                  <c:v>48.715112208767806</c:v>
                </c:pt>
                <c:pt idx="143">
                  <c:v>48.735082014456466</c:v>
                </c:pt>
                <c:pt idx="144">
                  <c:v>27.570134361834949</c:v>
                </c:pt>
                <c:pt idx="145">
                  <c:v>32.85834074007844</c:v>
                </c:pt>
                <c:pt idx="146">
                  <c:v>39.808639615847902</c:v>
                </c:pt>
                <c:pt idx="147">
                  <c:v>30.112895382566727</c:v>
                </c:pt>
                <c:pt idx="148">
                  <c:v>37.331098768349854</c:v>
                </c:pt>
                <c:pt idx="149">
                  <c:v>31.008482132976418</c:v>
                </c:pt>
                <c:pt idx="150">
                  <c:v>70.54178978524989</c:v>
                </c:pt>
                <c:pt idx="151">
                  <c:v>39.859873438312199</c:v>
                </c:pt>
                <c:pt idx="152">
                  <c:v>45.810600763013987</c:v>
                </c:pt>
                <c:pt idx="153">
                  <c:v>28.286384834965443</c:v>
                </c:pt>
                <c:pt idx="154">
                  <c:v>26.714999991487399</c:v>
                </c:pt>
                <c:pt idx="155">
                  <c:v>27.20795534847317</c:v>
                </c:pt>
                <c:pt idx="156">
                  <c:v>26.244084343429989</c:v>
                </c:pt>
                <c:pt idx="157">
                  <c:v>26.244084343429989</c:v>
                </c:pt>
                <c:pt idx="158">
                  <c:v>28.614371745821543</c:v>
                </c:pt>
                <c:pt idx="159">
                  <c:v>18.438120529839072</c:v>
                </c:pt>
                <c:pt idx="160">
                  <c:v>26.307913039189764</c:v>
                </c:pt>
                <c:pt idx="161">
                  <c:v>43.387351103478025</c:v>
                </c:pt>
                <c:pt idx="162">
                  <c:v>28.579145136783005</c:v>
                </c:pt>
                <c:pt idx="163">
                  <c:v>17.82008684540801</c:v>
                </c:pt>
                <c:pt idx="164">
                  <c:v>20.418194480999517</c:v>
                </c:pt>
                <c:pt idx="165">
                  <c:v>22.936715819448033</c:v>
                </c:pt>
                <c:pt idx="166">
                  <c:v>23.31761363736258</c:v>
                </c:pt>
                <c:pt idx="167">
                  <c:v>24.120117548330018</c:v>
                </c:pt>
                <c:pt idx="168">
                  <c:v>27.030131730155919</c:v>
                </c:pt>
                <c:pt idx="169">
                  <c:v>20.331809631088557</c:v>
                </c:pt>
                <c:pt idx="170">
                  <c:v>31.08425177330599</c:v>
                </c:pt>
                <c:pt idx="171">
                  <c:v>32.340092241212744</c:v>
                </c:pt>
                <c:pt idx="172">
                  <c:v>34.531689925565743</c:v>
                </c:pt>
                <c:pt idx="173">
                  <c:v>25.451469779591225</c:v>
                </c:pt>
                <c:pt idx="174">
                  <c:v>21.751431948302834</c:v>
                </c:pt>
                <c:pt idx="175">
                  <c:v>21.86475756808024</c:v>
                </c:pt>
                <c:pt idx="176">
                  <c:v>24.978223146726911</c:v>
                </c:pt>
                <c:pt idx="177">
                  <c:v>28.395253307379598</c:v>
                </c:pt>
                <c:pt idx="178">
                  <c:v>27.084864164128913</c:v>
                </c:pt>
                <c:pt idx="179">
                  <c:v>34.571954413931856</c:v>
                </c:pt>
                <c:pt idx="180">
                  <c:v>27.409129299920213</c:v>
                </c:pt>
              </c:numCache>
            </c:numRef>
          </c:yVal>
          <c:bubbleSize>
            <c:numRef>
              <c:f>'PPA Price for CSP Plants'!$B$26:$B$207</c:f>
              <c:numCache>
                <c:formatCode>#,##0</c:formatCode>
                <c:ptCount val="182"/>
                <c:pt idx="0">
                  <c:v>550</c:v>
                </c:pt>
                <c:pt idx="1">
                  <c:v>210</c:v>
                </c:pt>
                <c:pt idx="2">
                  <c:v>10</c:v>
                </c:pt>
                <c:pt idx="3">
                  <c:v>230</c:v>
                </c:pt>
                <c:pt idx="4">
                  <c:v>20</c:v>
                </c:pt>
                <c:pt idx="5">
                  <c:v>48</c:v>
                </c:pt>
                <c:pt idx="6">
                  <c:v>250</c:v>
                </c:pt>
                <c:pt idx="7">
                  <c:v>250</c:v>
                </c:pt>
                <c:pt idx="8">
                  <c:v>21</c:v>
                </c:pt>
                <c:pt idx="9">
                  <c:v>6</c:v>
                </c:pt>
                <c:pt idx="10">
                  <c:v>19</c:v>
                </c:pt>
                <c:pt idx="11">
                  <c:v>20</c:v>
                </c:pt>
                <c:pt idx="12">
                  <c:v>20</c:v>
                </c:pt>
                <c:pt idx="13">
                  <c:v>50</c:v>
                </c:pt>
                <c:pt idx="14">
                  <c:v>20</c:v>
                </c:pt>
                <c:pt idx="15">
                  <c:v>50</c:v>
                </c:pt>
                <c:pt idx="16">
                  <c:v>300</c:v>
                </c:pt>
                <c:pt idx="17">
                  <c:v>40</c:v>
                </c:pt>
                <c:pt idx="18">
                  <c:v>29</c:v>
                </c:pt>
                <c:pt idx="19">
                  <c:v>66</c:v>
                </c:pt>
                <c:pt idx="20">
                  <c:v>25</c:v>
                </c:pt>
                <c:pt idx="21">
                  <c:v>125</c:v>
                </c:pt>
                <c:pt idx="22">
                  <c:v>25.8</c:v>
                </c:pt>
                <c:pt idx="23">
                  <c:v>20</c:v>
                </c:pt>
                <c:pt idx="24">
                  <c:v>20</c:v>
                </c:pt>
                <c:pt idx="25">
                  <c:v>45</c:v>
                </c:pt>
                <c:pt idx="26">
                  <c:v>150</c:v>
                </c:pt>
                <c:pt idx="27">
                  <c:v>23</c:v>
                </c:pt>
                <c:pt idx="28">
                  <c:v>62.5</c:v>
                </c:pt>
                <c:pt idx="29">
                  <c:v>130</c:v>
                </c:pt>
                <c:pt idx="30">
                  <c:v>20</c:v>
                </c:pt>
                <c:pt idx="31">
                  <c:v>14</c:v>
                </c:pt>
                <c:pt idx="32">
                  <c:v>9</c:v>
                </c:pt>
                <c:pt idx="33">
                  <c:v>60</c:v>
                </c:pt>
                <c:pt idx="34">
                  <c:v>309</c:v>
                </c:pt>
                <c:pt idx="35">
                  <c:v>20</c:v>
                </c:pt>
                <c:pt idx="36">
                  <c:v>270</c:v>
                </c:pt>
                <c:pt idx="37">
                  <c:v>110</c:v>
                </c:pt>
                <c:pt idx="38">
                  <c:v>26</c:v>
                </c:pt>
                <c:pt idx="39">
                  <c:v>250</c:v>
                </c:pt>
                <c:pt idx="40">
                  <c:v>30</c:v>
                </c:pt>
                <c:pt idx="41">
                  <c:v>20</c:v>
                </c:pt>
                <c:pt idx="42">
                  <c:v>150</c:v>
                </c:pt>
                <c:pt idx="43">
                  <c:v>127</c:v>
                </c:pt>
                <c:pt idx="44">
                  <c:v>110</c:v>
                </c:pt>
                <c:pt idx="45">
                  <c:v>150</c:v>
                </c:pt>
                <c:pt idx="46">
                  <c:v>23</c:v>
                </c:pt>
                <c:pt idx="47">
                  <c:v>20</c:v>
                </c:pt>
                <c:pt idx="48">
                  <c:v>150</c:v>
                </c:pt>
                <c:pt idx="49">
                  <c:v>250</c:v>
                </c:pt>
                <c:pt idx="50">
                  <c:v>9</c:v>
                </c:pt>
                <c:pt idx="51">
                  <c:v>19</c:v>
                </c:pt>
                <c:pt idx="52">
                  <c:v>20</c:v>
                </c:pt>
                <c:pt idx="53">
                  <c:v>20</c:v>
                </c:pt>
                <c:pt idx="54">
                  <c:v>15</c:v>
                </c:pt>
                <c:pt idx="55">
                  <c:v>15</c:v>
                </c:pt>
                <c:pt idx="56">
                  <c:v>200</c:v>
                </c:pt>
                <c:pt idx="57">
                  <c:v>20</c:v>
                </c:pt>
                <c:pt idx="58">
                  <c:v>20</c:v>
                </c:pt>
                <c:pt idx="59">
                  <c:v>20</c:v>
                </c:pt>
                <c:pt idx="60">
                  <c:v>20</c:v>
                </c:pt>
                <c:pt idx="61">
                  <c:v>20</c:v>
                </c:pt>
                <c:pt idx="62">
                  <c:v>102</c:v>
                </c:pt>
                <c:pt idx="63">
                  <c:v>20</c:v>
                </c:pt>
                <c:pt idx="64">
                  <c:v>250</c:v>
                </c:pt>
                <c:pt idx="65">
                  <c:v>20</c:v>
                </c:pt>
                <c:pt idx="66">
                  <c:v>20.8</c:v>
                </c:pt>
                <c:pt idx="67">
                  <c:v>10</c:v>
                </c:pt>
                <c:pt idx="68">
                  <c:v>20</c:v>
                </c:pt>
                <c:pt idx="69">
                  <c:v>20</c:v>
                </c:pt>
                <c:pt idx="70">
                  <c:v>250</c:v>
                </c:pt>
                <c:pt idx="71">
                  <c:v>20</c:v>
                </c:pt>
                <c:pt idx="72">
                  <c:v>45</c:v>
                </c:pt>
                <c:pt idx="73">
                  <c:v>20</c:v>
                </c:pt>
                <c:pt idx="74">
                  <c:v>20</c:v>
                </c:pt>
                <c:pt idx="75">
                  <c:v>20</c:v>
                </c:pt>
                <c:pt idx="76">
                  <c:v>20</c:v>
                </c:pt>
                <c:pt idx="77">
                  <c:v>20</c:v>
                </c:pt>
                <c:pt idx="78">
                  <c:v>20</c:v>
                </c:pt>
                <c:pt idx="79">
                  <c:v>48</c:v>
                </c:pt>
                <c:pt idx="80">
                  <c:v>40</c:v>
                </c:pt>
                <c:pt idx="81">
                  <c:v>50</c:v>
                </c:pt>
                <c:pt idx="82">
                  <c:v>40</c:v>
                </c:pt>
                <c:pt idx="83">
                  <c:v>20</c:v>
                </c:pt>
                <c:pt idx="84">
                  <c:v>20</c:v>
                </c:pt>
                <c:pt idx="85">
                  <c:v>12</c:v>
                </c:pt>
                <c:pt idx="86">
                  <c:v>15</c:v>
                </c:pt>
                <c:pt idx="87">
                  <c:v>20</c:v>
                </c:pt>
                <c:pt idx="88">
                  <c:v>20</c:v>
                </c:pt>
                <c:pt idx="89">
                  <c:v>20</c:v>
                </c:pt>
                <c:pt idx="90">
                  <c:v>7.3140000000000001</c:v>
                </c:pt>
                <c:pt idx="91">
                  <c:v>150</c:v>
                </c:pt>
                <c:pt idx="92">
                  <c:v>7</c:v>
                </c:pt>
                <c:pt idx="93">
                  <c:v>20</c:v>
                </c:pt>
                <c:pt idx="94">
                  <c:v>26.66</c:v>
                </c:pt>
                <c:pt idx="95">
                  <c:v>30</c:v>
                </c:pt>
                <c:pt idx="96">
                  <c:v>30</c:v>
                </c:pt>
                <c:pt idx="97">
                  <c:v>93.6</c:v>
                </c:pt>
                <c:pt idx="98">
                  <c:v>75</c:v>
                </c:pt>
                <c:pt idx="99">
                  <c:v>56</c:v>
                </c:pt>
                <c:pt idx="100">
                  <c:v>56</c:v>
                </c:pt>
                <c:pt idx="101">
                  <c:v>105</c:v>
                </c:pt>
                <c:pt idx="102">
                  <c:v>60</c:v>
                </c:pt>
                <c:pt idx="103">
                  <c:v>60</c:v>
                </c:pt>
                <c:pt idx="104">
                  <c:v>30</c:v>
                </c:pt>
                <c:pt idx="105">
                  <c:v>40</c:v>
                </c:pt>
                <c:pt idx="106">
                  <c:v>11.4</c:v>
                </c:pt>
                <c:pt idx="107">
                  <c:v>20</c:v>
                </c:pt>
                <c:pt idx="108">
                  <c:v>20</c:v>
                </c:pt>
                <c:pt idx="109">
                  <c:v>20</c:v>
                </c:pt>
                <c:pt idx="110">
                  <c:v>15</c:v>
                </c:pt>
                <c:pt idx="111">
                  <c:v>20</c:v>
                </c:pt>
                <c:pt idx="112">
                  <c:v>19.5</c:v>
                </c:pt>
                <c:pt idx="113">
                  <c:v>19.5</c:v>
                </c:pt>
                <c:pt idx="114">
                  <c:v>14.7</c:v>
                </c:pt>
                <c:pt idx="115">
                  <c:v>30</c:v>
                </c:pt>
                <c:pt idx="116">
                  <c:v>45</c:v>
                </c:pt>
                <c:pt idx="117">
                  <c:v>130</c:v>
                </c:pt>
                <c:pt idx="118">
                  <c:v>10.5</c:v>
                </c:pt>
                <c:pt idx="119">
                  <c:v>20</c:v>
                </c:pt>
                <c:pt idx="120">
                  <c:v>54</c:v>
                </c:pt>
                <c:pt idx="121">
                  <c:v>6.8</c:v>
                </c:pt>
                <c:pt idx="122">
                  <c:v>20</c:v>
                </c:pt>
                <c:pt idx="123">
                  <c:v>100</c:v>
                </c:pt>
                <c:pt idx="124">
                  <c:v>100</c:v>
                </c:pt>
                <c:pt idx="125">
                  <c:v>46</c:v>
                </c:pt>
                <c:pt idx="126">
                  <c:v>100.815</c:v>
                </c:pt>
                <c:pt idx="127">
                  <c:v>125</c:v>
                </c:pt>
                <c:pt idx="128">
                  <c:v>150</c:v>
                </c:pt>
                <c:pt idx="129">
                  <c:v>30</c:v>
                </c:pt>
                <c:pt idx="130">
                  <c:v>10</c:v>
                </c:pt>
                <c:pt idx="131">
                  <c:v>10</c:v>
                </c:pt>
                <c:pt idx="132">
                  <c:v>150</c:v>
                </c:pt>
                <c:pt idx="133">
                  <c:v>10.88</c:v>
                </c:pt>
                <c:pt idx="134">
                  <c:v>55</c:v>
                </c:pt>
                <c:pt idx="135">
                  <c:v>85</c:v>
                </c:pt>
                <c:pt idx="136">
                  <c:v>54</c:v>
                </c:pt>
                <c:pt idx="137">
                  <c:v>86</c:v>
                </c:pt>
                <c:pt idx="138">
                  <c:v>50</c:v>
                </c:pt>
                <c:pt idx="139">
                  <c:v>90</c:v>
                </c:pt>
                <c:pt idx="140">
                  <c:v>20</c:v>
                </c:pt>
                <c:pt idx="141">
                  <c:v>20</c:v>
                </c:pt>
                <c:pt idx="142">
                  <c:v>20</c:v>
                </c:pt>
                <c:pt idx="143">
                  <c:v>20</c:v>
                </c:pt>
                <c:pt idx="144">
                  <c:v>26</c:v>
                </c:pt>
                <c:pt idx="145">
                  <c:v>100</c:v>
                </c:pt>
                <c:pt idx="146">
                  <c:v>100</c:v>
                </c:pt>
                <c:pt idx="147">
                  <c:v>200</c:v>
                </c:pt>
                <c:pt idx="148">
                  <c:v>60</c:v>
                </c:pt>
                <c:pt idx="149">
                  <c:v>17</c:v>
                </c:pt>
                <c:pt idx="150">
                  <c:v>20</c:v>
                </c:pt>
                <c:pt idx="151">
                  <c:v>100</c:v>
                </c:pt>
                <c:pt idx="152">
                  <c:v>252.32</c:v>
                </c:pt>
                <c:pt idx="153">
                  <c:v>200</c:v>
                </c:pt>
                <c:pt idx="154">
                  <c:v>50</c:v>
                </c:pt>
                <c:pt idx="155">
                  <c:v>62.5</c:v>
                </c:pt>
                <c:pt idx="156">
                  <c:v>25</c:v>
                </c:pt>
                <c:pt idx="157">
                  <c:v>25</c:v>
                </c:pt>
                <c:pt idx="158">
                  <c:v>50</c:v>
                </c:pt>
                <c:pt idx="159">
                  <c:v>45</c:v>
                </c:pt>
                <c:pt idx="160">
                  <c:v>30</c:v>
                </c:pt>
                <c:pt idx="161">
                  <c:v>106.688</c:v>
                </c:pt>
                <c:pt idx="162">
                  <c:v>100</c:v>
                </c:pt>
                <c:pt idx="163">
                  <c:v>300</c:v>
                </c:pt>
                <c:pt idx="164">
                  <c:v>250</c:v>
                </c:pt>
                <c:pt idx="165">
                  <c:v>50</c:v>
                </c:pt>
                <c:pt idx="166">
                  <c:v>101</c:v>
                </c:pt>
                <c:pt idx="167">
                  <c:v>200</c:v>
                </c:pt>
                <c:pt idx="168">
                  <c:v>100</c:v>
                </c:pt>
                <c:pt idx="169">
                  <c:v>30</c:v>
                </c:pt>
                <c:pt idx="170">
                  <c:v>128</c:v>
                </c:pt>
                <c:pt idx="171">
                  <c:v>150</c:v>
                </c:pt>
                <c:pt idx="172">
                  <c:v>13</c:v>
                </c:pt>
                <c:pt idx="173">
                  <c:v>160</c:v>
                </c:pt>
                <c:pt idx="174">
                  <c:v>200</c:v>
                </c:pt>
                <c:pt idx="175">
                  <c:v>300</c:v>
                </c:pt>
                <c:pt idx="176">
                  <c:v>690</c:v>
                </c:pt>
                <c:pt idx="177">
                  <c:v>400</c:v>
                </c:pt>
                <c:pt idx="178">
                  <c:v>44</c:v>
                </c:pt>
                <c:pt idx="179">
                  <c:v>200</c:v>
                </c:pt>
                <c:pt idx="180">
                  <c:v>127.86</c:v>
                </c:pt>
              </c:numCache>
            </c:numRef>
          </c:bubbleSize>
          <c:bubble3D val="0"/>
          <c:extLst>
            <c:ext xmlns:c16="http://schemas.microsoft.com/office/drawing/2014/chart" uri="{C3380CC4-5D6E-409C-BE32-E72D297353CC}">
              <c16:uniqueId val="{00000000-241F-4B63-9B53-5CECB348B5ED}"/>
            </c:ext>
          </c:extLst>
        </c:ser>
        <c:ser>
          <c:idx val="2"/>
          <c:order val="1"/>
          <c:tx>
            <c:strRef>
              <c:f>'PPA Price for CSP Plants'!$H$30</c:f>
              <c:strCache>
                <c:ptCount val="1"/>
                <c:pt idx="0">
                  <c:v> CSP trough, no storage</c:v>
                </c:pt>
              </c:strCache>
            </c:strRef>
          </c:tx>
          <c:spPr>
            <a:noFill/>
            <a:ln w="28575">
              <a:solidFill>
                <a:schemeClr val="accent6"/>
              </a:solidFill>
              <a:prstDash val="sysDot"/>
            </a:ln>
          </c:spPr>
          <c:invertIfNegative val="1"/>
          <c:xVal>
            <c:numRef>
              <c:f>'PPA Price for CSP Plants'!$E$30:$E$31</c:f>
              <c:numCache>
                <c:formatCode>m/d/yyyy</c:formatCode>
                <c:ptCount val="2"/>
                <c:pt idx="0">
                  <c:v>40084</c:v>
                </c:pt>
                <c:pt idx="1">
                  <c:v>40739</c:v>
                </c:pt>
              </c:numCache>
            </c:numRef>
          </c:xVal>
          <c:yVal>
            <c:numRef>
              <c:f>'PPA Price for CSP Plants'!$G$30:$G$31</c:f>
              <c:numCache>
                <c:formatCode>0.00</c:formatCode>
                <c:ptCount val="2"/>
                <c:pt idx="0">
                  <c:v>189.44048063780687</c:v>
                </c:pt>
                <c:pt idx="1">
                  <c:v>190.84603294206156</c:v>
                </c:pt>
              </c:numCache>
            </c:numRef>
          </c:yVal>
          <c:bubbleSize>
            <c:numRef>
              <c:f>'PPA Price for CSP Plants'!$F$30:$F$31</c:f>
              <c:numCache>
                <c:formatCode>0.00</c:formatCode>
                <c:ptCount val="2"/>
                <c:pt idx="0">
                  <c:v>250</c:v>
                </c:pt>
                <c:pt idx="1">
                  <c:v>250</c:v>
                </c:pt>
              </c:numCache>
            </c:numRef>
          </c:bubbleSize>
          <c:bubble3D val="0"/>
          <c:extLst>
            <c:ext xmlns:c16="http://schemas.microsoft.com/office/drawing/2014/chart" uri="{C3380CC4-5D6E-409C-BE32-E72D297353CC}">
              <c16:uniqueId val="{00000001-241F-4B63-9B53-5CECB348B5ED}"/>
            </c:ext>
          </c:extLst>
        </c:ser>
        <c:ser>
          <c:idx val="4"/>
          <c:order val="2"/>
          <c:tx>
            <c:strRef>
              <c:f>'PPA Price for CSP Plants'!$H$33</c:f>
              <c:strCache>
                <c:ptCount val="1"/>
                <c:pt idx="0">
                  <c:v> CSP trough, 6 hours storage</c:v>
                </c:pt>
              </c:strCache>
            </c:strRef>
          </c:tx>
          <c:spPr>
            <a:noFill/>
            <a:ln w="28575">
              <a:solidFill>
                <a:schemeClr val="accent6"/>
              </a:solidFill>
            </a:ln>
          </c:spPr>
          <c:invertIfNegative val="0"/>
          <c:xVal>
            <c:numRef>
              <c:f>'PPA Price for CSP Plants'!$E$33</c:f>
              <c:numCache>
                <c:formatCode>m/d/yyyy</c:formatCode>
                <c:ptCount val="1"/>
                <c:pt idx="0">
                  <c:v>40527</c:v>
                </c:pt>
              </c:numCache>
            </c:numRef>
          </c:xVal>
          <c:yVal>
            <c:numRef>
              <c:f>'PPA Price for CSP Plants'!$G$33</c:f>
              <c:numCache>
                <c:formatCode>0.00</c:formatCode>
                <c:ptCount val="1"/>
                <c:pt idx="0">
                  <c:v>131.98673585121338</c:v>
                </c:pt>
              </c:numCache>
            </c:numRef>
          </c:yVal>
          <c:bubbleSize>
            <c:numRef>
              <c:f>'PPA Price for CSP Plants'!$F$33</c:f>
              <c:numCache>
                <c:formatCode>0.00</c:formatCode>
                <c:ptCount val="1"/>
                <c:pt idx="0">
                  <c:v>250</c:v>
                </c:pt>
              </c:numCache>
            </c:numRef>
          </c:bubbleSize>
          <c:bubble3D val="0"/>
          <c:extLst>
            <c:ext xmlns:c16="http://schemas.microsoft.com/office/drawing/2014/chart" uri="{C3380CC4-5D6E-409C-BE32-E72D297353CC}">
              <c16:uniqueId val="{00000002-241F-4B63-9B53-5CECB348B5ED}"/>
            </c:ext>
          </c:extLst>
        </c:ser>
        <c:ser>
          <c:idx val="1"/>
          <c:order val="3"/>
          <c:tx>
            <c:strRef>
              <c:f>'PPA Price for CSP Plants'!$H$26</c:f>
              <c:strCache>
                <c:ptCount val="1"/>
                <c:pt idx="0">
                  <c:v> CSP tower, no storage</c:v>
                </c:pt>
              </c:strCache>
            </c:strRef>
          </c:tx>
          <c:spPr>
            <a:solidFill>
              <a:schemeClr val="accent4">
                <a:lumMod val="40000"/>
                <a:lumOff val="60000"/>
              </a:schemeClr>
            </a:solidFill>
            <a:ln w="28575">
              <a:solidFill>
                <a:schemeClr val="accent4"/>
              </a:solidFill>
              <a:prstDash val="sysDot"/>
            </a:ln>
          </c:spPr>
          <c:invertIfNegative val="0"/>
          <c:dPt>
            <c:idx val="5"/>
            <c:invertIfNegative val="0"/>
            <c:bubble3D val="0"/>
            <c:spPr>
              <a:solidFill>
                <a:schemeClr val="accent4">
                  <a:lumMod val="40000"/>
                  <a:lumOff val="60000"/>
                  <a:alpha val="50000"/>
                </a:schemeClr>
              </a:solidFill>
              <a:ln w="28575">
                <a:solidFill>
                  <a:schemeClr val="accent4"/>
                </a:solidFill>
                <a:prstDash val="sysDot"/>
              </a:ln>
            </c:spPr>
            <c:extLst>
              <c:ext xmlns:c16="http://schemas.microsoft.com/office/drawing/2014/chart" uri="{C3380CC4-5D6E-409C-BE32-E72D297353CC}">
                <c16:uniqueId val="{00000004-241F-4B63-9B53-5CECB348B5ED}"/>
              </c:ext>
            </c:extLst>
          </c:dPt>
          <c:dPt>
            <c:idx val="23"/>
            <c:invertIfNegative val="0"/>
            <c:bubble3D val="0"/>
            <c:extLst>
              <c:ext xmlns:c16="http://schemas.microsoft.com/office/drawing/2014/chart" uri="{C3380CC4-5D6E-409C-BE32-E72D297353CC}">
                <c16:uniqueId val="{00000005-241F-4B63-9B53-5CECB348B5ED}"/>
              </c:ext>
            </c:extLst>
          </c:dPt>
          <c:xVal>
            <c:numRef>
              <c:f>'PPA Price for CSP Plants'!$E$26</c:f>
              <c:numCache>
                <c:formatCode>m/d/yyyy</c:formatCode>
                <c:ptCount val="1"/>
                <c:pt idx="0">
                  <c:v>39931</c:v>
                </c:pt>
              </c:numCache>
            </c:numRef>
          </c:xVal>
          <c:yVal>
            <c:numRef>
              <c:f>'PPA Price for CSP Plants'!$G$26</c:f>
              <c:numCache>
                <c:formatCode>0.00</c:formatCode>
                <c:ptCount val="1"/>
                <c:pt idx="0">
                  <c:v>149.06800528972968</c:v>
                </c:pt>
              </c:numCache>
            </c:numRef>
          </c:yVal>
          <c:bubbleSize>
            <c:numRef>
              <c:f>'PPA Price for CSP Plants'!$F$26</c:f>
              <c:numCache>
                <c:formatCode>0.00</c:formatCode>
                <c:ptCount val="1"/>
                <c:pt idx="0">
                  <c:v>377</c:v>
                </c:pt>
              </c:numCache>
            </c:numRef>
          </c:bubbleSize>
          <c:bubble3D val="0"/>
          <c:extLst>
            <c:ext xmlns:c16="http://schemas.microsoft.com/office/drawing/2014/chart" uri="{C3380CC4-5D6E-409C-BE32-E72D297353CC}">
              <c16:uniqueId val="{00000006-241F-4B63-9B53-5CECB348B5ED}"/>
            </c:ext>
          </c:extLst>
        </c:ser>
        <c:ser>
          <c:idx val="0"/>
          <c:order val="4"/>
          <c:tx>
            <c:strRef>
              <c:f>'PPA Price for CSP Plants'!$H$28</c:f>
              <c:strCache>
                <c:ptCount val="1"/>
                <c:pt idx="0">
                  <c:v> CSP tower, 10 hours storage</c:v>
                </c:pt>
              </c:strCache>
            </c:strRef>
          </c:tx>
          <c:spPr>
            <a:solidFill>
              <a:srgbClr val="CCC1DA">
                <a:alpha val="50196"/>
              </a:srgbClr>
            </a:solidFill>
            <a:ln w="28575" cap="sq">
              <a:solidFill>
                <a:schemeClr val="accent4"/>
              </a:solidFill>
              <a:prstDash val="solid"/>
              <a:round/>
            </a:ln>
          </c:spPr>
          <c:invertIfNegative val="1"/>
          <c:xVal>
            <c:numRef>
              <c:f>'PPA Price for CSP Plants'!$E$28</c:f>
              <c:numCache>
                <c:formatCode>m/d/yyyy</c:formatCode>
                <c:ptCount val="1"/>
                <c:pt idx="0">
                  <c:v>40121</c:v>
                </c:pt>
              </c:numCache>
            </c:numRef>
          </c:xVal>
          <c:yVal>
            <c:numRef>
              <c:f>'PPA Price for CSP Plants'!$G$28</c:f>
              <c:numCache>
                <c:formatCode>0.00</c:formatCode>
                <c:ptCount val="1"/>
                <c:pt idx="0">
                  <c:v>134.82019458443031</c:v>
                </c:pt>
              </c:numCache>
            </c:numRef>
          </c:yVal>
          <c:bubbleSize>
            <c:numRef>
              <c:f>'PPA Price for CSP Plants'!$F$28</c:f>
              <c:numCache>
                <c:formatCode>0.00</c:formatCode>
                <c:ptCount val="1"/>
                <c:pt idx="0">
                  <c:v>110</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28575" cap="sq">
                    <a:solidFill>
                      <a:schemeClr val="accent4"/>
                    </a:solidFill>
                    <a:prstDash val="solid"/>
                    <a:round/>
                  </a:ln>
                </c14:spPr>
              </c14:invertSolidFillFmt>
            </c:ext>
            <c:ext xmlns:c16="http://schemas.microsoft.com/office/drawing/2014/chart" uri="{C3380CC4-5D6E-409C-BE32-E72D297353CC}">
              <c16:uniqueId val="{00000007-241F-4B63-9B53-5CECB348B5ED}"/>
            </c:ext>
          </c:extLst>
        </c:ser>
        <c:dLbls>
          <c:showLegendKey val="0"/>
          <c:showVal val="0"/>
          <c:showCatName val="0"/>
          <c:showSerName val="0"/>
          <c:showPercent val="0"/>
          <c:showBubbleSize val="0"/>
        </c:dLbls>
        <c:bubbleScale val="55"/>
        <c:showNegBubbles val="0"/>
        <c:axId val="355186560"/>
        <c:axId val="358285312"/>
      </c:bubbleChart>
      <c:valAx>
        <c:axId val="355186560"/>
        <c:scaling>
          <c:orientation val="minMax"/>
          <c:max val="44196"/>
          <c:min val="39448"/>
        </c:scaling>
        <c:delete val="0"/>
        <c:axPos val="b"/>
        <c:title>
          <c:tx>
            <c:rich>
              <a:bodyPr/>
              <a:lstStyle/>
              <a:p>
                <a:pPr>
                  <a:defRPr/>
                </a:pPr>
                <a:r>
                  <a:rPr lang="en-US"/>
                  <a:t>PPA Execution Date</a:t>
                </a:r>
              </a:p>
            </c:rich>
          </c:tx>
          <c:layout>
            <c:manualLayout>
              <c:xMode val="edge"/>
              <c:yMode val="edge"/>
              <c:x val="0.42222520480394499"/>
              <c:y val="0.93641268326307692"/>
            </c:manualLayout>
          </c:layout>
          <c:overlay val="0"/>
          <c:spPr>
            <a:noFill/>
            <a:ln w="25400">
              <a:noFill/>
            </a:ln>
          </c:spPr>
        </c:title>
        <c:numFmt formatCode="yyyy" sourceLinked="0"/>
        <c:majorTickMark val="out"/>
        <c:minorTickMark val="none"/>
        <c:tickLblPos val="nextTo"/>
        <c:spPr>
          <a:ln w="3175">
            <a:noFill/>
            <a:prstDash val="solid"/>
          </a:ln>
        </c:spPr>
        <c:txPr>
          <a:bodyPr rot="0" vert="horz"/>
          <a:lstStyle/>
          <a:p>
            <a:pPr>
              <a:defRPr/>
            </a:pPr>
            <a:endParaRPr lang="en-US"/>
          </a:p>
        </c:txPr>
        <c:crossAx val="358285312"/>
        <c:crosses val="autoZero"/>
        <c:crossBetween val="midCat"/>
        <c:majorUnit val="366"/>
      </c:valAx>
      <c:valAx>
        <c:axId val="358285312"/>
        <c:scaling>
          <c:orientation val="minMax"/>
          <c:max val="250"/>
          <c:min val="0"/>
        </c:scaling>
        <c:delete val="0"/>
        <c:axPos val="l"/>
        <c:majorGridlines>
          <c:spPr>
            <a:ln w="3175">
              <a:solidFill>
                <a:schemeClr val="bg1">
                  <a:lumMod val="75000"/>
                </a:schemeClr>
              </a:solidFill>
            </a:ln>
          </c:spPr>
        </c:majorGridlines>
        <c:numFmt formatCode="\$#,##0_);\(\$#,##0\)" sourceLinked="0"/>
        <c:majorTickMark val="out"/>
        <c:minorTickMark val="none"/>
        <c:tickLblPos val="nextTo"/>
        <c:spPr>
          <a:ln w="3175">
            <a:noFill/>
            <a:prstDash val="solid"/>
          </a:ln>
        </c:spPr>
        <c:txPr>
          <a:bodyPr rot="0" vert="horz"/>
          <a:lstStyle/>
          <a:p>
            <a:pPr>
              <a:defRPr/>
            </a:pPr>
            <a:endParaRPr lang="en-US"/>
          </a:p>
        </c:txPr>
        <c:crossAx val="355186560"/>
        <c:crosses val="autoZero"/>
        <c:crossBetween val="midCat"/>
      </c:valAx>
      <c:spPr>
        <a:noFill/>
        <a:ln w="25400">
          <a:noFill/>
        </a:ln>
      </c:spPr>
    </c:plotArea>
    <c:legend>
      <c:legendPos val="r"/>
      <c:layout>
        <c:manualLayout>
          <c:xMode val="edge"/>
          <c:yMode val="edge"/>
          <c:x val="0.57988485873684281"/>
          <c:y val="5.3713159598802754E-2"/>
          <c:w val="0.3893796892812641"/>
          <c:h val="0.3786204645273612"/>
        </c:manualLayout>
      </c:layout>
      <c:overlay val="0"/>
      <c:spPr>
        <a:solidFill>
          <a:srgbClr val="FFFFFF"/>
        </a:solidFill>
        <a:ln w="3175">
          <a:noFill/>
          <a:prstDash val="solid"/>
        </a:ln>
        <a:effectLst>
          <a:outerShdw blurRad="50800" dist="38100" dir="2700000" algn="tl" rotWithShape="0">
            <a:prstClr val="black">
              <a:alpha val="40000"/>
            </a:prstClr>
          </a:outerShdw>
        </a:effectLst>
      </c:spPr>
    </c:legend>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9924190544377628E-2"/>
          <c:y val="7.8134693390598906E-2"/>
          <c:w val="0.92933414404200687"/>
          <c:h val="0.77703842890850749"/>
        </c:manualLayout>
      </c:layout>
      <c:barChart>
        <c:barDir val="col"/>
        <c:grouping val="stacked"/>
        <c:varyColors val="0"/>
        <c:ser>
          <c:idx val="0"/>
          <c:order val="0"/>
          <c:tx>
            <c:v> Nationwide</c:v>
          </c:tx>
          <c:spPr>
            <a:solidFill>
              <a:schemeClr val="bg2">
                <a:lumMod val="90000"/>
              </a:schemeClr>
            </a:solidFill>
            <a:ln w="12700">
              <a:noFill/>
              <a:prstDash val="solid"/>
            </a:ln>
          </c:spPr>
          <c:invertIfNegative val="0"/>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Price'!$B$31:$B$42</c:f>
              <c:numCache>
                <c:formatCode>"$"#,##0_);\("$"#,##0\)</c:formatCode>
                <c:ptCount val="12"/>
                <c:pt idx="0">
                  <c:v>156.02776185242917</c:v>
                </c:pt>
                <c:pt idx="1">
                  <c:v>128.66733382327459</c:v>
                </c:pt>
                <c:pt idx="2">
                  <c:v>104.74858195009377</c:v>
                </c:pt>
                <c:pt idx="3">
                  <c:v>81.191921993066302</c:v>
                </c:pt>
                <c:pt idx="4">
                  <c:v>66.059287452872425</c:v>
                </c:pt>
                <c:pt idx="5">
                  <c:v>53.961548494931115</c:v>
                </c:pt>
                <c:pt idx="6">
                  <c:v>46.640717207656735</c:v>
                </c:pt>
                <c:pt idx="7">
                  <c:v>38.93044721606153</c:v>
                </c:pt>
                <c:pt idx="8">
                  <c:v>39.123177390641914</c:v>
                </c:pt>
                <c:pt idx="9">
                  <c:v>29.283767803754071</c:v>
                </c:pt>
                <c:pt idx="10">
                  <c:v>24.159115070114545</c:v>
                </c:pt>
                <c:pt idx="11">
                  <c:v>28.94109015641245</c:v>
                </c:pt>
              </c:numCache>
            </c:numRef>
          </c:val>
          <c:extLst>
            <c:ext xmlns:c16="http://schemas.microsoft.com/office/drawing/2014/chart" uri="{C3380CC4-5D6E-409C-BE32-E72D297353CC}">
              <c16:uniqueId val="{00000000-73A3-4CD3-ACEF-A536813DB195}"/>
            </c:ext>
          </c:extLst>
        </c:ser>
        <c:dLbls>
          <c:showLegendKey val="0"/>
          <c:showVal val="0"/>
          <c:showCatName val="0"/>
          <c:showSerName val="0"/>
          <c:showPercent val="0"/>
          <c:showBubbleSize val="0"/>
        </c:dLbls>
        <c:gapWidth val="30"/>
        <c:overlap val="100"/>
        <c:axId val="376344576"/>
        <c:axId val="376346496"/>
      </c:barChart>
      <c:lineChart>
        <c:grouping val="standard"/>
        <c:varyColors val="0"/>
        <c:ser>
          <c:idx val="1"/>
          <c:order val="1"/>
          <c:tx>
            <c:v> Hawaii</c:v>
          </c:tx>
          <c:spPr>
            <a:ln w="25400">
              <a:solidFill>
                <a:schemeClr val="accent4"/>
              </a:solidFill>
            </a:ln>
          </c:spPr>
          <c:marker>
            <c:symbol val="circle"/>
            <c:size val="5"/>
            <c:spPr>
              <a:solidFill>
                <a:schemeClr val="bg1"/>
              </a:solidFill>
              <a:ln>
                <a:solidFill>
                  <a:schemeClr val="accent4"/>
                </a:solidFill>
              </a:ln>
            </c:spPr>
          </c:marker>
          <c:dPt>
            <c:idx val="8"/>
            <c:bubble3D val="0"/>
            <c:spPr>
              <a:ln w="25400">
                <a:solidFill>
                  <a:schemeClr val="accent4"/>
                </a:solidFill>
                <a:prstDash val="sysDot"/>
              </a:ln>
            </c:spPr>
            <c:extLst>
              <c:ext xmlns:c16="http://schemas.microsoft.com/office/drawing/2014/chart" uri="{C3380CC4-5D6E-409C-BE32-E72D297353CC}">
                <c16:uniqueId val="{0000000F-73A3-4CD3-ACEF-A536813DB195}"/>
              </c:ext>
            </c:extLst>
          </c:dPt>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Price'!$C$31:$C$42</c:f>
              <c:numCache>
                <c:formatCode>"$"#,##0_);\("$"#,##0\)</c:formatCode>
                <c:ptCount val="12"/>
                <c:pt idx="6">
                  <c:v>121.16063634916682</c:v>
                </c:pt>
                <c:pt idx="7">
                  <c:v>#N/A</c:v>
                </c:pt>
                <c:pt idx="8">
                  <c:v>88.328112194632496</c:v>
                </c:pt>
                <c:pt idx="9">
                  <c:v>67.941905206844453</c:v>
                </c:pt>
                <c:pt idx="10">
                  <c:v>#N/A</c:v>
                </c:pt>
                <c:pt idx="11">
                  <c:v>77.378818900790023</c:v>
                </c:pt>
              </c:numCache>
            </c:numRef>
          </c:val>
          <c:smooth val="0"/>
          <c:extLst>
            <c:ext xmlns:c16="http://schemas.microsoft.com/office/drawing/2014/chart" uri="{C3380CC4-5D6E-409C-BE32-E72D297353CC}">
              <c16:uniqueId val="{00000001-73A3-4CD3-ACEF-A536813DB195}"/>
            </c:ext>
          </c:extLst>
        </c:ser>
        <c:ser>
          <c:idx val="4"/>
          <c:order val="2"/>
          <c:tx>
            <c:v> CAISO</c:v>
          </c:tx>
          <c:spPr>
            <a:ln w="25400">
              <a:solidFill>
                <a:schemeClr val="accent5"/>
              </a:solidFill>
            </a:ln>
          </c:spPr>
          <c:marker>
            <c:symbol val="circle"/>
            <c:size val="5"/>
            <c:spPr>
              <a:solidFill>
                <a:schemeClr val="bg1"/>
              </a:solidFill>
              <a:ln>
                <a:solidFill>
                  <a:schemeClr val="accent5"/>
                </a:solidFill>
              </a:ln>
            </c:spPr>
          </c:marker>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Price'!$D$31:$D$42</c:f>
              <c:numCache>
                <c:formatCode>"$"#,##0_);\("$"#,##0\)</c:formatCode>
                <c:ptCount val="12"/>
                <c:pt idx="0">
                  <c:v>157.86378426598432</c:v>
                </c:pt>
                <c:pt idx="1">
                  <c:v>126.92709576126862</c:v>
                </c:pt>
                <c:pt idx="2">
                  <c:v>101.8280057256089</c:v>
                </c:pt>
                <c:pt idx="3">
                  <c:v>82.913681319194453</c:v>
                </c:pt>
                <c:pt idx="4">
                  <c:v>64.071785975464834</c:v>
                </c:pt>
                <c:pt idx="5">
                  <c:v>54.618858644629334</c:v>
                </c:pt>
                <c:pt idx="6">
                  <c:v>48.749379072409482</c:v>
                </c:pt>
                <c:pt idx="7">
                  <c:v>37.283233769781738</c:v>
                </c:pt>
                <c:pt idx="8">
                  <c:v>34.227516790579692</c:v>
                </c:pt>
                <c:pt idx="9">
                  <c:v>33.69365942066424</c:v>
                </c:pt>
                <c:pt idx="10">
                  <c:v>28.245302483324185</c:v>
                </c:pt>
              </c:numCache>
            </c:numRef>
          </c:val>
          <c:smooth val="0"/>
          <c:extLst>
            <c:ext xmlns:c16="http://schemas.microsoft.com/office/drawing/2014/chart" uri="{C3380CC4-5D6E-409C-BE32-E72D297353CC}">
              <c16:uniqueId val="{00000002-73A3-4CD3-ACEF-A536813DB195}"/>
            </c:ext>
          </c:extLst>
        </c:ser>
        <c:ser>
          <c:idx val="5"/>
          <c:order val="3"/>
          <c:tx>
            <c:v> West (non-ISO)</c:v>
          </c:tx>
          <c:spPr>
            <a:ln w="25400">
              <a:solidFill>
                <a:schemeClr val="accent2"/>
              </a:solidFill>
            </a:ln>
          </c:spPr>
          <c:marker>
            <c:symbol val="circle"/>
            <c:size val="5"/>
            <c:spPr>
              <a:solidFill>
                <a:schemeClr val="bg1"/>
              </a:solidFill>
              <a:ln>
                <a:solidFill>
                  <a:schemeClr val="accent2"/>
                </a:solidFill>
              </a:ln>
            </c:spPr>
          </c:marker>
          <c:dPt>
            <c:idx val="5"/>
            <c:bubble3D val="0"/>
            <c:spPr>
              <a:ln w="25400">
                <a:solidFill>
                  <a:schemeClr val="accent2"/>
                </a:solidFill>
                <a:prstDash val="sysDot"/>
              </a:ln>
            </c:spPr>
            <c:extLst>
              <c:ext xmlns:c16="http://schemas.microsoft.com/office/drawing/2014/chart" uri="{C3380CC4-5D6E-409C-BE32-E72D297353CC}">
                <c16:uniqueId val="{00000011-73A3-4CD3-ACEF-A536813DB195}"/>
              </c:ext>
            </c:extLst>
          </c:dPt>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Price'!$E$31:$E$42</c:f>
              <c:numCache>
                <c:formatCode>"$"#,##0_);\("$"#,##0\)</c:formatCode>
                <c:ptCount val="12"/>
                <c:pt idx="0">
                  <c:v>133.07270488189053</c:v>
                </c:pt>
                <c:pt idx="1">
                  <c:v>121.89681500791696</c:v>
                </c:pt>
                <c:pt idx="2">
                  <c:v>107.84479906592932</c:v>
                </c:pt>
                <c:pt idx="3">
                  <c:v>79.65528096725231</c:v>
                </c:pt>
                <c:pt idx="4">
                  <c:v>60.54256871893061</c:v>
                </c:pt>
                <c:pt idx="5">
                  <c:v>53.975805451898893</c:v>
                </c:pt>
                <c:pt idx="6">
                  <c:v>43.68534404722179</c:v>
                </c:pt>
                <c:pt idx="7">
                  <c:v>31.204947407166291</c:v>
                </c:pt>
                <c:pt idx="8">
                  <c:v>37.667570418804111</c:v>
                </c:pt>
                <c:pt idx="9">
                  <c:v>21.968463565824102</c:v>
                </c:pt>
                <c:pt idx="10">
                  <c:v>22.097292046926423</c:v>
                </c:pt>
                <c:pt idx="11">
                  <c:v>29.221881161399306</c:v>
                </c:pt>
              </c:numCache>
            </c:numRef>
          </c:val>
          <c:smooth val="0"/>
          <c:extLst>
            <c:ext xmlns:c16="http://schemas.microsoft.com/office/drawing/2014/chart" uri="{C3380CC4-5D6E-409C-BE32-E72D297353CC}">
              <c16:uniqueId val="{00000003-73A3-4CD3-ACEF-A536813DB195}"/>
            </c:ext>
          </c:extLst>
        </c:ser>
        <c:ser>
          <c:idx val="6"/>
          <c:order val="4"/>
          <c:tx>
            <c:v> MISO</c:v>
          </c:tx>
          <c:spPr>
            <a:ln w="25400">
              <a:solidFill>
                <a:schemeClr val="tx2">
                  <a:lumMod val="60000"/>
                  <a:lumOff val="40000"/>
                </a:schemeClr>
              </a:solidFill>
            </a:ln>
          </c:spPr>
          <c:marker>
            <c:symbol val="circle"/>
            <c:size val="5"/>
            <c:spPr>
              <a:solidFill>
                <a:schemeClr val="bg1"/>
              </a:solidFill>
              <a:ln>
                <a:solidFill>
                  <a:schemeClr val="tx2">
                    <a:lumMod val="60000"/>
                    <a:lumOff val="40000"/>
                  </a:schemeClr>
                </a:solidFill>
              </a:ln>
            </c:spPr>
          </c:marker>
          <c:dPt>
            <c:idx val="9"/>
            <c:bubble3D val="0"/>
            <c:spPr>
              <a:ln w="25400">
                <a:solidFill>
                  <a:schemeClr val="tx2">
                    <a:lumMod val="60000"/>
                    <a:lumOff val="40000"/>
                  </a:schemeClr>
                </a:solidFill>
                <a:prstDash val="sysDot"/>
              </a:ln>
            </c:spPr>
            <c:extLst>
              <c:ext xmlns:c16="http://schemas.microsoft.com/office/drawing/2014/chart" uri="{C3380CC4-5D6E-409C-BE32-E72D297353CC}">
                <c16:uniqueId val="{00000013-73A3-4CD3-ACEF-A536813DB195}"/>
              </c:ext>
            </c:extLst>
          </c:dPt>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Price'!$F$31:$F$42</c:f>
              <c:numCache>
                <c:formatCode>"$"#,##0_);\("$"#,##0\)</c:formatCode>
                <c:ptCount val="12"/>
                <c:pt idx="6">
                  <c:v>50.187219106304077</c:v>
                </c:pt>
                <c:pt idx="7">
                  <c:v>#N/A</c:v>
                </c:pt>
                <c:pt idx="8">
                  <c:v>#N/A</c:v>
                </c:pt>
                <c:pt idx="9">
                  <c:v>37.513801696969892</c:v>
                </c:pt>
                <c:pt idx="10">
                  <c:v>35.434320952903612</c:v>
                </c:pt>
              </c:numCache>
            </c:numRef>
          </c:val>
          <c:smooth val="0"/>
          <c:extLst>
            <c:ext xmlns:c16="http://schemas.microsoft.com/office/drawing/2014/chart" uri="{C3380CC4-5D6E-409C-BE32-E72D297353CC}">
              <c16:uniqueId val="{00000004-73A3-4CD3-ACEF-A536813DB195}"/>
            </c:ext>
          </c:extLst>
        </c:ser>
        <c:ser>
          <c:idx val="7"/>
          <c:order val="5"/>
          <c:tx>
            <c:v> SPP</c:v>
          </c:tx>
          <c:spPr>
            <a:ln w="25400">
              <a:solidFill>
                <a:schemeClr val="bg1">
                  <a:lumMod val="65000"/>
                </a:schemeClr>
              </a:solidFill>
            </a:ln>
          </c:spPr>
          <c:marker>
            <c:symbol val="circle"/>
            <c:size val="5"/>
            <c:spPr>
              <a:solidFill>
                <a:schemeClr val="bg1"/>
              </a:solidFill>
              <a:ln>
                <a:solidFill>
                  <a:schemeClr val="bg1">
                    <a:lumMod val="65000"/>
                  </a:schemeClr>
                </a:solidFill>
              </a:ln>
            </c:spPr>
          </c:marker>
          <c:dPt>
            <c:idx val="9"/>
            <c:bubble3D val="0"/>
            <c:spPr>
              <a:ln w="25400">
                <a:solidFill>
                  <a:schemeClr val="bg1">
                    <a:lumMod val="65000"/>
                  </a:schemeClr>
                </a:solidFill>
                <a:prstDash val="sysDot"/>
              </a:ln>
            </c:spPr>
            <c:extLst>
              <c:ext xmlns:c16="http://schemas.microsoft.com/office/drawing/2014/chart" uri="{C3380CC4-5D6E-409C-BE32-E72D297353CC}">
                <c16:uniqueId val="{00000014-73A3-4CD3-ACEF-A536813DB195}"/>
              </c:ext>
            </c:extLst>
          </c:dPt>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Price'!$G$31:$G$42</c:f>
              <c:numCache>
                <c:formatCode>"$"#,##0_);\("$"#,##0\)</c:formatCode>
                <c:ptCount val="12"/>
                <c:pt idx="6">
                  <c:v>37.143553454171517</c:v>
                </c:pt>
              </c:numCache>
            </c:numRef>
          </c:val>
          <c:smooth val="0"/>
          <c:extLst>
            <c:ext xmlns:c16="http://schemas.microsoft.com/office/drawing/2014/chart" uri="{C3380CC4-5D6E-409C-BE32-E72D297353CC}">
              <c16:uniqueId val="{00000005-73A3-4CD3-ACEF-A536813DB195}"/>
            </c:ext>
          </c:extLst>
        </c:ser>
        <c:ser>
          <c:idx val="8"/>
          <c:order val="6"/>
          <c:tx>
            <c:v> ERCOT</c:v>
          </c:tx>
          <c:spPr>
            <a:ln w="25400">
              <a:solidFill>
                <a:schemeClr val="accent3">
                  <a:lumMod val="75000"/>
                </a:schemeClr>
              </a:solidFill>
            </a:ln>
          </c:spPr>
          <c:marker>
            <c:symbol val="circle"/>
            <c:size val="5"/>
            <c:spPr>
              <a:solidFill>
                <a:schemeClr val="bg1"/>
              </a:solidFill>
              <a:ln>
                <a:solidFill>
                  <a:schemeClr val="accent3">
                    <a:lumMod val="75000"/>
                  </a:schemeClr>
                </a:solidFill>
              </a:ln>
            </c:spPr>
          </c:marker>
          <c:dPt>
            <c:idx val="5"/>
            <c:bubble3D val="0"/>
            <c:spPr>
              <a:ln w="25400">
                <a:solidFill>
                  <a:schemeClr val="accent3">
                    <a:lumMod val="75000"/>
                  </a:schemeClr>
                </a:solidFill>
                <a:prstDash val="sysDot"/>
              </a:ln>
            </c:spPr>
            <c:extLst>
              <c:ext xmlns:c16="http://schemas.microsoft.com/office/drawing/2014/chart" uri="{C3380CC4-5D6E-409C-BE32-E72D297353CC}">
                <c16:uniqueId val="{00000012-73A3-4CD3-ACEF-A536813DB195}"/>
              </c:ext>
            </c:extLst>
          </c:dPt>
          <c:dPt>
            <c:idx val="8"/>
            <c:bubble3D val="0"/>
            <c:spPr>
              <a:ln w="25400">
                <a:solidFill>
                  <a:schemeClr val="accent3">
                    <a:lumMod val="75000"/>
                  </a:schemeClr>
                </a:solidFill>
                <a:prstDash val="sysDot"/>
              </a:ln>
            </c:spPr>
            <c:extLst>
              <c:ext xmlns:c16="http://schemas.microsoft.com/office/drawing/2014/chart" uri="{C3380CC4-5D6E-409C-BE32-E72D297353CC}">
                <c16:uniqueId val="{00000010-54F8-4311-BBB9-6D1DC63096D0}"/>
              </c:ext>
            </c:extLst>
          </c:dPt>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Price'!$H$31:$H$42</c:f>
              <c:numCache>
                <c:formatCode>"$"#,##0_);\("$"#,##0\)</c:formatCode>
                <c:ptCount val="12"/>
                <c:pt idx="0">
                  <c:v>165.87188657781383</c:v>
                </c:pt>
                <c:pt idx="1">
                  <c:v>#N/A</c:v>
                </c:pt>
                <c:pt idx="2">
                  <c:v>#N/A</c:v>
                </c:pt>
                <c:pt idx="3">
                  <c:v>#N/A</c:v>
                </c:pt>
                <c:pt idx="4">
                  <c:v>#N/A</c:v>
                </c:pt>
                <c:pt idx="5">
                  <c:v>#N/A</c:v>
                </c:pt>
                <c:pt idx="6">
                  <c:v>33.794996822183833</c:v>
                </c:pt>
                <c:pt idx="7">
                  <c:v>#N/A</c:v>
                </c:pt>
                <c:pt idx="8">
                  <c:v>20.828216958092757</c:v>
                </c:pt>
              </c:numCache>
            </c:numRef>
          </c:val>
          <c:smooth val="0"/>
          <c:extLst>
            <c:ext xmlns:c16="http://schemas.microsoft.com/office/drawing/2014/chart" uri="{C3380CC4-5D6E-409C-BE32-E72D297353CC}">
              <c16:uniqueId val="{00000006-73A3-4CD3-ACEF-A536813DB195}"/>
            </c:ext>
          </c:extLst>
        </c:ser>
        <c:ser>
          <c:idx val="9"/>
          <c:order val="7"/>
          <c:tx>
            <c:v> PJM</c:v>
          </c:tx>
          <c:spPr>
            <a:ln w="25400">
              <a:solidFill>
                <a:schemeClr val="bg2">
                  <a:lumMod val="25000"/>
                </a:schemeClr>
              </a:solidFill>
            </a:ln>
          </c:spPr>
          <c:marker>
            <c:symbol val="circle"/>
            <c:size val="5"/>
            <c:spPr>
              <a:solidFill>
                <a:schemeClr val="bg1"/>
              </a:solidFill>
              <a:ln>
                <a:solidFill>
                  <a:schemeClr val="bg2">
                    <a:lumMod val="25000"/>
                  </a:schemeClr>
                </a:solidFill>
              </a:ln>
            </c:spPr>
          </c:marker>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Price'!$I$31:$I$42</c:f>
              <c:numCache>
                <c:formatCode>"$"#,##0_);\("$"#,##0\)</c:formatCode>
                <c:ptCount val="12"/>
                <c:pt idx="7">
                  <c:v>43.078830523762718</c:v>
                </c:pt>
                <c:pt idx="8">
                  <c:v>78.394931044338392</c:v>
                </c:pt>
                <c:pt idx="9">
                  <c:v>30.55203359017969</c:v>
                </c:pt>
                <c:pt idx="10">
                  <c:v>30.002642043727302</c:v>
                </c:pt>
              </c:numCache>
            </c:numRef>
          </c:val>
          <c:smooth val="0"/>
          <c:extLst>
            <c:ext xmlns:c16="http://schemas.microsoft.com/office/drawing/2014/chart" uri="{C3380CC4-5D6E-409C-BE32-E72D297353CC}">
              <c16:uniqueId val="{00000007-73A3-4CD3-ACEF-A536813DB195}"/>
            </c:ext>
          </c:extLst>
        </c:ser>
        <c:ser>
          <c:idx val="2"/>
          <c:order val="8"/>
          <c:tx>
            <c:v> ISO-NE</c:v>
          </c:tx>
          <c:spPr>
            <a:ln w="25400">
              <a:solidFill>
                <a:schemeClr val="bg2">
                  <a:lumMod val="50000"/>
                </a:schemeClr>
              </a:solidFill>
            </a:ln>
          </c:spPr>
          <c:marker>
            <c:symbol val="none"/>
          </c:marker>
          <c:dPt>
            <c:idx val="2"/>
            <c:bubble3D val="0"/>
            <c:spPr>
              <a:ln w="25400">
                <a:solidFill>
                  <a:schemeClr val="bg2">
                    <a:lumMod val="50000"/>
                  </a:schemeClr>
                </a:solidFill>
                <a:prstDash val="solid"/>
              </a:ln>
            </c:spPr>
            <c:extLst>
              <c:ext xmlns:c16="http://schemas.microsoft.com/office/drawing/2014/chart" uri="{C3380CC4-5D6E-409C-BE32-E72D297353CC}">
                <c16:uniqueId val="{0000000A-73A3-4CD3-ACEF-A536813DB195}"/>
              </c:ext>
            </c:extLst>
          </c:dPt>
          <c:dPt>
            <c:idx val="3"/>
            <c:bubble3D val="0"/>
            <c:spPr>
              <a:ln w="25400">
                <a:solidFill>
                  <a:schemeClr val="bg2">
                    <a:lumMod val="50000"/>
                  </a:schemeClr>
                </a:solidFill>
                <a:prstDash val="solid"/>
              </a:ln>
            </c:spPr>
            <c:extLst>
              <c:ext xmlns:c16="http://schemas.microsoft.com/office/drawing/2014/chart" uri="{C3380CC4-5D6E-409C-BE32-E72D297353CC}">
                <c16:uniqueId val="{0000000C-73A3-4CD3-ACEF-A536813DB195}"/>
              </c:ext>
            </c:extLst>
          </c:dPt>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Price'!$K$31:$K$42</c:f>
              <c:numCache>
                <c:formatCode>"$"#,##0_);\("$"#,##0\)</c:formatCode>
                <c:ptCount val="12"/>
                <c:pt idx="8">
                  <c:v>71.141849056443746</c:v>
                </c:pt>
              </c:numCache>
            </c:numRef>
          </c:val>
          <c:smooth val="0"/>
          <c:extLst>
            <c:ext xmlns:c16="http://schemas.microsoft.com/office/drawing/2014/chart" uri="{C3380CC4-5D6E-409C-BE32-E72D297353CC}">
              <c16:uniqueId val="{0000000D-73A3-4CD3-ACEF-A536813DB195}"/>
            </c:ext>
          </c:extLst>
        </c:ser>
        <c:ser>
          <c:idx val="3"/>
          <c:order val="9"/>
          <c:tx>
            <c:v> Southeast (non-ISO)</c:v>
          </c:tx>
          <c:spPr>
            <a:ln w="25400">
              <a:solidFill>
                <a:schemeClr val="accent6"/>
              </a:solidFill>
            </a:ln>
          </c:spPr>
          <c:marker>
            <c:symbol val="circle"/>
            <c:size val="5"/>
            <c:spPr>
              <a:solidFill>
                <a:schemeClr val="bg1"/>
              </a:solidFill>
              <a:ln>
                <a:solidFill>
                  <a:schemeClr val="accent6"/>
                </a:solidFill>
              </a:ln>
            </c:spPr>
          </c:marker>
          <c:dPt>
            <c:idx val="5"/>
            <c:bubble3D val="0"/>
            <c:spPr>
              <a:ln w="25400">
                <a:solidFill>
                  <a:schemeClr val="accent6"/>
                </a:solidFill>
                <a:prstDash val="sysDot"/>
              </a:ln>
            </c:spPr>
            <c:extLst>
              <c:ext xmlns:c16="http://schemas.microsoft.com/office/drawing/2014/chart" uri="{C3380CC4-5D6E-409C-BE32-E72D297353CC}">
                <c16:uniqueId val="{00000010-73A3-4CD3-ACEF-A536813DB195}"/>
              </c:ext>
            </c:extLst>
          </c:dPt>
          <c:cat>
            <c:strRef>
              <c:f>'Annual Average PPA Price'!$A$31:$A$42</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Price'!$L$31:$L$42</c:f>
              <c:numCache>
                <c:formatCode>"$"#,##0_);\("$"#,##0\)</c:formatCode>
                <c:ptCount val="12"/>
                <c:pt idx="1">
                  <c:v>161.87786571643096</c:v>
                </c:pt>
                <c:pt idx="2">
                  <c:v>#N/A</c:v>
                </c:pt>
                <c:pt idx="3">
                  <c:v>#N/A</c:v>
                </c:pt>
                <c:pt idx="4">
                  <c:v>#N/A</c:v>
                </c:pt>
                <c:pt idx="5">
                  <c:v>55.482528965542535</c:v>
                </c:pt>
                <c:pt idx="6">
                  <c:v>50.618156089595807</c:v>
                </c:pt>
                <c:pt idx="7">
                  <c:v>44.209790656342904</c:v>
                </c:pt>
                <c:pt idx="8">
                  <c:v>29.23206800088899</c:v>
                </c:pt>
                <c:pt idx="9">
                  <c:v>24.601320906815552</c:v>
                </c:pt>
              </c:numCache>
            </c:numRef>
          </c:val>
          <c:smooth val="0"/>
          <c:extLst>
            <c:ext xmlns:c16="http://schemas.microsoft.com/office/drawing/2014/chart" uri="{C3380CC4-5D6E-409C-BE32-E72D297353CC}">
              <c16:uniqueId val="{0000000E-73A3-4CD3-ACEF-A536813DB195}"/>
            </c:ext>
          </c:extLst>
        </c:ser>
        <c:dLbls>
          <c:showLegendKey val="0"/>
          <c:showVal val="0"/>
          <c:showCatName val="0"/>
          <c:showSerName val="0"/>
          <c:showPercent val="0"/>
          <c:showBubbleSize val="0"/>
        </c:dLbls>
        <c:marker val="1"/>
        <c:smooth val="0"/>
        <c:axId val="376344576"/>
        <c:axId val="376346496"/>
      </c:lineChart>
      <c:catAx>
        <c:axId val="376344576"/>
        <c:scaling>
          <c:orientation val="minMax"/>
        </c:scaling>
        <c:delete val="0"/>
        <c:axPos val="b"/>
        <c:numFmt formatCode="General" sourceLinked="1"/>
        <c:majorTickMark val="out"/>
        <c:minorTickMark val="none"/>
        <c:tickLblPos val="nextTo"/>
        <c:spPr>
          <a:ln w="3175">
            <a:noFill/>
            <a:prstDash val="solid"/>
          </a:ln>
        </c:spPr>
        <c:txPr>
          <a:bodyPr rot="0" vert="horz"/>
          <a:lstStyle/>
          <a:p>
            <a:pPr>
              <a:defRPr/>
            </a:pPr>
            <a:endParaRPr lang="en-US"/>
          </a:p>
        </c:txPr>
        <c:crossAx val="376346496"/>
        <c:crosses val="autoZero"/>
        <c:auto val="1"/>
        <c:lblAlgn val="ctr"/>
        <c:lblOffset val="50"/>
        <c:tickLblSkip val="1"/>
        <c:tickMarkSkip val="1"/>
        <c:noMultiLvlLbl val="1"/>
      </c:catAx>
      <c:valAx>
        <c:axId val="376346496"/>
        <c:scaling>
          <c:orientation val="minMax"/>
          <c:max val="170"/>
          <c:min val="0"/>
        </c:scaling>
        <c:delete val="0"/>
        <c:axPos val="l"/>
        <c:majorGridlines>
          <c:spPr>
            <a:ln w="3175">
              <a:solidFill>
                <a:schemeClr val="bg1">
                  <a:lumMod val="75000"/>
                </a:schemeClr>
              </a:solidFill>
            </a:ln>
          </c:spPr>
        </c:majorGridlines>
        <c:numFmt formatCode="General" sourceLinked="0"/>
        <c:majorTickMark val="out"/>
        <c:minorTickMark val="none"/>
        <c:tickLblPos val="nextTo"/>
        <c:spPr>
          <a:ln w="3175">
            <a:noFill/>
            <a:prstDash val="solid"/>
          </a:ln>
        </c:spPr>
        <c:txPr>
          <a:bodyPr rot="0" vert="horz"/>
          <a:lstStyle/>
          <a:p>
            <a:pPr>
              <a:defRPr/>
            </a:pPr>
            <a:endParaRPr lang="en-US"/>
          </a:p>
        </c:txPr>
        <c:crossAx val="376344576"/>
        <c:crosses val="autoZero"/>
        <c:crossBetween val="between"/>
        <c:majorUnit val="20"/>
      </c:valAx>
      <c:spPr>
        <a:noFill/>
        <a:ln w="25400">
          <a:noFill/>
        </a:ln>
      </c:spPr>
    </c:plotArea>
    <c:plotVisOnly val="1"/>
    <c:dispBlanksAs val="gap"/>
    <c:showDLblsOverMax val="0"/>
  </c:chart>
  <c:spPr>
    <a:solidFill>
      <a:srgbClr val="FFFFFF"/>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9924190544377628E-2"/>
          <c:y val="6.9717184973090471E-2"/>
          <c:w val="0.92933414404200687"/>
          <c:h val="0.78545593732601593"/>
        </c:manualLayout>
      </c:layout>
      <c:barChart>
        <c:barDir val="col"/>
        <c:grouping val="stacked"/>
        <c:varyColors val="0"/>
        <c:ser>
          <c:idx val="0"/>
          <c:order val="0"/>
          <c:tx>
            <c:v> Nationwide</c:v>
          </c:tx>
          <c:spPr>
            <a:solidFill>
              <a:schemeClr val="bg2">
                <a:lumMod val="90000"/>
              </a:schemeClr>
            </a:solidFill>
            <a:ln w="12700">
              <a:noFill/>
              <a:prstDash val="solid"/>
            </a:ln>
          </c:spPr>
          <c:invertIfNegative val="0"/>
          <c:cat>
            <c:strRef>
              <c:f>'Annual Average PPA Price'!$A$50:$A$61</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Price'!$B$50:$B$61</c:f>
              <c:numCache>
                <c:formatCode>"$"#,##0_);\("$"#,##0\)</c:formatCode>
                <c:ptCount val="12"/>
                <c:pt idx="0">
                  <c:v>156.02776185242917</c:v>
                </c:pt>
                <c:pt idx="1">
                  <c:v>128.66733382327459</c:v>
                </c:pt>
                <c:pt idx="2">
                  <c:v>104.74858195009377</c:v>
                </c:pt>
                <c:pt idx="3">
                  <c:v>81.191921993066302</c:v>
                </c:pt>
                <c:pt idx="4">
                  <c:v>66.059287452872425</c:v>
                </c:pt>
                <c:pt idx="5">
                  <c:v>53.961548494931115</c:v>
                </c:pt>
                <c:pt idx="6">
                  <c:v>46.640717207656735</c:v>
                </c:pt>
                <c:pt idx="7">
                  <c:v>38.93044721606153</c:v>
                </c:pt>
                <c:pt idx="8">
                  <c:v>39.123177390641914</c:v>
                </c:pt>
                <c:pt idx="9">
                  <c:v>29.283767803754071</c:v>
                </c:pt>
                <c:pt idx="10">
                  <c:v>24.159115070114545</c:v>
                </c:pt>
                <c:pt idx="11">
                  <c:v>28.94109015641245</c:v>
                </c:pt>
              </c:numCache>
            </c:numRef>
          </c:val>
          <c:extLst>
            <c:ext xmlns:c16="http://schemas.microsoft.com/office/drawing/2014/chart" uri="{C3380CC4-5D6E-409C-BE32-E72D297353CC}">
              <c16:uniqueId val="{00000000-7D15-40D6-914B-5FAF618551F6}"/>
            </c:ext>
          </c:extLst>
        </c:ser>
        <c:dLbls>
          <c:showLegendKey val="0"/>
          <c:showVal val="0"/>
          <c:showCatName val="0"/>
          <c:showSerName val="0"/>
          <c:showPercent val="0"/>
          <c:showBubbleSize val="0"/>
        </c:dLbls>
        <c:gapWidth val="30"/>
        <c:overlap val="100"/>
        <c:axId val="376344576"/>
        <c:axId val="376346496"/>
      </c:barChart>
      <c:lineChart>
        <c:grouping val="standard"/>
        <c:varyColors val="0"/>
        <c:ser>
          <c:idx val="1"/>
          <c:order val="1"/>
          <c:tx>
            <c:v> Hawaii</c:v>
          </c:tx>
          <c:spPr>
            <a:ln w="25400">
              <a:solidFill>
                <a:schemeClr val="accent4"/>
              </a:solidFill>
            </a:ln>
          </c:spPr>
          <c:marker>
            <c:symbol val="circle"/>
            <c:size val="5"/>
            <c:spPr>
              <a:solidFill>
                <a:schemeClr val="bg1"/>
              </a:solidFill>
              <a:ln>
                <a:solidFill>
                  <a:schemeClr val="accent4"/>
                </a:solidFill>
              </a:ln>
            </c:spPr>
          </c:marker>
          <c:dPt>
            <c:idx val="8"/>
            <c:bubble3D val="0"/>
            <c:spPr>
              <a:ln w="25400">
                <a:solidFill>
                  <a:schemeClr val="accent4"/>
                </a:solidFill>
                <a:prstDash val="sysDot"/>
              </a:ln>
            </c:spPr>
            <c:extLst>
              <c:ext xmlns:c16="http://schemas.microsoft.com/office/drawing/2014/chart" uri="{C3380CC4-5D6E-409C-BE32-E72D297353CC}">
                <c16:uniqueId val="{0000000A-7D15-40D6-914B-5FAF618551F6}"/>
              </c:ext>
            </c:extLst>
          </c:dPt>
          <c:cat>
            <c:strRef>
              <c:f>'Annual Average PPA Price'!$A$50:$A$61</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Price'!$C$50:$C$61</c:f>
              <c:numCache>
                <c:formatCode>"$"#,##0_);\("$"#,##0\)</c:formatCode>
                <c:ptCount val="12"/>
                <c:pt idx="6">
                  <c:v>121.16063634916682</c:v>
                </c:pt>
                <c:pt idx="7">
                  <c:v>#N/A</c:v>
                </c:pt>
                <c:pt idx="8">
                  <c:v>88.328112194632496</c:v>
                </c:pt>
                <c:pt idx="9">
                  <c:v>67.941905206844453</c:v>
                </c:pt>
                <c:pt idx="10">
                  <c:v>#N/A</c:v>
                </c:pt>
                <c:pt idx="11">
                  <c:v>77.378818900790023</c:v>
                </c:pt>
              </c:numCache>
            </c:numRef>
          </c:val>
          <c:smooth val="0"/>
          <c:extLst>
            <c:ext xmlns:c16="http://schemas.microsoft.com/office/drawing/2014/chart" uri="{C3380CC4-5D6E-409C-BE32-E72D297353CC}">
              <c16:uniqueId val="{00000001-7D15-40D6-914B-5FAF618551F6}"/>
            </c:ext>
          </c:extLst>
        </c:ser>
        <c:ser>
          <c:idx val="4"/>
          <c:order val="2"/>
          <c:tx>
            <c:v> West</c:v>
          </c:tx>
          <c:spPr>
            <a:ln w="25400">
              <a:solidFill>
                <a:schemeClr val="accent5"/>
              </a:solidFill>
            </a:ln>
          </c:spPr>
          <c:marker>
            <c:symbol val="circle"/>
            <c:size val="5"/>
            <c:spPr>
              <a:solidFill>
                <a:schemeClr val="bg1"/>
              </a:solidFill>
              <a:ln>
                <a:solidFill>
                  <a:schemeClr val="accent5"/>
                </a:solidFill>
              </a:ln>
            </c:spPr>
          </c:marker>
          <c:cat>
            <c:strRef>
              <c:f>'Annual Average PPA Price'!$A$50:$A$61</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Price'!$D$50:$D$61</c:f>
              <c:numCache>
                <c:formatCode>"$"#,##0_);\("$"#,##0\)</c:formatCode>
                <c:ptCount val="12"/>
                <c:pt idx="0">
                  <c:v>156.07028363185438</c:v>
                </c:pt>
                <c:pt idx="1">
                  <c:v>126.20119798594884</c:v>
                </c:pt>
                <c:pt idx="2">
                  <c:v>103.56462680561877</c:v>
                </c:pt>
                <c:pt idx="3">
                  <c:v>81.191921993066302</c:v>
                </c:pt>
                <c:pt idx="4">
                  <c:v>63.381736101549038</c:v>
                </c:pt>
                <c:pt idx="5">
                  <c:v>54.325541492674517</c:v>
                </c:pt>
                <c:pt idx="6">
                  <c:v>46.248831259850988</c:v>
                </c:pt>
                <c:pt idx="7">
                  <c:v>32.979523639138975</c:v>
                </c:pt>
                <c:pt idx="8">
                  <c:v>35.292483469255117</c:v>
                </c:pt>
                <c:pt idx="9">
                  <c:v>25.192268810457424</c:v>
                </c:pt>
                <c:pt idx="10">
                  <c:v>23.117258528348675</c:v>
                </c:pt>
                <c:pt idx="11">
                  <c:v>29.221881161399306</c:v>
                </c:pt>
              </c:numCache>
            </c:numRef>
          </c:val>
          <c:smooth val="0"/>
          <c:extLst>
            <c:ext xmlns:c16="http://schemas.microsoft.com/office/drawing/2014/chart" uri="{C3380CC4-5D6E-409C-BE32-E72D297353CC}">
              <c16:uniqueId val="{00000002-7D15-40D6-914B-5FAF618551F6}"/>
            </c:ext>
          </c:extLst>
        </c:ser>
        <c:ser>
          <c:idx val="5"/>
          <c:order val="3"/>
          <c:tx>
            <c:v> Central</c:v>
          </c:tx>
          <c:spPr>
            <a:ln w="25400">
              <a:solidFill>
                <a:schemeClr val="accent3">
                  <a:lumMod val="75000"/>
                </a:schemeClr>
              </a:solidFill>
            </a:ln>
          </c:spPr>
          <c:marker>
            <c:symbol val="circle"/>
            <c:size val="5"/>
            <c:spPr>
              <a:solidFill>
                <a:schemeClr val="bg1"/>
              </a:solidFill>
              <a:ln>
                <a:solidFill>
                  <a:schemeClr val="accent3">
                    <a:lumMod val="75000"/>
                  </a:schemeClr>
                </a:solidFill>
              </a:ln>
            </c:spPr>
          </c:marker>
          <c:dPt>
            <c:idx val="5"/>
            <c:bubble3D val="0"/>
            <c:spPr>
              <a:ln w="25400">
                <a:solidFill>
                  <a:schemeClr val="accent3">
                    <a:lumMod val="75000"/>
                  </a:schemeClr>
                </a:solidFill>
                <a:prstDash val="sysDot"/>
              </a:ln>
            </c:spPr>
            <c:extLst>
              <c:ext xmlns:c16="http://schemas.microsoft.com/office/drawing/2014/chart" uri="{C3380CC4-5D6E-409C-BE32-E72D297353CC}">
                <c16:uniqueId val="{0000000B-7D15-40D6-914B-5FAF618551F6}"/>
              </c:ext>
            </c:extLst>
          </c:dPt>
          <c:cat>
            <c:strRef>
              <c:f>'Annual Average PPA Price'!$A$50:$A$61</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Price'!$E$50:$E$61</c:f>
              <c:numCache>
                <c:formatCode>"$"#,##0_);\("$"#,##0\)</c:formatCode>
                <c:ptCount val="12"/>
                <c:pt idx="0">
                  <c:v>145.09822998173405</c:v>
                </c:pt>
                <c:pt idx="1">
                  <c:v>#N/A</c:v>
                </c:pt>
                <c:pt idx="2">
                  <c:v>#N/A</c:v>
                </c:pt>
                <c:pt idx="3">
                  <c:v>#N/A</c:v>
                </c:pt>
                <c:pt idx="4">
                  <c:v>#N/A</c:v>
                </c:pt>
                <c:pt idx="5">
                  <c:v>49.070777066258636</c:v>
                </c:pt>
                <c:pt idx="6">
                  <c:v>39.102869455745548</c:v>
                </c:pt>
                <c:pt idx="7">
                  <c:v>#N/A</c:v>
                </c:pt>
                <c:pt idx="8">
                  <c:v>20.828216958092757</c:v>
                </c:pt>
                <c:pt idx="9">
                  <c:v>30.881513524611115</c:v>
                </c:pt>
                <c:pt idx="10">
                  <c:v>35.72088103075076</c:v>
                </c:pt>
              </c:numCache>
            </c:numRef>
          </c:val>
          <c:smooth val="0"/>
          <c:extLst>
            <c:ext xmlns:c16="http://schemas.microsoft.com/office/drawing/2014/chart" uri="{C3380CC4-5D6E-409C-BE32-E72D297353CC}">
              <c16:uniqueId val="{00000003-7D15-40D6-914B-5FAF618551F6}"/>
            </c:ext>
          </c:extLst>
        </c:ser>
        <c:ser>
          <c:idx val="6"/>
          <c:order val="4"/>
          <c:tx>
            <c:v> Northeast</c:v>
          </c:tx>
          <c:spPr>
            <a:ln w="25400">
              <a:solidFill>
                <a:schemeClr val="bg2">
                  <a:lumMod val="25000"/>
                </a:schemeClr>
              </a:solidFill>
            </a:ln>
          </c:spPr>
          <c:marker>
            <c:symbol val="circle"/>
            <c:size val="5"/>
            <c:spPr>
              <a:solidFill>
                <a:schemeClr val="bg1"/>
              </a:solidFill>
              <a:ln>
                <a:solidFill>
                  <a:schemeClr val="bg2">
                    <a:lumMod val="25000"/>
                  </a:schemeClr>
                </a:solidFill>
              </a:ln>
            </c:spPr>
          </c:marker>
          <c:cat>
            <c:strRef>
              <c:f>'Annual Average PPA Price'!$A$50:$A$61</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Price'!$F$50:$F$61</c:f>
              <c:numCache>
                <c:formatCode>"$"#,##0_);\("$"#,##0\)</c:formatCode>
                <c:ptCount val="12"/>
                <c:pt idx="7">
                  <c:v>54.075775248460303</c:v>
                </c:pt>
                <c:pt idx="8">
                  <c:v>71.798176385768144</c:v>
                </c:pt>
                <c:pt idx="9">
                  <c:v>34.615671220507167</c:v>
                </c:pt>
                <c:pt idx="10">
                  <c:v>31.542874842277335</c:v>
                </c:pt>
              </c:numCache>
            </c:numRef>
          </c:val>
          <c:smooth val="0"/>
          <c:extLst>
            <c:ext xmlns:c16="http://schemas.microsoft.com/office/drawing/2014/chart" uri="{C3380CC4-5D6E-409C-BE32-E72D297353CC}">
              <c16:uniqueId val="{00000004-7D15-40D6-914B-5FAF618551F6}"/>
            </c:ext>
          </c:extLst>
        </c:ser>
        <c:ser>
          <c:idx val="7"/>
          <c:order val="5"/>
          <c:tx>
            <c:v> Southeast</c:v>
          </c:tx>
          <c:spPr>
            <a:ln w="25400">
              <a:solidFill>
                <a:schemeClr val="accent6"/>
              </a:solidFill>
            </a:ln>
          </c:spPr>
          <c:marker>
            <c:symbol val="circle"/>
            <c:size val="5"/>
            <c:spPr>
              <a:solidFill>
                <a:schemeClr val="bg1"/>
              </a:solidFill>
              <a:ln>
                <a:solidFill>
                  <a:schemeClr val="accent6"/>
                </a:solidFill>
              </a:ln>
            </c:spPr>
          </c:marker>
          <c:dPt>
            <c:idx val="5"/>
            <c:bubble3D val="0"/>
            <c:spPr>
              <a:ln w="25400">
                <a:solidFill>
                  <a:schemeClr val="accent6"/>
                </a:solidFill>
                <a:prstDash val="sysDot"/>
              </a:ln>
            </c:spPr>
            <c:extLst>
              <c:ext xmlns:c16="http://schemas.microsoft.com/office/drawing/2014/chart" uri="{C3380CC4-5D6E-409C-BE32-E72D297353CC}">
                <c16:uniqueId val="{0000000C-7D15-40D6-914B-5FAF618551F6}"/>
              </c:ext>
            </c:extLst>
          </c:dPt>
          <c:cat>
            <c:strRef>
              <c:f>'Annual Average PPA Price'!$A$50:$A$61</c:f>
              <c:strCache>
                <c:ptCount val="12"/>
                <c:pt idx="0">
                  <c:v>2009</c:v>
                </c:pt>
                <c:pt idx="1">
                  <c:v>2010</c:v>
                </c:pt>
                <c:pt idx="2">
                  <c:v>2011</c:v>
                </c:pt>
                <c:pt idx="3">
                  <c:v>2012</c:v>
                </c:pt>
                <c:pt idx="4">
                  <c:v>2013</c:v>
                </c:pt>
                <c:pt idx="5">
                  <c:v>2014</c:v>
                </c:pt>
                <c:pt idx="6">
                  <c:v>2015</c:v>
                </c:pt>
                <c:pt idx="7">
                  <c:v>2016</c:v>
                </c:pt>
                <c:pt idx="8">
                  <c:v>2017</c:v>
                </c:pt>
                <c:pt idx="9">
                  <c:v>2018</c:v>
                </c:pt>
                <c:pt idx="10">
                  <c:v>2019</c:v>
                </c:pt>
                <c:pt idx="11">
                  <c:v>2020(P)</c:v>
                </c:pt>
              </c:strCache>
            </c:strRef>
          </c:cat>
          <c:val>
            <c:numRef>
              <c:f>'Annual Average PPA Price'!$G$50:$G$61</c:f>
              <c:numCache>
                <c:formatCode>"$"#,##0_);\("$"#,##0\)</c:formatCode>
                <c:ptCount val="12"/>
                <c:pt idx="1">
                  <c:v>161.87786571643096</c:v>
                </c:pt>
                <c:pt idx="2">
                  <c:v>#N/A</c:v>
                </c:pt>
                <c:pt idx="3">
                  <c:v>#N/A</c:v>
                </c:pt>
                <c:pt idx="4">
                  <c:v>#N/A</c:v>
                </c:pt>
                <c:pt idx="5">
                  <c:v>55.482528965542535</c:v>
                </c:pt>
                <c:pt idx="6">
                  <c:v>50.618156089595807</c:v>
                </c:pt>
                <c:pt idx="7">
                  <c:v>44.209790656342904</c:v>
                </c:pt>
                <c:pt idx="8">
                  <c:v>29.23206800088899</c:v>
                </c:pt>
                <c:pt idx="9">
                  <c:v>24.601320906815552</c:v>
                </c:pt>
              </c:numCache>
            </c:numRef>
          </c:val>
          <c:smooth val="0"/>
          <c:extLst>
            <c:ext xmlns:c16="http://schemas.microsoft.com/office/drawing/2014/chart" uri="{C3380CC4-5D6E-409C-BE32-E72D297353CC}">
              <c16:uniqueId val="{00000005-7D15-40D6-914B-5FAF618551F6}"/>
            </c:ext>
          </c:extLst>
        </c:ser>
        <c:dLbls>
          <c:showLegendKey val="0"/>
          <c:showVal val="0"/>
          <c:showCatName val="0"/>
          <c:showSerName val="0"/>
          <c:showPercent val="0"/>
          <c:showBubbleSize val="0"/>
        </c:dLbls>
        <c:marker val="1"/>
        <c:smooth val="0"/>
        <c:axId val="376344576"/>
        <c:axId val="376346496"/>
      </c:lineChart>
      <c:catAx>
        <c:axId val="376344576"/>
        <c:scaling>
          <c:orientation val="minMax"/>
        </c:scaling>
        <c:delete val="0"/>
        <c:axPos val="b"/>
        <c:numFmt formatCode="General" sourceLinked="1"/>
        <c:majorTickMark val="out"/>
        <c:minorTickMark val="none"/>
        <c:tickLblPos val="nextTo"/>
        <c:spPr>
          <a:ln w="3175">
            <a:noFill/>
            <a:prstDash val="solid"/>
          </a:ln>
        </c:spPr>
        <c:txPr>
          <a:bodyPr rot="0" vert="horz"/>
          <a:lstStyle/>
          <a:p>
            <a:pPr>
              <a:defRPr/>
            </a:pPr>
            <a:endParaRPr lang="en-US"/>
          </a:p>
        </c:txPr>
        <c:crossAx val="376346496"/>
        <c:crosses val="autoZero"/>
        <c:auto val="1"/>
        <c:lblAlgn val="ctr"/>
        <c:lblOffset val="50"/>
        <c:tickLblSkip val="1"/>
        <c:tickMarkSkip val="1"/>
        <c:noMultiLvlLbl val="1"/>
      </c:catAx>
      <c:valAx>
        <c:axId val="376346496"/>
        <c:scaling>
          <c:orientation val="minMax"/>
          <c:max val="170"/>
          <c:min val="0"/>
        </c:scaling>
        <c:delete val="0"/>
        <c:axPos val="l"/>
        <c:majorGridlines>
          <c:spPr>
            <a:ln w="3175">
              <a:solidFill>
                <a:schemeClr val="bg1">
                  <a:lumMod val="75000"/>
                </a:schemeClr>
              </a:solidFill>
            </a:ln>
          </c:spPr>
        </c:majorGridlines>
        <c:numFmt formatCode="General" sourceLinked="0"/>
        <c:majorTickMark val="out"/>
        <c:minorTickMark val="none"/>
        <c:tickLblPos val="nextTo"/>
        <c:spPr>
          <a:ln w="3175">
            <a:noFill/>
            <a:prstDash val="solid"/>
          </a:ln>
        </c:spPr>
        <c:txPr>
          <a:bodyPr rot="0" vert="horz"/>
          <a:lstStyle/>
          <a:p>
            <a:pPr>
              <a:defRPr/>
            </a:pPr>
            <a:endParaRPr lang="en-US"/>
          </a:p>
        </c:txPr>
        <c:crossAx val="376344576"/>
        <c:crosses val="autoZero"/>
        <c:crossBetween val="between"/>
        <c:majorUnit val="20"/>
      </c:valAx>
      <c:spPr>
        <a:noFill/>
        <a:ln w="25400">
          <a:noFill/>
        </a:ln>
      </c:spPr>
    </c:plotArea>
    <c:plotVisOnly val="1"/>
    <c:dispBlanksAs val="gap"/>
    <c:showDLblsOverMax val="0"/>
  </c:chart>
  <c:spPr>
    <a:solidFill>
      <a:srgbClr val="FFFFFF"/>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9924190544377628E-2"/>
          <c:y val="7.8134693390598906E-2"/>
          <c:w val="0.92933414404200687"/>
          <c:h val="0.77703842890850749"/>
        </c:manualLayout>
      </c:layout>
      <c:barChart>
        <c:barDir val="col"/>
        <c:grouping val="stacked"/>
        <c:varyColors val="0"/>
        <c:ser>
          <c:idx val="0"/>
          <c:order val="0"/>
          <c:tx>
            <c:v> Nationwide</c:v>
          </c:tx>
          <c:spPr>
            <a:solidFill>
              <a:schemeClr val="bg2">
                <a:lumMod val="90000"/>
              </a:schemeClr>
            </a:solidFill>
            <a:ln w="12700">
              <a:noFill/>
              <a:prstDash val="solid"/>
            </a:ln>
          </c:spPr>
          <c:invertIfNegative val="0"/>
          <c:cat>
            <c:strRef>
              <c:f>'Annual Average PPA Price'!$A$37:$A$42</c:f>
              <c:strCache>
                <c:ptCount val="6"/>
                <c:pt idx="0">
                  <c:v>2015</c:v>
                </c:pt>
                <c:pt idx="1">
                  <c:v>2016</c:v>
                </c:pt>
                <c:pt idx="2">
                  <c:v>2017</c:v>
                </c:pt>
                <c:pt idx="3">
                  <c:v>2018</c:v>
                </c:pt>
                <c:pt idx="4">
                  <c:v>2019</c:v>
                </c:pt>
                <c:pt idx="5">
                  <c:v>2020(P)</c:v>
                </c:pt>
              </c:strCache>
            </c:strRef>
          </c:cat>
          <c:val>
            <c:numRef>
              <c:f>'Annual Average PPA Price'!$B$37:$B$42</c:f>
              <c:numCache>
                <c:formatCode>"$"#,##0_);\("$"#,##0\)</c:formatCode>
                <c:ptCount val="6"/>
                <c:pt idx="0">
                  <c:v>46.640717207656735</c:v>
                </c:pt>
                <c:pt idx="1">
                  <c:v>38.93044721606153</c:v>
                </c:pt>
                <c:pt idx="2">
                  <c:v>39.123177390641914</c:v>
                </c:pt>
                <c:pt idx="3">
                  <c:v>29.283767803754071</c:v>
                </c:pt>
                <c:pt idx="4">
                  <c:v>24.159115070114545</c:v>
                </c:pt>
                <c:pt idx="5">
                  <c:v>28.94109015641245</c:v>
                </c:pt>
              </c:numCache>
            </c:numRef>
          </c:val>
          <c:extLst>
            <c:ext xmlns:c16="http://schemas.microsoft.com/office/drawing/2014/chart" uri="{C3380CC4-5D6E-409C-BE32-E72D297353CC}">
              <c16:uniqueId val="{00000000-FC39-481F-BD6F-5BFD72A6B164}"/>
            </c:ext>
          </c:extLst>
        </c:ser>
        <c:dLbls>
          <c:showLegendKey val="0"/>
          <c:showVal val="0"/>
          <c:showCatName val="0"/>
          <c:showSerName val="0"/>
          <c:showPercent val="0"/>
          <c:showBubbleSize val="0"/>
        </c:dLbls>
        <c:gapWidth val="30"/>
        <c:overlap val="100"/>
        <c:axId val="376344576"/>
        <c:axId val="376346496"/>
      </c:barChart>
      <c:lineChart>
        <c:grouping val="standard"/>
        <c:varyColors val="0"/>
        <c:ser>
          <c:idx val="1"/>
          <c:order val="1"/>
          <c:tx>
            <c:v> Hawaii</c:v>
          </c:tx>
          <c:spPr>
            <a:ln w="25400">
              <a:solidFill>
                <a:schemeClr val="accent4"/>
              </a:solidFill>
            </a:ln>
          </c:spPr>
          <c:marker>
            <c:symbol val="circle"/>
            <c:size val="5"/>
            <c:spPr>
              <a:solidFill>
                <a:schemeClr val="bg1"/>
              </a:solidFill>
              <a:ln>
                <a:solidFill>
                  <a:schemeClr val="accent4"/>
                </a:solidFill>
              </a:ln>
            </c:spPr>
          </c:marker>
          <c:dPt>
            <c:idx val="2"/>
            <c:bubble3D val="0"/>
            <c:spPr>
              <a:ln w="25400">
                <a:solidFill>
                  <a:schemeClr val="accent4"/>
                </a:solidFill>
                <a:prstDash val="sysDot"/>
              </a:ln>
            </c:spPr>
            <c:extLst>
              <c:ext xmlns:c16="http://schemas.microsoft.com/office/drawing/2014/chart" uri="{C3380CC4-5D6E-409C-BE32-E72D297353CC}">
                <c16:uniqueId val="{0000001B-FC39-481F-BD6F-5BFD72A6B164}"/>
              </c:ext>
            </c:extLst>
          </c:dPt>
          <c:dPt>
            <c:idx val="8"/>
            <c:bubble3D val="0"/>
            <c:spPr>
              <a:ln w="25400">
                <a:solidFill>
                  <a:schemeClr val="accent4"/>
                </a:solidFill>
                <a:prstDash val="sysDot"/>
              </a:ln>
            </c:spPr>
            <c:extLst>
              <c:ext xmlns:c16="http://schemas.microsoft.com/office/drawing/2014/chart" uri="{C3380CC4-5D6E-409C-BE32-E72D297353CC}">
                <c16:uniqueId val="{00000002-FC39-481F-BD6F-5BFD72A6B164}"/>
              </c:ext>
            </c:extLst>
          </c:dPt>
          <c:cat>
            <c:strRef>
              <c:f>'Annual Average PPA Price'!$A$37:$A$42</c:f>
              <c:strCache>
                <c:ptCount val="6"/>
                <c:pt idx="0">
                  <c:v>2015</c:v>
                </c:pt>
                <c:pt idx="1">
                  <c:v>2016</c:v>
                </c:pt>
                <c:pt idx="2">
                  <c:v>2017</c:v>
                </c:pt>
                <c:pt idx="3">
                  <c:v>2018</c:v>
                </c:pt>
                <c:pt idx="4">
                  <c:v>2019</c:v>
                </c:pt>
                <c:pt idx="5">
                  <c:v>2020(P)</c:v>
                </c:pt>
              </c:strCache>
            </c:strRef>
          </c:cat>
          <c:val>
            <c:numRef>
              <c:f>'Annual Average PPA Price'!$C$37:$C$42</c:f>
              <c:numCache>
                <c:formatCode>"$"#,##0_);\("$"#,##0\)</c:formatCode>
                <c:ptCount val="6"/>
                <c:pt idx="0">
                  <c:v>121.16063634916682</c:v>
                </c:pt>
                <c:pt idx="1">
                  <c:v>#N/A</c:v>
                </c:pt>
                <c:pt idx="2">
                  <c:v>88.328112194632496</c:v>
                </c:pt>
                <c:pt idx="3">
                  <c:v>67.941905206844453</c:v>
                </c:pt>
                <c:pt idx="4">
                  <c:v>#N/A</c:v>
                </c:pt>
                <c:pt idx="5">
                  <c:v>77.378818900790023</c:v>
                </c:pt>
              </c:numCache>
            </c:numRef>
          </c:val>
          <c:smooth val="0"/>
          <c:extLst>
            <c:ext xmlns:c16="http://schemas.microsoft.com/office/drawing/2014/chart" uri="{C3380CC4-5D6E-409C-BE32-E72D297353CC}">
              <c16:uniqueId val="{00000003-FC39-481F-BD6F-5BFD72A6B164}"/>
            </c:ext>
          </c:extLst>
        </c:ser>
        <c:ser>
          <c:idx val="4"/>
          <c:order val="2"/>
          <c:tx>
            <c:v> CAISO</c:v>
          </c:tx>
          <c:spPr>
            <a:ln w="25400">
              <a:solidFill>
                <a:schemeClr val="accent5"/>
              </a:solidFill>
            </a:ln>
          </c:spPr>
          <c:marker>
            <c:symbol val="circle"/>
            <c:size val="5"/>
            <c:spPr>
              <a:solidFill>
                <a:schemeClr val="bg1"/>
              </a:solidFill>
              <a:ln>
                <a:solidFill>
                  <a:schemeClr val="accent5"/>
                </a:solidFill>
              </a:ln>
            </c:spPr>
          </c:marker>
          <c:cat>
            <c:strRef>
              <c:f>'Annual Average PPA Price'!$A$37:$A$42</c:f>
              <c:strCache>
                <c:ptCount val="6"/>
                <c:pt idx="0">
                  <c:v>2015</c:v>
                </c:pt>
                <c:pt idx="1">
                  <c:v>2016</c:v>
                </c:pt>
                <c:pt idx="2">
                  <c:v>2017</c:v>
                </c:pt>
                <c:pt idx="3">
                  <c:v>2018</c:v>
                </c:pt>
                <c:pt idx="4">
                  <c:v>2019</c:v>
                </c:pt>
                <c:pt idx="5">
                  <c:v>2020(P)</c:v>
                </c:pt>
              </c:strCache>
            </c:strRef>
          </c:cat>
          <c:val>
            <c:numRef>
              <c:f>'Annual Average PPA Price'!$D$37:$D$42</c:f>
              <c:numCache>
                <c:formatCode>"$"#,##0_);\("$"#,##0\)</c:formatCode>
                <c:ptCount val="6"/>
                <c:pt idx="0">
                  <c:v>48.749379072409482</c:v>
                </c:pt>
                <c:pt idx="1">
                  <c:v>37.283233769781738</c:v>
                </c:pt>
                <c:pt idx="2">
                  <c:v>34.227516790579692</c:v>
                </c:pt>
                <c:pt idx="3">
                  <c:v>33.69365942066424</c:v>
                </c:pt>
                <c:pt idx="4">
                  <c:v>28.245302483324185</c:v>
                </c:pt>
              </c:numCache>
            </c:numRef>
          </c:val>
          <c:smooth val="0"/>
          <c:extLst>
            <c:ext xmlns:c16="http://schemas.microsoft.com/office/drawing/2014/chart" uri="{C3380CC4-5D6E-409C-BE32-E72D297353CC}">
              <c16:uniqueId val="{00000004-FC39-481F-BD6F-5BFD72A6B164}"/>
            </c:ext>
          </c:extLst>
        </c:ser>
        <c:ser>
          <c:idx val="5"/>
          <c:order val="3"/>
          <c:tx>
            <c:v> West (non-ISO)</c:v>
          </c:tx>
          <c:spPr>
            <a:ln w="25400">
              <a:solidFill>
                <a:schemeClr val="accent2"/>
              </a:solidFill>
            </a:ln>
          </c:spPr>
          <c:marker>
            <c:symbol val="circle"/>
            <c:size val="5"/>
            <c:spPr>
              <a:solidFill>
                <a:schemeClr val="bg1"/>
              </a:solidFill>
              <a:ln>
                <a:solidFill>
                  <a:schemeClr val="accent2"/>
                </a:solidFill>
              </a:ln>
            </c:spPr>
          </c:marker>
          <c:dPt>
            <c:idx val="5"/>
            <c:bubble3D val="0"/>
            <c:spPr>
              <a:ln w="25400">
                <a:solidFill>
                  <a:schemeClr val="accent2"/>
                </a:solidFill>
                <a:prstDash val="solid"/>
              </a:ln>
            </c:spPr>
            <c:extLst>
              <c:ext xmlns:c16="http://schemas.microsoft.com/office/drawing/2014/chart" uri="{C3380CC4-5D6E-409C-BE32-E72D297353CC}">
                <c16:uniqueId val="{00000006-FC39-481F-BD6F-5BFD72A6B164}"/>
              </c:ext>
            </c:extLst>
          </c:dPt>
          <c:cat>
            <c:strRef>
              <c:f>'Annual Average PPA Price'!$A$37:$A$42</c:f>
              <c:strCache>
                <c:ptCount val="6"/>
                <c:pt idx="0">
                  <c:v>2015</c:v>
                </c:pt>
                <c:pt idx="1">
                  <c:v>2016</c:v>
                </c:pt>
                <c:pt idx="2">
                  <c:v>2017</c:v>
                </c:pt>
                <c:pt idx="3">
                  <c:v>2018</c:v>
                </c:pt>
                <c:pt idx="4">
                  <c:v>2019</c:v>
                </c:pt>
                <c:pt idx="5">
                  <c:v>2020(P)</c:v>
                </c:pt>
              </c:strCache>
            </c:strRef>
          </c:cat>
          <c:val>
            <c:numRef>
              <c:f>'Annual Average PPA Price'!$E$37:$E$42</c:f>
              <c:numCache>
                <c:formatCode>"$"#,##0_);\("$"#,##0\)</c:formatCode>
                <c:ptCount val="6"/>
                <c:pt idx="0">
                  <c:v>43.68534404722179</c:v>
                </c:pt>
                <c:pt idx="1">
                  <c:v>31.204947407166291</c:v>
                </c:pt>
                <c:pt idx="2">
                  <c:v>37.667570418804111</c:v>
                </c:pt>
                <c:pt idx="3">
                  <c:v>21.968463565824102</c:v>
                </c:pt>
                <c:pt idx="4">
                  <c:v>22.097292046926423</c:v>
                </c:pt>
                <c:pt idx="5">
                  <c:v>29.221881161399306</c:v>
                </c:pt>
              </c:numCache>
            </c:numRef>
          </c:val>
          <c:smooth val="0"/>
          <c:extLst>
            <c:ext xmlns:c16="http://schemas.microsoft.com/office/drawing/2014/chart" uri="{C3380CC4-5D6E-409C-BE32-E72D297353CC}">
              <c16:uniqueId val="{00000007-FC39-481F-BD6F-5BFD72A6B164}"/>
            </c:ext>
          </c:extLst>
        </c:ser>
        <c:ser>
          <c:idx val="6"/>
          <c:order val="4"/>
          <c:tx>
            <c:v> MISO</c:v>
          </c:tx>
          <c:spPr>
            <a:ln w="25400">
              <a:solidFill>
                <a:schemeClr val="tx2">
                  <a:lumMod val="60000"/>
                  <a:lumOff val="40000"/>
                </a:schemeClr>
              </a:solidFill>
            </a:ln>
          </c:spPr>
          <c:marker>
            <c:symbol val="circle"/>
            <c:size val="5"/>
            <c:spPr>
              <a:solidFill>
                <a:schemeClr val="bg1"/>
              </a:solidFill>
              <a:ln>
                <a:solidFill>
                  <a:schemeClr val="tx2">
                    <a:lumMod val="60000"/>
                    <a:lumOff val="40000"/>
                  </a:schemeClr>
                </a:solidFill>
              </a:ln>
            </c:spPr>
          </c:marker>
          <c:dPt>
            <c:idx val="3"/>
            <c:bubble3D val="0"/>
            <c:spPr>
              <a:ln w="25400">
                <a:solidFill>
                  <a:schemeClr val="tx2">
                    <a:lumMod val="60000"/>
                    <a:lumOff val="40000"/>
                  </a:schemeClr>
                </a:solidFill>
                <a:prstDash val="sysDot"/>
              </a:ln>
            </c:spPr>
            <c:extLst>
              <c:ext xmlns:c16="http://schemas.microsoft.com/office/drawing/2014/chart" uri="{C3380CC4-5D6E-409C-BE32-E72D297353CC}">
                <c16:uniqueId val="{0000001C-FC39-481F-BD6F-5BFD72A6B164}"/>
              </c:ext>
            </c:extLst>
          </c:dPt>
          <c:dPt>
            <c:idx val="9"/>
            <c:bubble3D val="0"/>
            <c:spPr>
              <a:ln w="25400">
                <a:solidFill>
                  <a:schemeClr val="tx2">
                    <a:lumMod val="60000"/>
                    <a:lumOff val="40000"/>
                  </a:schemeClr>
                </a:solidFill>
                <a:prstDash val="sysDot"/>
              </a:ln>
            </c:spPr>
            <c:extLst>
              <c:ext xmlns:c16="http://schemas.microsoft.com/office/drawing/2014/chart" uri="{C3380CC4-5D6E-409C-BE32-E72D297353CC}">
                <c16:uniqueId val="{00000009-FC39-481F-BD6F-5BFD72A6B164}"/>
              </c:ext>
            </c:extLst>
          </c:dPt>
          <c:cat>
            <c:strRef>
              <c:f>'Annual Average PPA Price'!$A$37:$A$42</c:f>
              <c:strCache>
                <c:ptCount val="6"/>
                <c:pt idx="0">
                  <c:v>2015</c:v>
                </c:pt>
                <c:pt idx="1">
                  <c:v>2016</c:v>
                </c:pt>
                <c:pt idx="2">
                  <c:v>2017</c:v>
                </c:pt>
                <c:pt idx="3">
                  <c:v>2018</c:v>
                </c:pt>
                <c:pt idx="4">
                  <c:v>2019</c:v>
                </c:pt>
                <c:pt idx="5">
                  <c:v>2020(P)</c:v>
                </c:pt>
              </c:strCache>
            </c:strRef>
          </c:cat>
          <c:val>
            <c:numRef>
              <c:f>'Annual Average PPA Price'!$F$37:$F$42</c:f>
              <c:numCache>
                <c:formatCode>"$"#,##0_);\("$"#,##0\)</c:formatCode>
                <c:ptCount val="6"/>
                <c:pt idx="0">
                  <c:v>50.187219106304077</c:v>
                </c:pt>
                <c:pt idx="1">
                  <c:v>#N/A</c:v>
                </c:pt>
                <c:pt idx="2">
                  <c:v>#N/A</c:v>
                </c:pt>
                <c:pt idx="3">
                  <c:v>37.513801696969892</c:v>
                </c:pt>
                <c:pt idx="4">
                  <c:v>35.434320952903612</c:v>
                </c:pt>
              </c:numCache>
            </c:numRef>
          </c:val>
          <c:smooth val="0"/>
          <c:extLst>
            <c:ext xmlns:c16="http://schemas.microsoft.com/office/drawing/2014/chart" uri="{C3380CC4-5D6E-409C-BE32-E72D297353CC}">
              <c16:uniqueId val="{0000000A-FC39-481F-BD6F-5BFD72A6B164}"/>
            </c:ext>
          </c:extLst>
        </c:ser>
        <c:ser>
          <c:idx val="7"/>
          <c:order val="5"/>
          <c:tx>
            <c:v> SPP</c:v>
          </c:tx>
          <c:spPr>
            <a:ln w="25400">
              <a:solidFill>
                <a:schemeClr val="bg1">
                  <a:lumMod val="65000"/>
                </a:schemeClr>
              </a:solidFill>
              <a:prstDash val="sysDot"/>
            </a:ln>
          </c:spPr>
          <c:marker>
            <c:symbol val="circle"/>
            <c:size val="5"/>
            <c:spPr>
              <a:solidFill>
                <a:schemeClr val="bg1"/>
              </a:solidFill>
              <a:ln>
                <a:solidFill>
                  <a:schemeClr val="bg1">
                    <a:lumMod val="65000"/>
                  </a:schemeClr>
                </a:solidFill>
              </a:ln>
            </c:spPr>
          </c:marker>
          <c:dPt>
            <c:idx val="9"/>
            <c:bubble3D val="0"/>
            <c:extLst>
              <c:ext xmlns:c16="http://schemas.microsoft.com/office/drawing/2014/chart" uri="{C3380CC4-5D6E-409C-BE32-E72D297353CC}">
                <c16:uniqueId val="{0000000C-FC39-481F-BD6F-5BFD72A6B164}"/>
              </c:ext>
            </c:extLst>
          </c:dPt>
          <c:cat>
            <c:strRef>
              <c:f>'Annual Average PPA Price'!$A$37:$A$42</c:f>
              <c:strCache>
                <c:ptCount val="6"/>
                <c:pt idx="0">
                  <c:v>2015</c:v>
                </c:pt>
                <c:pt idx="1">
                  <c:v>2016</c:v>
                </c:pt>
                <c:pt idx="2">
                  <c:v>2017</c:v>
                </c:pt>
                <c:pt idx="3">
                  <c:v>2018</c:v>
                </c:pt>
                <c:pt idx="4">
                  <c:v>2019</c:v>
                </c:pt>
                <c:pt idx="5">
                  <c:v>2020(P)</c:v>
                </c:pt>
              </c:strCache>
            </c:strRef>
          </c:cat>
          <c:val>
            <c:numRef>
              <c:f>'Annual Average PPA Price'!$G$37:$G$42</c:f>
              <c:numCache>
                <c:formatCode>"$"#,##0_);\("$"#,##0\)</c:formatCode>
                <c:ptCount val="6"/>
                <c:pt idx="0">
                  <c:v>37.143553454171517</c:v>
                </c:pt>
              </c:numCache>
            </c:numRef>
          </c:val>
          <c:smooth val="0"/>
          <c:extLst>
            <c:ext xmlns:c16="http://schemas.microsoft.com/office/drawing/2014/chart" uri="{C3380CC4-5D6E-409C-BE32-E72D297353CC}">
              <c16:uniqueId val="{0000000D-FC39-481F-BD6F-5BFD72A6B164}"/>
            </c:ext>
          </c:extLst>
        </c:ser>
        <c:ser>
          <c:idx val="8"/>
          <c:order val="6"/>
          <c:tx>
            <c:v> ERCOT</c:v>
          </c:tx>
          <c:spPr>
            <a:ln w="25400">
              <a:solidFill>
                <a:schemeClr val="accent3">
                  <a:lumMod val="75000"/>
                </a:schemeClr>
              </a:solidFill>
              <a:prstDash val="sysDot"/>
            </a:ln>
          </c:spPr>
          <c:marker>
            <c:symbol val="circle"/>
            <c:size val="5"/>
            <c:spPr>
              <a:solidFill>
                <a:schemeClr val="bg1"/>
              </a:solidFill>
              <a:ln>
                <a:solidFill>
                  <a:schemeClr val="accent3">
                    <a:lumMod val="75000"/>
                  </a:schemeClr>
                </a:solidFill>
              </a:ln>
            </c:spPr>
          </c:marker>
          <c:dPt>
            <c:idx val="5"/>
            <c:bubble3D val="0"/>
            <c:extLst>
              <c:ext xmlns:c16="http://schemas.microsoft.com/office/drawing/2014/chart" uri="{C3380CC4-5D6E-409C-BE32-E72D297353CC}">
                <c16:uniqueId val="{0000000F-FC39-481F-BD6F-5BFD72A6B164}"/>
              </c:ext>
            </c:extLst>
          </c:dPt>
          <c:cat>
            <c:strRef>
              <c:f>'Annual Average PPA Price'!$A$37:$A$42</c:f>
              <c:strCache>
                <c:ptCount val="6"/>
                <c:pt idx="0">
                  <c:v>2015</c:v>
                </c:pt>
                <c:pt idx="1">
                  <c:v>2016</c:v>
                </c:pt>
                <c:pt idx="2">
                  <c:v>2017</c:v>
                </c:pt>
                <c:pt idx="3">
                  <c:v>2018</c:v>
                </c:pt>
                <c:pt idx="4">
                  <c:v>2019</c:v>
                </c:pt>
                <c:pt idx="5">
                  <c:v>2020(P)</c:v>
                </c:pt>
              </c:strCache>
            </c:strRef>
          </c:cat>
          <c:val>
            <c:numRef>
              <c:f>'Annual Average PPA Price'!$H$37:$H$42</c:f>
              <c:numCache>
                <c:formatCode>"$"#,##0_);\("$"#,##0\)</c:formatCode>
                <c:ptCount val="6"/>
                <c:pt idx="0">
                  <c:v>33.794996822183833</c:v>
                </c:pt>
                <c:pt idx="1">
                  <c:v>#N/A</c:v>
                </c:pt>
                <c:pt idx="2">
                  <c:v>20.828216958092757</c:v>
                </c:pt>
              </c:numCache>
            </c:numRef>
          </c:val>
          <c:smooth val="0"/>
          <c:extLst>
            <c:ext xmlns:c16="http://schemas.microsoft.com/office/drawing/2014/chart" uri="{C3380CC4-5D6E-409C-BE32-E72D297353CC}">
              <c16:uniqueId val="{00000010-FC39-481F-BD6F-5BFD72A6B164}"/>
            </c:ext>
          </c:extLst>
        </c:ser>
        <c:ser>
          <c:idx val="9"/>
          <c:order val="7"/>
          <c:tx>
            <c:v> PJM</c:v>
          </c:tx>
          <c:spPr>
            <a:ln w="25400">
              <a:solidFill>
                <a:schemeClr val="bg2">
                  <a:lumMod val="25000"/>
                </a:schemeClr>
              </a:solidFill>
            </a:ln>
          </c:spPr>
          <c:marker>
            <c:symbol val="circle"/>
            <c:size val="5"/>
            <c:spPr>
              <a:solidFill>
                <a:schemeClr val="bg1"/>
              </a:solidFill>
              <a:ln>
                <a:solidFill>
                  <a:schemeClr val="bg2">
                    <a:lumMod val="25000"/>
                  </a:schemeClr>
                </a:solidFill>
              </a:ln>
            </c:spPr>
          </c:marker>
          <c:cat>
            <c:strRef>
              <c:f>'Annual Average PPA Price'!$A$37:$A$42</c:f>
              <c:strCache>
                <c:ptCount val="6"/>
                <c:pt idx="0">
                  <c:v>2015</c:v>
                </c:pt>
                <c:pt idx="1">
                  <c:v>2016</c:v>
                </c:pt>
                <c:pt idx="2">
                  <c:v>2017</c:v>
                </c:pt>
                <c:pt idx="3">
                  <c:v>2018</c:v>
                </c:pt>
                <c:pt idx="4">
                  <c:v>2019</c:v>
                </c:pt>
                <c:pt idx="5">
                  <c:v>2020(P)</c:v>
                </c:pt>
              </c:strCache>
            </c:strRef>
          </c:cat>
          <c:val>
            <c:numRef>
              <c:f>'Annual Average PPA Price'!$I$37:$I$42</c:f>
              <c:numCache>
                <c:formatCode>"$"#,##0_);\("$"#,##0\)</c:formatCode>
                <c:ptCount val="6"/>
                <c:pt idx="1">
                  <c:v>43.078830523762718</c:v>
                </c:pt>
                <c:pt idx="2">
                  <c:v>78.394931044338392</c:v>
                </c:pt>
                <c:pt idx="3">
                  <c:v>30.55203359017969</c:v>
                </c:pt>
                <c:pt idx="4">
                  <c:v>30.002642043727302</c:v>
                </c:pt>
              </c:numCache>
            </c:numRef>
          </c:val>
          <c:smooth val="0"/>
          <c:extLst>
            <c:ext xmlns:c16="http://schemas.microsoft.com/office/drawing/2014/chart" uri="{C3380CC4-5D6E-409C-BE32-E72D297353CC}">
              <c16:uniqueId val="{00000011-FC39-481F-BD6F-5BFD72A6B164}"/>
            </c:ext>
          </c:extLst>
        </c:ser>
        <c:ser>
          <c:idx val="10"/>
          <c:order val="8"/>
          <c:tx>
            <c:v> NYISO</c:v>
          </c:tx>
          <c:spPr>
            <a:ln w="25400"/>
          </c:spPr>
          <c:marker>
            <c:symbol val="none"/>
          </c:marker>
          <c:cat>
            <c:strRef>
              <c:f>'Annual Average PPA Price'!$A$37:$A$42</c:f>
              <c:strCache>
                <c:ptCount val="6"/>
                <c:pt idx="0">
                  <c:v>2015</c:v>
                </c:pt>
                <c:pt idx="1">
                  <c:v>2016</c:v>
                </c:pt>
                <c:pt idx="2">
                  <c:v>2017</c:v>
                </c:pt>
                <c:pt idx="3">
                  <c:v>2018</c:v>
                </c:pt>
                <c:pt idx="4">
                  <c:v>2019</c:v>
                </c:pt>
                <c:pt idx="5">
                  <c:v>2020(P)</c:v>
                </c:pt>
              </c:strCache>
            </c:strRef>
          </c:cat>
          <c:val>
            <c:numRef>
              <c:f>'Annual Average PPA Price'!$J$37:$J$42</c:f>
              <c:numCache>
                <c:formatCode>"$"#,##0_);\("$"#,##0\)</c:formatCode>
                <c:ptCount val="6"/>
                <c:pt idx="0">
                  <c:v>#N/A</c:v>
                </c:pt>
                <c:pt idx="1">
                  <c:v>141.30053762306966</c:v>
                </c:pt>
                <c:pt idx="2">
                  <c:v>#N/A</c:v>
                </c:pt>
                <c:pt idx="3">
                  <c:v>149.88524789715524</c:v>
                </c:pt>
              </c:numCache>
            </c:numRef>
          </c:val>
          <c:smooth val="0"/>
          <c:extLst>
            <c:ext xmlns:c16="http://schemas.microsoft.com/office/drawing/2014/chart" uri="{C3380CC4-5D6E-409C-BE32-E72D297353CC}">
              <c16:uniqueId val="{00000012-FC39-481F-BD6F-5BFD72A6B164}"/>
            </c:ext>
          </c:extLst>
        </c:ser>
        <c:ser>
          <c:idx val="2"/>
          <c:order val="9"/>
          <c:tx>
            <c:v> ISO-NE</c:v>
          </c:tx>
          <c:spPr>
            <a:ln w="25400">
              <a:solidFill>
                <a:schemeClr val="bg2">
                  <a:lumMod val="50000"/>
                </a:schemeClr>
              </a:solidFill>
            </a:ln>
          </c:spPr>
          <c:marker>
            <c:symbol val="none"/>
          </c:marker>
          <c:dPt>
            <c:idx val="2"/>
            <c:bubble3D val="0"/>
            <c:spPr>
              <a:ln w="25400">
                <a:solidFill>
                  <a:schemeClr val="bg2">
                    <a:lumMod val="50000"/>
                  </a:schemeClr>
                </a:solidFill>
                <a:prstDash val="solid"/>
              </a:ln>
            </c:spPr>
            <c:extLst>
              <c:ext xmlns:c16="http://schemas.microsoft.com/office/drawing/2014/chart" uri="{C3380CC4-5D6E-409C-BE32-E72D297353CC}">
                <c16:uniqueId val="{00000014-FC39-481F-BD6F-5BFD72A6B164}"/>
              </c:ext>
            </c:extLst>
          </c:dPt>
          <c:dPt>
            <c:idx val="3"/>
            <c:bubble3D val="0"/>
            <c:spPr>
              <a:ln w="25400">
                <a:solidFill>
                  <a:schemeClr val="bg2">
                    <a:lumMod val="50000"/>
                  </a:schemeClr>
                </a:solidFill>
                <a:prstDash val="solid"/>
              </a:ln>
            </c:spPr>
            <c:extLst>
              <c:ext xmlns:c16="http://schemas.microsoft.com/office/drawing/2014/chart" uri="{C3380CC4-5D6E-409C-BE32-E72D297353CC}">
                <c16:uniqueId val="{00000016-FC39-481F-BD6F-5BFD72A6B164}"/>
              </c:ext>
            </c:extLst>
          </c:dPt>
          <c:cat>
            <c:strRef>
              <c:f>'Annual Average PPA Price'!$A$37:$A$42</c:f>
              <c:strCache>
                <c:ptCount val="6"/>
                <c:pt idx="0">
                  <c:v>2015</c:v>
                </c:pt>
                <c:pt idx="1">
                  <c:v>2016</c:v>
                </c:pt>
                <c:pt idx="2">
                  <c:v>2017</c:v>
                </c:pt>
                <c:pt idx="3">
                  <c:v>2018</c:v>
                </c:pt>
                <c:pt idx="4">
                  <c:v>2019</c:v>
                </c:pt>
                <c:pt idx="5">
                  <c:v>2020(P)</c:v>
                </c:pt>
              </c:strCache>
            </c:strRef>
          </c:cat>
          <c:val>
            <c:numRef>
              <c:f>'Annual Average PPA Price'!$K$37:$K$42</c:f>
              <c:numCache>
                <c:formatCode>"$"#,##0_);\("$"#,##0\)</c:formatCode>
                <c:ptCount val="6"/>
                <c:pt idx="2">
                  <c:v>71.141849056443746</c:v>
                </c:pt>
              </c:numCache>
            </c:numRef>
          </c:val>
          <c:smooth val="0"/>
          <c:extLst>
            <c:ext xmlns:c16="http://schemas.microsoft.com/office/drawing/2014/chart" uri="{C3380CC4-5D6E-409C-BE32-E72D297353CC}">
              <c16:uniqueId val="{00000017-FC39-481F-BD6F-5BFD72A6B164}"/>
            </c:ext>
          </c:extLst>
        </c:ser>
        <c:ser>
          <c:idx val="3"/>
          <c:order val="10"/>
          <c:tx>
            <c:v> Southeast (non-ISO)</c:v>
          </c:tx>
          <c:spPr>
            <a:ln w="25400">
              <a:solidFill>
                <a:schemeClr val="accent6"/>
              </a:solidFill>
            </a:ln>
          </c:spPr>
          <c:marker>
            <c:symbol val="circle"/>
            <c:size val="5"/>
            <c:spPr>
              <a:solidFill>
                <a:schemeClr val="bg1"/>
              </a:solidFill>
              <a:ln>
                <a:solidFill>
                  <a:schemeClr val="accent6"/>
                </a:solidFill>
              </a:ln>
            </c:spPr>
          </c:marker>
          <c:dPt>
            <c:idx val="5"/>
            <c:bubble3D val="0"/>
            <c:spPr>
              <a:ln w="25400">
                <a:solidFill>
                  <a:schemeClr val="accent6"/>
                </a:solidFill>
                <a:prstDash val="sysDot"/>
              </a:ln>
            </c:spPr>
            <c:extLst>
              <c:ext xmlns:c16="http://schemas.microsoft.com/office/drawing/2014/chart" uri="{C3380CC4-5D6E-409C-BE32-E72D297353CC}">
                <c16:uniqueId val="{00000019-FC39-481F-BD6F-5BFD72A6B164}"/>
              </c:ext>
            </c:extLst>
          </c:dPt>
          <c:cat>
            <c:strRef>
              <c:f>'Annual Average PPA Price'!$A$37:$A$42</c:f>
              <c:strCache>
                <c:ptCount val="6"/>
                <c:pt idx="0">
                  <c:v>2015</c:v>
                </c:pt>
                <c:pt idx="1">
                  <c:v>2016</c:v>
                </c:pt>
                <c:pt idx="2">
                  <c:v>2017</c:v>
                </c:pt>
                <c:pt idx="3">
                  <c:v>2018</c:v>
                </c:pt>
                <c:pt idx="4">
                  <c:v>2019</c:v>
                </c:pt>
                <c:pt idx="5">
                  <c:v>2020(P)</c:v>
                </c:pt>
              </c:strCache>
            </c:strRef>
          </c:cat>
          <c:val>
            <c:numRef>
              <c:f>'Annual Average PPA Price'!$L$37:$L$42</c:f>
              <c:numCache>
                <c:formatCode>"$"#,##0_);\("$"#,##0\)</c:formatCode>
                <c:ptCount val="6"/>
                <c:pt idx="0">
                  <c:v>50.618156089595807</c:v>
                </c:pt>
                <c:pt idx="1">
                  <c:v>44.209790656342904</c:v>
                </c:pt>
                <c:pt idx="2">
                  <c:v>29.23206800088899</c:v>
                </c:pt>
                <c:pt idx="3">
                  <c:v>24.601320906815552</c:v>
                </c:pt>
              </c:numCache>
            </c:numRef>
          </c:val>
          <c:smooth val="0"/>
          <c:extLst>
            <c:ext xmlns:c16="http://schemas.microsoft.com/office/drawing/2014/chart" uri="{C3380CC4-5D6E-409C-BE32-E72D297353CC}">
              <c16:uniqueId val="{0000001A-FC39-481F-BD6F-5BFD72A6B164}"/>
            </c:ext>
          </c:extLst>
        </c:ser>
        <c:dLbls>
          <c:showLegendKey val="0"/>
          <c:showVal val="0"/>
          <c:showCatName val="0"/>
          <c:showSerName val="0"/>
          <c:showPercent val="0"/>
          <c:showBubbleSize val="0"/>
        </c:dLbls>
        <c:marker val="1"/>
        <c:smooth val="0"/>
        <c:axId val="376344576"/>
        <c:axId val="376346496"/>
      </c:lineChart>
      <c:catAx>
        <c:axId val="376344576"/>
        <c:scaling>
          <c:orientation val="minMax"/>
        </c:scaling>
        <c:delete val="0"/>
        <c:axPos val="b"/>
        <c:numFmt formatCode="General" sourceLinked="1"/>
        <c:majorTickMark val="out"/>
        <c:minorTickMark val="none"/>
        <c:tickLblPos val="nextTo"/>
        <c:spPr>
          <a:ln w="3175">
            <a:noFill/>
            <a:prstDash val="solid"/>
          </a:ln>
        </c:spPr>
        <c:txPr>
          <a:bodyPr rot="0" vert="horz"/>
          <a:lstStyle/>
          <a:p>
            <a:pPr>
              <a:defRPr/>
            </a:pPr>
            <a:endParaRPr lang="en-US"/>
          </a:p>
        </c:txPr>
        <c:crossAx val="376346496"/>
        <c:crosses val="autoZero"/>
        <c:auto val="1"/>
        <c:lblAlgn val="ctr"/>
        <c:lblOffset val="50"/>
        <c:tickLblSkip val="1"/>
        <c:tickMarkSkip val="1"/>
        <c:noMultiLvlLbl val="1"/>
      </c:catAx>
      <c:valAx>
        <c:axId val="376346496"/>
        <c:scaling>
          <c:orientation val="minMax"/>
          <c:max val="130"/>
          <c:min val="0"/>
        </c:scaling>
        <c:delete val="0"/>
        <c:axPos val="l"/>
        <c:majorGridlines>
          <c:spPr>
            <a:ln w="3175">
              <a:solidFill>
                <a:schemeClr val="bg1">
                  <a:lumMod val="75000"/>
                </a:schemeClr>
              </a:solidFill>
            </a:ln>
          </c:spPr>
        </c:majorGridlines>
        <c:numFmt formatCode="General" sourceLinked="0"/>
        <c:majorTickMark val="out"/>
        <c:minorTickMark val="none"/>
        <c:tickLblPos val="nextTo"/>
        <c:spPr>
          <a:ln w="3175">
            <a:noFill/>
            <a:prstDash val="solid"/>
          </a:ln>
        </c:spPr>
        <c:txPr>
          <a:bodyPr rot="0" vert="horz"/>
          <a:lstStyle/>
          <a:p>
            <a:pPr>
              <a:defRPr/>
            </a:pPr>
            <a:endParaRPr lang="en-US"/>
          </a:p>
        </c:txPr>
        <c:crossAx val="376344576"/>
        <c:crosses val="autoZero"/>
        <c:crossBetween val="between"/>
        <c:majorUnit val="20"/>
      </c:valAx>
      <c:spPr>
        <a:noFill/>
        <a:ln w="25400">
          <a:noFill/>
        </a:ln>
      </c:spPr>
    </c:plotArea>
    <c:plotVisOnly val="1"/>
    <c:dispBlanksAs val="gap"/>
    <c:showDLblsOverMax val="0"/>
  </c:chart>
  <c:spPr>
    <a:solidFill>
      <a:srgbClr val="FFFFFF"/>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9924190544377628E-2"/>
          <c:y val="6.9717184973090471E-2"/>
          <c:w val="0.92933414404200687"/>
          <c:h val="0.78545593732601593"/>
        </c:manualLayout>
      </c:layout>
      <c:barChart>
        <c:barDir val="col"/>
        <c:grouping val="stacked"/>
        <c:varyColors val="0"/>
        <c:ser>
          <c:idx val="0"/>
          <c:order val="0"/>
          <c:tx>
            <c:v> Nationwide</c:v>
          </c:tx>
          <c:spPr>
            <a:solidFill>
              <a:schemeClr val="bg2">
                <a:lumMod val="90000"/>
              </a:schemeClr>
            </a:solidFill>
            <a:ln w="12700">
              <a:noFill/>
              <a:prstDash val="solid"/>
            </a:ln>
          </c:spPr>
          <c:invertIfNegative val="0"/>
          <c:cat>
            <c:strRef>
              <c:f>'Annual Average PPA Price'!$A$56:$A$61</c:f>
              <c:strCache>
                <c:ptCount val="6"/>
                <c:pt idx="0">
                  <c:v>2015</c:v>
                </c:pt>
                <c:pt idx="1">
                  <c:v>2016</c:v>
                </c:pt>
                <c:pt idx="2">
                  <c:v>2017</c:v>
                </c:pt>
                <c:pt idx="3">
                  <c:v>2018</c:v>
                </c:pt>
                <c:pt idx="4">
                  <c:v>2019</c:v>
                </c:pt>
                <c:pt idx="5">
                  <c:v>2020(P)</c:v>
                </c:pt>
              </c:strCache>
            </c:strRef>
          </c:cat>
          <c:val>
            <c:numRef>
              <c:f>'Annual Average PPA Price'!$B$56:$B$61</c:f>
              <c:numCache>
                <c:formatCode>"$"#,##0_);\("$"#,##0\)</c:formatCode>
                <c:ptCount val="6"/>
                <c:pt idx="0">
                  <c:v>46.640717207656735</c:v>
                </c:pt>
                <c:pt idx="1">
                  <c:v>38.93044721606153</c:v>
                </c:pt>
                <c:pt idx="2">
                  <c:v>39.123177390641914</c:v>
                </c:pt>
                <c:pt idx="3">
                  <c:v>29.283767803754071</c:v>
                </c:pt>
                <c:pt idx="4">
                  <c:v>24.159115070114545</c:v>
                </c:pt>
                <c:pt idx="5">
                  <c:v>28.94109015641245</c:v>
                </c:pt>
              </c:numCache>
            </c:numRef>
          </c:val>
          <c:extLst>
            <c:ext xmlns:c16="http://schemas.microsoft.com/office/drawing/2014/chart" uri="{C3380CC4-5D6E-409C-BE32-E72D297353CC}">
              <c16:uniqueId val="{00000000-AA1C-44C2-8CBB-161C81E27D6F}"/>
            </c:ext>
          </c:extLst>
        </c:ser>
        <c:dLbls>
          <c:showLegendKey val="0"/>
          <c:showVal val="0"/>
          <c:showCatName val="0"/>
          <c:showSerName val="0"/>
          <c:showPercent val="0"/>
          <c:showBubbleSize val="0"/>
        </c:dLbls>
        <c:gapWidth val="30"/>
        <c:overlap val="100"/>
        <c:axId val="376344576"/>
        <c:axId val="376346496"/>
      </c:barChart>
      <c:lineChart>
        <c:grouping val="standard"/>
        <c:varyColors val="0"/>
        <c:ser>
          <c:idx val="1"/>
          <c:order val="1"/>
          <c:tx>
            <c:v> Hawaii</c:v>
          </c:tx>
          <c:spPr>
            <a:ln w="25400">
              <a:solidFill>
                <a:schemeClr val="accent4"/>
              </a:solidFill>
            </a:ln>
          </c:spPr>
          <c:marker>
            <c:symbol val="circle"/>
            <c:size val="5"/>
            <c:spPr>
              <a:solidFill>
                <a:schemeClr val="bg1"/>
              </a:solidFill>
              <a:ln>
                <a:solidFill>
                  <a:schemeClr val="accent4"/>
                </a:solidFill>
              </a:ln>
            </c:spPr>
          </c:marker>
          <c:dPt>
            <c:idx val="2"/>
            <c:bubble3D val="0"/>
            <c:spPr>
              <a:ln w="25400">
                <a:solidFill>
                  <a:schemeClr val="accent4"/>
                </a:solidFill>
                <a:prstDash val="sysDot"/>
              </a:ln>
            </c:spPr>
            <c:extLst>
              <c:ext xmlns:c16="http://schemas.microsoft.com/office/drawing/2014/chart" uri="{C3380CC4-5D6E-409C-BE32-E72D297353CC}">
                <c16:uniqueId val="{0000000C-AA1C-44C2-8CBB-161C81E27D6F}"/>
              </c:ext>
            </c:extLst>
          </c:dPt>
          <c:dPt>
            <c:idx val="8"/>
            <c:bubble3D val="0"/>
            <c:spPr>
              <a:ln w="25400">
                <a:solidFill>
                  <a:schemeClr val="accent4"/>
                </a:solidFill>
                <a:prstDash val="sysDot"/>
              </a:ln>
            </c:spPr>
            <c:extLst>
              <c:ext xmlns:c16="http://schemas.microsoft.com/office/drawing/2014/chart" uri="{C3380CC4-5D6E-409C-BE32-E72D297353CC}">
                <c16:uniqueId val="{00000002-AA1C-44C2-8CBB-161C81E27D6F}"/>
              </c:ext>
            </c:extLst>
          </c:dPt>
          <c:cat>
            <c:strRef>
              <c:f>'Annual Average PPA Price'!$A$56:$A$61</c:f>
              <c:strCache>
                <c:ptCount val="6"/>
                <c:pt idx="0">
                  <c:v>2015</c:v>
                </c:pt>
                <c:pt idx="1">
                  <c:v>2016</c:v>
                </c:pt>
                <c:pt idx="2">
                  <c:v>2017</c:v>
                </c:pt>
                <c:pt idx="3">
                  <c:v>2018</c:v>
                </c:pt>
                <c:pt idx="4">
                  <c:v>2019</c:v>
                </c:pt>
                <c:pt idx="5">
                  <c:v>2020(P)</c:v>
                </c:pt>
              </c:strCache>
            </c:strRef>
          </c:cat>
          <c:val>
            <c:numRef>
              <c:f>'Annual Average PPA Price'!$C$56:$C$61</c:f>
              <c:numCache>
                <c:formatCode>"$"#,##0_);\("$"#,##0\)</c:formatCode>
                <c:ptCount val="6"/>
                <c:pt idx="0">
                  <c:v>121.16063634916682</c:v>
                </c:pt>
                <c:pt idx="1">
                  <c:v>#N/A</c:v>
                </c:pt>
                <c:pt idx="2">
                  <c:v>88.328112194632496</c:v>
                </c:pt>
                <c:pt idx="3">
                  <c:v>67.941905206844453</c:v>
                </c:pt>
                <c:pt idx="4">
                  <c:v>#N/A</c:v>
                </c:pt>
                <c:pt idx="5">
                  <c:v>77.378818900790023</c:v>
                </c:pt>
              </c:numCache>
            </c:numRef>
          </c:val>
          <c:smooth val="0"/>
          <c:extLst>
            <c:ext xmlns:c16="http://schemas.microsoft.com/office/drawing/2014/chart" uri="{C3380CC4-5D6E-409C-BE32-E72D297353CC}">
              <c16:uniqueId val="{00000003-AA1C-44C2-8CBB-161C81E27D6F}"/>
            </c:ext>
          </c:extLst>
        </c:ser>
        <c:ser>
          <c:idx val="4"/>
          <c:order val="2"/>
          <c:tx>
            <c:v> West</c:v>
          </c:tx>
          <c:spPr>
            <a:ln w="25400">
              <a:solidFill>
                <a:schemeClr val="accent5"/>
              </a:solidFill>
            </a:ln>
          </c:spPr>
          <c:marker>
            <c:symbol val="circle"/>
            <c:size val="5"/>
            <c:spPr>
              <a:solidFill>
                <a:schemeClr val="bg1"/>
              </a:solidFill>
              <a:ln>
                <a:solidFill>
                  <a:schemeClr val="accent5"/>
                </a:solidFill>
              </a:ln>
            </c:spPr>
          </c:marker>
          <c:cat>
            <c:strRef>
              <c:f>'Annual Average PPA Price'!$A$56:$A$61</c:f>
              <c:strCache>
                <c:ptCount val="6"/>
                <c:pt idx="0">
                  <c:v>2015</c:v>
                </c:pt>
                <c:pt idx="1">
                  <c:v>2016</c:v>
                </c:pt>
                <c:pt idx="2">
                  <c:v>2017</c:v>
                </c:pt>
                <c:pt idx="3">
                  <c:v>2018</c:v>
                </c:pt>
                <c:pt idx="4">
                  <c:v>2019</c:v>
                </c:pt>
                <c:pt idx="5">
                  <c:v>2020(P)</c:v>
                </c:pt>
              </c:strCache>
            </c:strRef>
          </c:cat>
          <c:val>
            <c:numRef>
              <c:f>'Annual Average PPA Price'!$D$56:$D$61</c:f>
              <c:numCache>
                <c:formatCode>"$"#,##0_);\("$"#,##0\)</c:formatCode>
                <c:ptCount val="6"/>
                <c:pt idx="0">
                  <c:v>46.248831259850988</c:v>
                </c:pt>
                <c:pt idx="1">
                  <c:v>32.979523639138975</c:v>
                </c:pt>
                <c:pt idx="2">
                  <c:v>35.292483469255117</c:v>
                </c:pt>
                <c:pt idx="3">
                  <c:v>25.192268810457424</c:v>
                </c:pt>
                <c:pt idx="4">
                  <c:v>23.117258528348675</c:v>
                </c:pt>
                <c:pt idx="5">
                  <c:v>29.221881161399306</c:v>
                </c:pt>
              </c:numCache>
            </c:numRef>
          </c:val>
          <c:smooth val="0"/>
          <c:extLst>
            <c:ext xmlns:c16="http://schemas.microsoft.com/office/drawing/2014/chart" uri="{C3380CC4-5D6E-409C-BE32-E72D297353CC}">
              <c16:uniqueId val="{00000004-AA1C-44C2-8CBB-161C81E27D6F}"/>
            </c:ext>
          </c:extLst>
        </c:ser>
        <c:ser>
          <c:idx val="5"/>
          <c:order val="3"/>
          <c:tx>
            <c:v> Central</c:v>
          </c:tx>
          <c:spPr>
            <a:ln w="25400">
              <a:solidFill>
                <a:schemeClr val="accent3">
                  <a:lumMod val="75000"/>
                </a:schemeClr>
              </a:solidFill>
            </a:ln>
          </c:spPr>
          <c:marker>
            <c:symbol val="circle"/>
            <c:size val="5"/>
            <c:spPr>
              <a:solidFill>
                <a:schemeClr val="bg1"/>
              </a:solidFill>
              <a:ln>
                <a:solidFill>
                  <a:schemeClr val="accent3">
                    <a:lumMod val="75000"/>
                  </a:schemeClr>
                </a:solidFill>
              </a:ln>
            </c:spPr>
          </c:marker>
          <c:dPt>
            <c:idx val="5"/>
            <c:bubble3D val="0"/>
            <c:spPr>
              <a:ln w="25400">
                <a:solidFill>
                  <a:schemeClr val="accent3">
                    <a:lumMod val="75000"/>
                  </a:schemeClr>
                </a:solidFill>
                <a:prstDash val="sysDot"/>
              </a:ln>
            </c:spPr>
            <c:extLst>
              <c:ext xmlns:c16="http://schemas.microsoft.com/office/drawing/2014/chart" uri="{C3380CC4-5D6E-409C-BE32-E72D297353CC}">
                <c16:uniqueId val="{00000006-AA1C-44C2-8CBB-161C81E27D6F}"/>
              </c:ext>
            </c:extLst>
          </c:dPt>
          <c:cat>
            <c:strRef>
              <c:f>'Annual Average PPA Price'!$A$56:$A$61</c:f>
              <c:strCache>
                <c:ptCount val="6"/>
                <c:pt idx="0">
                  <c:v>2015</c:v>
                </c:pt>
                <c:pt idx="1">
                  <c:v>2016</c:v>
                </c:pt>
                <c:pt idx="2">
                  <c:v>2017</c:v>
                </c:pt>
                <c:pt idx="3">
                  <c:v>2018</c:v>
                </c:pt>
                <c:pt idx="4">
                  <c:v>2019</c:v>
                </c:pt>
                <c:pt idx="5">
                  <c:v>2020(P)</c:v>
                </c:pt>
              </c:strCache>
            </c:strRef>
          </c:cat>
          <c:val>
            <c:numRef>
              <c:f>'Annual Average PPA Price'!$E$56:$E$61</c:f>
              <c:numCache>
                <c:formatCode>"$"#,##0_);\("$"#,##0\)</c:formatCode>
                <c:ptCount val="6"/>
                <c:pt idx="0">
                  <c:v>39.102869455745548</c:v>
                </c:pt>
                <c:pt idx="1">
                  <c:v>#N/A</c:v>
                </c:pt>
                <c:pt idx="2">
                  <c:v>20.828216958092757</c:v>
                </c:pt>
                <c:pt idx="3">
                  <c:v>30.881513524611115</c:v>
                </c:pt>
                <c:pt idx="4">
                  <c:v>35.72088103075076</c:v>
                </c:pt>
              </c:numCache>
            </c:numRef>
          </c:val>
          <c:smooth val="0"/>
          <c:extLst>
            <c:ext xmlns:c16="http://schemas.microsoft.com/office/drawing/2014/chart" uri="{C3380CC4-5D6E-409C-BE32-E72D297353CC}">
              <c16:uniqueId val="{00000007-AA1C-44C2-8CBB-161C81E27D6F}"/>
            </c:ext>
          </c:extLst>
        </c:ser>
        <c:ser>
          <c:idx val="6"/>
          <c:order val="4"/>
          <c:tx>
            <c:v> Northeast</c:v>
          </c:tx>
          <c:spPr>
            <a:ln w="25400">
              <a:solidFill>
                <a:schemeClr val="bg2">
                  <a:lumMod val="25000"/>
                </a:schemeClr>
              </a:solidFill>
            </a:ln>
          </c:spPr>
          <c:marker>
            <c:symbol val="circle"/>
            <c:size val="5"/>
            <c:spPr>
              <a:solidFill>
                <a:schemeClr val="bg1"/>
              </a:solidFill>
              <a:ln>
                <a:solidFill>
                  <a:schemeClr val="bg2">
                    <a:lumMod val="25000"/>
                  </a:schemeClr>
                </a:solidFill>
              </a:ln>
            </c:spPr>
          </c:marker>
          <c:cat>
            <c:strRef>
              <c:f>'Annual Average PPA Price'!$A$56:$A$61</c:f>
              <c:strCache>
                <c:ptCount val="6"/>
                <c:pt idx="0">
                  <c:v>2015</c:v>
                </c:pt>
                <c:pt idx="1">
                  <c:v>2016</c:v>
                </c:pt>
                <c:pt idx="2">
                  <c:v>2017</c:v>
                </c:pt>
                <c:pt idx="3">
                  <c:v>2018</c:v>
                </c:pt>
                <c:pt idx="4">
                  <c:v>2019</c:v>
                </c:pt>
                <c:pt idx="5">
                  <c:v>2020(P)</c:v>
                </c:pt>
              </c:strCache>
            </c:strRef>
          </c:cat>
          <c:val>
            <c:numRef>
              <c:f>'Annual Average PPA Price'!$F$56:$F$61</c:f>
              <c:numCache>
                <c:formatCode>"$"#,##0_);\("$"#,##0\)</c:formatCode>
                <c:ptCount val="6"/>
                <c:pt idx="1">
                  <c:v>54.075775248460303</c:v>
                </c:pt>
                <c:pt idx="2">
                  <c:v>71.798176385768144</c:v>
                </c:pt>
                <c:pt idx="3">
                  <c:v>34.615671220507167</c:v>
                </c:pt>
                <c:pt idx="4">
                  <c:v>31.542874842277335</c:v>
                </c:pt>
              </c:numCache>
            </c:numRef>
          </c:val>
          <c:smooth val="0"/>
          <c:extLst>
            <c:ext xmlns:c16="http://schemas.microsoft.com/office/drawing/2014/chart" uri="{C3380CC4-5D6E-409C-BE32-E72D297353CC}">
              <c16:uniqueId val="{00000008-AA1C-44C2-8CBB-161C81E27D6F}"/>
            </c:ext>
          </c:extLst>
        </c:ser>
        <c:ser>
          <c:idx val="7"/>
          <c:order val="5"/>
          <c:tx>
            <c:v> Southeast</c:v>
          </c:tx>
          <c:spPr>
            <a:ln w="25400">
              <a:solidFill>
                <a:schemeClr val="accent6"/>
              </a:solidFill>
            </a:ln>
          </c:spPr>
          <c:marker>
            <c:symbol val="circle"/>
            <c:size val="5"/>
            <c:spPr>
              <a:solidFill>
                <a:schemeClr val="bg1"/>
              </a:solidFill>
              <a:ln>
                <a:solidFill>
                  <a:schemeClr val="accent6"/>
                </a:solidFill>
              </a:ln>
            </c:spPr>
          </c:marker>
          <c:dPt>
            <c:idx val="5"/>
            <c:bubble3D val="0"/>
            <c:spPr>
              <a:ln w="25400">
                <a:solidFill>
                  <a:schemeClr val="accent6"/>
                </a:solidFill>
                <a:prstDash val="sysDot"/>
              </a:ln>
            </c:spPr>
            <c:extLst>
              <c:ext xmlns:c16="http://schemas.microsoft.com/office/drawing/2014/chart" uri="{C3380CC4-5D6E-409C-BE32-E72D297353CC}">
                <c16:uniqueId val="{0000000A-AA1C-44C2-8CBB-161C81E27D6F}"/>
              </c:ext>
            </c:extLst>
          </c:dPt>
          <c:cat>
            <c:strRef>
              <c:f>'Annual Average PPA Price'!$A$56:$A$61</c:f>
              <c:strCache>
                <c:ptCount val="6"/>
                <c:pt idx="0">
                  <c:v>2015</c:v>
                </c:pt>
                <c:pt idx="1">
                  <c:v>2016</c:v>
                </c:pt>
                <c:pt idx="2">
                  <c:v>2017</c:v>
                </c:pt>
                <c:pt idx="3">
                  <c:v>2018</c:v>
                </c:pt>
                <c:pt idx="4">
                  <c:v>2019</c:v>
                </c:pt>
                <c:pt idx="5">
                  <c:v>2020(P)</c:v>
                </c:pt>
              </c:strCache>
            </c:strRef>
          </c:cat>
          <c:val>
            <c:numRef>
              <c:f>'Annual Average PPA Price'!$G$56:$G$61</c:f>
              <c:numCache>
                <c:formatCode>"$"#,##0_);\("$"#,##0\)</c:formatCode>
                <c:ptCount val="6"/>
                <c:pt idx="0">
                  <c:v>50.618156089595807</c:v>
                </c:pt>
                <c:pt idx="1">
                  <c:v>44.209790656342904</c:v>
                </c:pt>
                <c:pt idx="2">
                  <c:v>29.23206800088899</c:v>
                </c:pt>
                <c:pt idx="3">
                  <c:v>24.601320906815552</c:v>
                </c:pt>
              </c:numCache>
            </c:numRef>
          </c:val>
          <c:smooth val="0"/>
          <c:extLst>
            <c:ext xmlns:c16="http://schemas.microsoft.com/office/drawing/2014/chart" uri="{C3380CC4-5D6E-409C-BE32-E72D297353CC}">
              <c16:uniqueId val="{0000000B-AA1C-44C2-8CBB-161C81E27D6F}"/>
            </c:ext>
          </c:extLst>
        </c:ser>
        <c:dLbls>
          <c:showLegendKey val="0"/>
          <c:showVal val="0"/>
          <c:showCatName val="0"/>
          <c:showSerName val="0"/>
          <c:showPercent val="0"/>
          <c:showBubbleSize val="0"/>
        </c:dLbls>
        <c:marker val="1"/>
        <c:smooth val="0"/>
        <c:axId val="376344576"/>
        <c:axId val="376346496"/>
      </c:lineChart>
      <c:catAx>
        <c:axId val="376344576"/>
        <c:scaling>
          <c:orientation val="minMax"/>
        </c:scaling>
        <c:delete val="0"/>
        <c:axPos val="b"/>
        <c:numFmt formatCode="General" sourceLinked="1"/>
        <c:majorTickMark val="out"/>
        <c:minorTickMark val="none"/>
        <c:tickLblPos val="nextTo"/>
        <c:spPr>
          <a:ln w="3175">
            <a:noFill/>
            <a:prstDash val="solid"/>
          </a:ln>
        </c:spPr>
        <c:txPr>
          <a:bodyPr rot="0" vert="horz"/>
          <a:lstStyle/>
          <a:p>
            <a:pPr>
              <a:defRPr/>
            </a:pPr>
            <a:endParaRPr lang="en-US"/>
          </a:p>
        </c:txPr>
        <c:crossAx val="376346496"/>
        <c:crosses val="autoZero"/>
        <c:auto val="1"/>
        <c:lblAlgn val="ctr"/>
        <c:lblOffset val="50"/>
        <c:tickLblSkip val="1"/>
        <c:tickMarkSkip val="1"/>
        <c:noMultiLvlLbl val="1"/>
      </c:catAx>
      <c:valAx>
        <c:axId val="376346496"/>
        <c:scaling>
          <c:orientation val="minMax"/>
          <c:max val="130"/>
          <c:min val="0"/>
        </c:scaling>
        <c:delete val="0"/>
        <c:axPos val="l"/>
        <c:majorGridlines>
          <c:spPr>
            <a:ln w="3175">
              <a:solidFill>
                <a:schemeClr val="bg1">
                  <a:lumMod val="75000"/>
                </a:schemeClr>
              </a:solidFill>
            </a:ln>
          </c:spPr>
        </c:majorGridlines>
        <c:numFmt formatCode="General" sourceLinked="0"/>
        <c:majorTickMark val="out"/>
        <c:minorTickMark val="none"/>
        <c:tickLblPos val="nextTo"/>
        <c:spPr>
          <a:ln w="3175">
            <a:noFill/>
            <a:prstDash val="solid"/>
          </a:ln>
        </c:spPr>
        <c:txPr>
          <a:bodyPr rot="0" vert="horz"/>
          <a:lstStyle/>
          <a:p>
            <a:pPr>
              <a:defRPr/>
            </a:pPr>
            <a:endParaRPr lang="en-US"/>
          </a:p>
        </c:txPr>
        <c:crossAx val="376344576"/>
        <c:crosses val="autoZero"/>
        <c:crossBetween val="between"/>
        <c:majorUnit val="20"/>
      </c:valAx>
      <c:spPr>
        <a:noFill/>
        <a:ln w="25400">
          <a:noFill/>
        </a:ln>
      </c:spPr>
    </c:plotArea>
    <c:plotVisOnly val="1"/>
    <c:dispBlanksAs val="gap"/>
    <c:showDLblsOverMax val="0"/>
  </c:chart>
  <c:spPr>
    <a:solidFill>
      <a:srgbClr val="FFFFFF"/>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6.8453564516556639E-2"/>
          <c:y val="0.10942760942760943"/>
          <c:w val="0.90839828733529526"/>
          <c:h val="0.79293658368461506"/>
        </c:manualLayout>
      </c:layout>
      <c:lineChart>
        <c:grouping val="standard"/>
        <c:varyColors val="0"/>
        <c:ser>
          <c:idx val="0"/>
          <c:order val="0"/>
          <c:tx>
            <c:v> CAISO</c:v>
          </c:tx>
          <c:spPr>
            <a:ln w="28575" cap="rnd">
              <a:solidFill>
                <a:schemeClr val="accent5"/>
              </a:solidFill>
              <a:round/>
            </a:ln>
            <a:effectLst/>
          </c:spPr>
          <c:marker>
            <c:symbol val="none"/>
          </c:marker>
          <c:cat>
            <c:strRef>
              <c:f>'LevelTen Solar PPA Prices'!$B$25:$I$25</c:f>
              <c:strCache>
                <c:ptCount val="8"/>
                <c:pt idx="0">
                  <c:v>2018-Q3</c:v>
                </c:pt>
                <c:pt idx="1">
                  <c:v>2018-Q4</c:v>
                </c:pt>
                <c:pt idx="2">
                  <c:v>2019-Q1</c:v>
                </c:pt>
                <c:pt idx="3">
                  <c:v>2019-Q2</c:v>
                </c:pt>
                <c:pt idx="4">
                  <c:v>2019-Q3</c:v>
                </c:pt>
                <c:pt idx="5">
                  <c:v>2019-Q4</c:v>
                </c:pt>
                <c:pt idx="6">
                  <c:v>2020-Q1</c:v>
                </c:pt>
                <c:pt idx="7">
                  <c:v>2020-Q2</c:v>
                </c:pt>
              </c:strCache>
            </c:strRef>
          </c:cat>
          <c:val>
            <c:numRef>
              <c:f>'LevelTen Solar PPA Prices'!$B$35:$I$35</c:f>
              <c:numCache>
                <c:formatCode>"$"#,##0.0</c:formatCode>
                <c:ptCount val="8"/>
                <c:pt idx="0" formatCode="&quot;$&quot;#,##0.00">
                  <c:v>25.372353409152545</c:v>
                </c:pt>
                <c:pt idx="1">
                  <c:v>25.25227190930358</c:v>
                </c:pt>
                <c:pt idx="2">
                  <c:v>22.165359348075818</c:v>
                </c:pt>
                <c:pt idx="3">
                  <c:v>22.023639881934351</c:v>
                </c:pt>
                <c:pt idx="4">
                  <c:v>21.947312296167279</c:v>
                </c:pt>
                <c:pt idx="5">
                  <c:v>21.865896414342629</c:v>
                </c:pt>
                <c:pt idx="6">
                  <c:v>20.885400079354582</c:v>
                </c:pt>
                <c:pt idx="7">
                  <c:v>24.890581348942398</c:v>
                </c:pt>
              </c:numCache>
            </c:numRef>
          </c:val>
          <c:smooth val="0"/>
          <c:extLst>
            <c:ext xmlns:c16="http://schemas.microsoft.com/office/drawing/2014/chart" uri="{C3380CC4-5D6E-409C-BE32-E72D297353CC}">
              <c16:uniqueId val="{00000000-7BC8-43BA-AD3B-A380334BE531}"/>
            </c:ext>
          </c:extLst>
        </c:ser>
        <c:ser>
          <c:idx val="1"/>
          <c:order val="1"/>
          <c:tx>
            <c:v> ERCOT</c:v>
          </c:tx>
          <c:spPr>
            <a:ln w="28575" cap="rnd">
              <a:solidFill>
                <a:schemeClr val="accent3">
                  <a:lumMod val="75000"/>
                </a:schemeClr>
              </a:solidFill>
              <a:round/>
            </a:ln>
            <a:effectLst/>
          </c:spPr>
          <c:marker>
            <c:symbol val="none"/>
          </c:marker>
          <c:cat>
            <c:strRef>
              <c:f>'LevelTen Solar PPA Prices'!$B$25:$I$25</c:f>
              <c:strCache>
                <c:ptCount val="8"/>
                <c:pt idx="0">
                  <c:v>2018-Q3</c:v>
                </c:pt>
                <c:pt idx="1">
                  <c:v>2018-Q4</c:v>
                </c:pt>
                <c:pt idx="2">
                  <c:v>2019-Q1</c:v>
                </c:pt>
                <c:pt idx="3">
                  <c:v>2019-Q2</c:v>
                </c:pt>
                <c:pt idx="4">
                  <c:v>2019-Q3</c:v>
                </c:pt>
                <c:pt idx="5">
                  <c:v>2019-Q4</c:v>
                </c:pt>
                <c:pt idx="6">
                  <c:v>2020-Q1</c:v>
                </c:pt>
                <c:pt idx="7">
                  <c:v>2020-Q2</c:v>
                </c:pt>
              </c:strCache>
            </c:strRef>
          </c:cat>
          <c:val>
            <c:numRef>
              <c:f>'LevelTen Solar PPA Prices'!$B$36:$I$36</c:f>
              <c:numCache>
                <c:formatCode>"$"#,##0.0</c:formatCode>
                <c:ptCount val="8"/>
                <c:pt idx="0">
                  <c:v>22.226181586417628</c:v>
                </c:pt>
                <c:pt idx="1">
                  <c:v>24.242181032931438</c:v>
                </c:pt>
                <c:pt idx="2">
                  <c:v>22.870620781878227</c:v>
                </c:pt>
                <c:pt idx="3">
                  <c:v>22.724392059995896</c:v>
                </c:pt>
                <c:pt idx="4">
                  <c:v>22.346354337915773</c:v>
                </c:pt>
                <c:pt idx="5">
                  <c:v>22.064677290836652</c:v>
                </c:pt>
                <c:pt idx="6">
                  <c:v>22.865058854648858</c:v>
                </c:pt>
                <c:pt idx="7">
                  <c:v>23.795395769588932</c:v>
                </c:pt>
              </c:numCache>
            </c:numRef>
          </c:val>
          <c:smooth val="0"/>
          <c:extLst>
            <c:ext xmlns:c16="http://schemas.microsoft.com/office/drawing/2014/chart" uri="{C3380CC4-5D6E-409C-BE32-E72D297353CC}">
              <c16:uniqueId val="{00000001-7BC8-43BA-AD3B-A380334BE531}"/>
            </c:ext>
          </c:extLst>
        </c:ser>
        <c:ser>
          <c:idx val="2"/>
          <c:order val="2"/>
          <c:tx>
            <c:v> SPP</c:v>
          </c:tx>
          <c:spPr>
            <a:ln w="28575" cap="rnd">
              <a:solidFill>
                <a:schemeClr val="bg1">
                  <a:lumMod val="65000"/>
                </a:schemeClr>
              </a:solidFill>
              <a:round/>
            </a:ln>
            <a:effectLst/>
          </c:spPr>
          <c:marker>
            <c:symbol val="none"/>
          </c:marker>
          <c:cat>
            <c:strRef>
              <c:f>'LevelTen Solar PPA Prices'!$B$25:$I$25</c:f>
              <c:strCache>
                <c:ptCount val="8"/>
                <c:pt idx="0">
                  <c:v>2018-Q3</c:v>
                </c:pt>
                <c:pt idx="1">
                  <c:v>2018-Q4</c:v>
                </c:pt>
                <c:pt idx="2">
                  <c:v>2019-Q1</c:v>
                </c:pt>
                <c:pt idx="3">
                  <c:v>2019-Q2</c:v>
                </c:pt>
                <c:pt idx="4">
                  <c:v>2019-Q3</c:v>
                </c:pt>
                <c:pt idx="5">
                  <c:v>2019-Q4</c:v>
                </c:pt>
                <c:pt idx="6">
                  <c:v>2020-Q1</c:v>
                </c:pt>
                <c:pt idx="7">
                  <c:v>2020-Q2</c:v>
                </c:pt>
              </c:strCache>
            </c:strRef>
          </c:cat>
          <c:val>
            <c:numRef>
              <c:f>'LevelTen Solar PPA Prices'!$B$37:$I$37</c:f>
              <c:numCache>
                <c:formatCode>"$"#,##0.0</c:formatCode>
                <c:ptCount val="8"/>
                <c:pt idx="0">
                  <c:v>28.214056990977635</c:v>
                </c:pt>
                <c:pt idx="1">
                  <c:v>24.747226471117511</c:v>
                </c:pt>
                <c:pt idx="2">
                  <c:v>24.18039201608271</c:v>
                </c:pt>
                <c:pt idx="3">
                  <c:v>24.025788962110198</c:v>
                </c:pt>
                <c:pt idx="4">
                  <c:v>23.942522504909757</c:v>
                </c:pt>
                <c:pt idx="5">
                  <c:v>23.754314741035856</c:v>
                </c:pt>
                <c:pt idx="6">
                  <c:v>23.755905303531275</c:v>
                </c:pt>
                <c:pt idx="7">
                  <c:v>25.487955301317015</c:v>
                </c:pt>
              </c:numCache>
            </c:numRef>
          </c:val>
          <c:smooth val="0"/>
          <c:extLst>
            <c:ext xmlns:c16="http://schemas.microsoft.com/office/drawing/2014/chart" uri="{C3380CC4-5D6E-409C-BE32-E72D297353CC}">
              <c16:uniqueId val="{00000002-7BC8-43BA-AD3B-A380334BE531}"/>
            </c:ext>
          </c:extLst>
        </c:ser>
        <c:ser>
          <c:idx val="3"/>
          <c:order val="3"/>
          <c:tx>
            <c:v> MISO</c:v>
          </c:tx>
          <c:spPr>
            <a:ln w="28575" cap="rnd">
              <a:solidFill>
                <a:schemeClr val="tx2">
                  <a:lumMod val="60000"/>
                  <a:lumOff val="40000"/>
                </a:schemeClr>
              </a:solidFill>
              <a:round/>
            </a:ln>
            <a:effectLst/>
          </c:spPr>
          <c:marker>
            <c:symbol val="none"/>
          </c:marker>
          <c:cat>
            <c:strRef>
              <c:f>'LevelTen Solar PPA Prices'!$B$25:$I$25</c:f>
              <c:strCache>
                <c:ptCount val="8"/>
                <c:pt idx="0">
                  <c:v>2018-Q3</c:v>
                </c:pt>
                <c:pt idx="1">
                  <c:v>2018-Q4</c:v>
                </c:pt>
                <c:pt idx="2">
                  <c:v>2019-Q1</c:v>
                </c:pt>
                <c:pt idx="3">
                  <c:v>2019-Q2</c:v>
                </c:pt>
                <c:pt idx="4">
                  <c:v>2019-Q3</c:v>
                </c:pt>
                <c:pt idx="5">
                  <c:v>2019-Q4</c:v>
                </c:pt>
                <c:pt idx="6">
                  <c:v>2020-Q1</c:v>
                </c:pt>
                <c:pt idx="7">
                  <c:v>2020-Q2</c:v>
                </c:pt>
              </c:strCache>
            </c:strRef>
          </c:cat>
          <c:val>
            <c:numRef>
              <c:f>'LevelTen Solar PPA Prices'!$B$38:$I$38</c:f>
              <c:numCache>
                <c:formatCode>"$"#,##0.0</c:formatCode>
                <c:ptCount val="8"/>
                <c:pt idx="0">
                  <c:v>31.055760572802718</c:v>
                </c:pt>
                <c:pt idx="1">
                  <c:v>31.817862605722514</c:v>
                </c:pt>
                <c:pt idx="2">
                  <c:v>31.031503087306145</c:v>
                </c:pt>
                <c:pt idx="3">
                  <c:v>29.731913840611369</c:v>
                </c:pt>
                <c:pt idx="4">
                  <c:v>27.932942922394716</c:v>
                </c:pt>
                <c:pt idx="5">
                  <c:v>28.326274900398406</c:v>
                </c:pt>
                <c:pt idx="6">
                  <c:v>29.298949874355241</c:v>
                </c:pt>
                <c:pt idx="7">
                  <c:v>28.873074364773178</c:v>
                </c:pt>
              </c:numCache>
            </c:numRef>
          </c:val>
          <c:smooth val="0"/>
          <c:extLst>
            <c:ext xmlns:c16="http://schemas.microsoft.com/office/drawing/2014/chart" uri="{C3380CC4-5D6E-409C-BE32-E72D297353CC}">
              <c16:uniqueId val="{00000003-7BC8-43BA-AD3B-A380334BE531}"/>
            </c:ext>
          </c:extLst>
        </c:ser>
        <c:ser>
          <c:idx val="4"/>
          <c:order val="4"/>
          <c:tx>
            <c:v> PJM</c:v>
          </c:tx>
          <c:spPr>
            <a:ln w="28575" cap="rnd">
              <a:solidFill>
                <a:schemeClr val="bg2">
                  <a:lumMod val="25000"/>
                </a:schemeClr>
              </a:solidFill>
              <a:round/>
            </a:ln>
            <a:effectLst/>
          </c:spPr>
          <c:marker>
            <c:symbol val="none"/>
          </c:marker>
          <c:cat>
            <c:strRef>
              <c:f>'LevelTen Solar PPA Prices'!$B$25:$I$25</c:f>
              <c:strCache>
                <c:ptCount val="8"/>
                <c:pt idx="0">
                  <c:v>2018-Q3</c:v>
                </c:pt>
                <c:pt idx="1">
                  <c:v>2018-Q4</c:v>
                </c:pt>
                <c:pt idx="2">
                  <c:v>2019-Q1</c:v>
                </c:pt>
                <c:pt idx="3">
                  <c:v>2019-Q2</c:v>
                </c:pt>
                <c:pt idx="4">
                  <c:v>2019-Q3</c:v>
                </c:pt>
                <c:pt idx="5">
                  <c:v>2019-Q4</c:v>
                </c:pt>
                <c:pt idx="6">
                  <c:v>2020-Q1</c:v>
                </c:pt>
                <c:pt idx="7">
                  <c:v>2020-Q2</c:v>
                </c:pt>
              </c:strCache>
            </c:strRef>
          </c:cat>
          <c:val>
            <c:numRef>
              <c:f>'LevelTen Solar PPA Prices'!$B$39:$I$39</c:f>
              <c:numCache>
                <c:formatCode>"$"#,##0.0</c:formatCode>
                <c:ptCount val="8"/>
                <c:pt idx="0">
                  <c:v>32.476612363715262</c:v>
                </c:pt>
                <c:pt idx="1">
                  <c:v>32.524926219183016</c:v>
                </c:pt>
                <c:pt idx="2">
                  <c:v>32.240522688110282</c:v>
                </c:pt>
                <c:pt idx="3">
                  <c:v>32.034385282813602</c:v>
                </c:pt>
                <c:pt idx="4">
                  <c:v>32.222644871191044</c:v>
                </c:pt>
                <c:pt idx="5">
                  <c:v>32.50067330677291</c:v>
                </c:pt>
                <c:pt idx="6">
                  <c:v>32.565386853590788</c:v>
                </c:pt>
                <c:pt idx="7">
                  <c:v>32.855567380603965</c:v>
                </c:pt>
              </c:numCache>
            </c:numRef>
          </c:val>
          <c:smooth val="0"/>
          <c:extLst>
            <c:ext xmlns:c16="http://schemas.microsoft.com/office/drawing/2014/chart" uri="{C3380CC4-5D6E-409C-BE32-E72D297353CC}">
              <c16:uniqueId val="{00000004-7BC8-43BA-AD3B-A380334BE531}"/>
            </c:ext>
          </c:extLst>
        </c:ser>
        <c:dLbls>
          <c:showLegendKey val="0"/>
          <c:showVal val="0"/>
          <c:showCatName val="0"/>
          <c:showSerName val="0"/>
          <c:showPercent val="0"/>
          <c:showBubbleSize val="0"/>
        </c:dLbls>
        <c:smooth val="0"/>
        <c:axId val="1302966096"/>
        <c:axId val="1302966424"/>
      </c:lineChart>
      <c:catAx>
        <c:axId val="1302966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1302966424"/>
        <c:crosses val="autoZero"/>
        <c:auto val="1"/>
        <c:lblAlgn val="ctr"/>
        <c:lblOffset val="100"/>
        <c:noMultiLvlLbl val="0"/>
      </c:catAx>
      <c:valAx>
        <c:axId val="1302966424"/>
        <c:scaling>
          <c:orientation val="minMax"/>
        </c:scaling>
        <c:delete val="0"/>
        <c:axPos val="l"/>
        <c:majorGridlines>
          <c:spPr>
            <a:ln w="6350" cap="flat" cmpd="sng" algn="ctr">
              <a:solidFill>
                <a:schemeClr val="bg1">
                  <a:lumMod val="75000"/>
                </a:schemeClr>
              </a:solidFill>
              <a:round/>
            </a:ln>
            <a:effectLst/>
          </c:spPr>
        </c:majorGridlines>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1302966096"/>
        <c:crosses val="autoZero"/>
        <c:crossBetween val="between"/>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3"/>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7089184891791784E-2"/>
          <c:y val="0.10014962752297472"/>
          <c:w val="0.88241917203531373"/>
          <c:h val="0.72643561600254514"/>
        </c:manualLayout>
      </c:layout>
      <c:bubbleChart>
        <c:varyColors val="0"/>
        <c:ser>
          <c:idx val="5"/>
          <c:order val="0"/>
          <c:tx>
            <c:v> Hawaii</c:v>
          </c:tx>
          <c:spPr>
            <a:solidFill>
              <a:schemeClr val="accent6">
                <a:lumMod val="60000"/>
                <a:lumOff val="40000"/>
                <a:alpha val="50000"/>
              </a:schemeClr>
            </a:solidFill>
            <a:ln w="6350">
              <a:solidFill>
                <a:schemeClr val="accent6">
                  <a:lumMod val="75000"/>
                </a:schemeClr>
              </a:solidFill>
            </a:ln>
          </c:spPr>
          <c:invertIfNegative val="0"/>
          <c:trendline>
            <c:spPr>
              <a:ln>
                <a:solidFill>
                  <a:schemeClr val="accent6"/>
                </a:solidFill>
                <a:prstDash val="sysDash"/>
              </a:ln>
            </c:spPr>
            <c:trendlineType val="power"/>
            <c:dispRSqr val="0"/>
            <c:dispEq val="0"/>
          </c:trendline>
          <c:xVal>
            <c:numRef>
              <c:f>'PV+Battery Hybrid PPA Price'!$I$26:$I$62</c:f>
              <c:numCache>
                <c:formatCode>[$-409]mmm\-yy;@</c:formatCode>
                <c:ptCount val="37"/>
                <c:pt idx="0">
                  <c:v>42839</c:v>
                </c:pt>
                <c:pt idx="1">
                  <c:v>42877</c:v>
                </c:pt>
                <c:pt idx="2">
                  <c:v>43397</c:v>
                </c:pt>
                <c:pt idx="3">
                  <c:v>43397</c:v>
                </c:pt>
                <c:pt idx="4">
                  <c:v>43647</c:v>
                </c:pt>
                <c:pt idx="5">
                  <c:v>43800</c:v>
                </c:pt>
                <c:pt idx="6">
                  <c:v>43509</c:v>
                </c:pt>
                <c:pt idx="7">
                  <c:v>43952</c:v>
                </c:pt>
                <c:pt idx="8">
                  <c:v>42256</c:v>
                </c:pt>
                <c:pt idx="9">
                  <c:v>42734</c:v>
                </c:pt>
                <c:pt idx="10">
                  <c:v>43007</c:v>
                </c:pt>
                <c:pt idx="11">
                  <c:v>43461</c:v>
                </c:pt>
                <c:pt idx="12">
                  <c:v>43461</c:v>
                </c:pt>
                <c:pt idx="13">
                  <c:v>43461</c:v>
                </c:pt>
                <c:pt idx="14">
                  <c:v>43462</c:v>
                </c:pt>
                <c:pt idx="15">
                  <c:v>43462</c:v>
                </c:pt>
                <c:pt idx="16">
                  <c:v>43463</c:v>
                </c:pt>
                <c:pt idx="17">
                  <c:v>43463</c:v>
                </c:pt>
                <c:pt idx="18">
                  <c:v>43524</c:v>
                </c:pt>
                <c:pt idx="19">
                  <c:v>44077</c:v>
                </c:pt>
                <c:pt idx="20">
                  <c:v>44085</c:v>
                </c:pt>
                <c:pt idx="21">
                  <c:v>44089</c:v>
                </c:pt>
                <c:pt idx="22">
                  <c:v>44077</c:v>
                </c:pt>
                <c:pt idx="23">
                  <c:v>44085</c:v>
                </c:pt>
                <c:pt idx="24">
                  <c:v>44088</c:v>
                </c:pt>
                <c:pt idx="25">
                  <c:v>44088</c:v>
                </c:pt>
                <c:pt idx="26">
                  <c:v>43643</c:v>
                </c:pt>
                <c:pt idx="27">
                  <c:v>43643</c:v>
                </c:pt>
                <c:pt idx="28">
                  <c:v>43755</c:v>
                </c:pt>
                <c:pt idx="29">
                  <c:v>43250</c:v>
                </c:pt>
                <c:pt idx="30">
                  <c:v>43250</c:v>
                </c:pt>
                <c:pt idx="31">
                  <c:v>43250</c:v>
                </c:pt>
                <c:pt idx="32">
                  <c:v>43640</c:v>
                </c:pt>
                <c:pt idx="33">
                  <c:v>43640</c:v>
                </c:pt>
                <c:pt idx="34">
                  <c:v>43640</c:v>
                </c:pt>
                <c:pt idx="35">
                  <c:v>43915</c:v>
                </c:pt>
                <c:pt idx="36">
                  <c:v>43929</c:v>
                </c:pt>
              </c:numCache>
            </c:numRef>
          </c:xVal>
          <c:yVal>
            <c:numRef>
              <c:f>'PV+Battery Hybrid PPA Price'!$O$26:$O$62</c:f>
              <c:numCache>
                <c:formatCode>0.0</c:formatCode>
                <c:ptCount val="37"/>
                <c:pt idx="0">
                  <c:v>#N/A</c:v>
                </c:pt>
                <c:pt idx="1">
                  <c:v>#N/A</c:v>
                </c:pt>
                <c:pt idx="2">
                  <c:v>#N/A</c:v>
                </c:pt>
                <c:pt idx="3">
                  <c:v>#N/A</c:v>
                </c:pt>
                <c:pt idx="4">
                  <c:v>#N/A</c:v>
                </c:pt>
                <c:pt idx="5">
                  <c:v>#N/A</c:v>
                </c:pt>
                <c:pt idx="6">
                  <c:v>#N/A</c:v>
                </c:pt>
                <c:pt idx="7">
                  <c:v>#N/A</c:v>
                </c:pt>
                <c:pt idx="8">
                  <c:v>120.42941429586682</c:v>
                </c:pt>
                <c:pt idx="9">
                  <c:v>89.033578464301613</c:v>
                </c:pt>
                <c:pt idx="10">
                  <c:v>85.196295820254306</c:v>
                </c:pt>
                <c:pt idx="11">
                  <c:v>65.549710453625508</c:v>
                </c:pt>
                <c:pt idx="12">
                  <c:v>76.82317609669775</c:v>
                </c:pt>
                <c:pt idx="13">
                  <c:v>87.634418582477352</c:v>
                </c:pt>
                <c:pt idx="14">
                  <c:v>58.345420593836245</c:v>
                </c:pt>
                <c:pt idx="15">
                  <c:v>59.591600417038734</c:v>
                </c:pt>
                <c:pt idx="16">
                  <c:v>68.509271270967474</c:v>
                </c:pt>
                <c:pt idx="17">
                  <c:v>74.544486240135413</c:v>
                </c:pt>
                <c:pt idx="18">
                  <c:v>79.214297047386083</c:v>
                </c:pt>
                <c:pt idx="19">
                  <c:v>64.128574676519918</c:v>
                </c:pt>
                <c:pt idx="20">
                  <c:v>65.937764408884803</c:v>
                </c:pt>
                <c:pt idx="21">
                  <c:v>96.961087930784089</c:v>
                </c:pt>
                <c:pt idx="22">
                  <c:v>80.161455640370761</c:v>
                </c:pt>
                <c:pt idx="23">
                  <c:v>69.551846601054478</c:v>
                </c:pt>
                <c:pt idx="24">
                  <c:v>93.439894546752058</c:v>
                </c:pt>
                <c:pt idx="25">
                  <c:v>92.241219408734651</c:v>
                </c:pt>
                <c:pt idx="26">
                  <c:v>#N/A</c:v>
                </c:pt>
                <c:pt idx="27">
                  <c:v>#N/A</c:v>
                </c:pt>
                <c:pt idx="28">
                  <c:v>#N/A</c:v>
                </c:pt>
                <c:pt idx="29">
                  <c:v>#N/A</c:v>
                </c:pt>
                <c:pt idx="30">
                  <c:v>#N/A</c:v>
                </c:pt>
                <c:pt idx="31">
                  <c:v>#N/A</c:v>
                </c:pt>
                <c:pt idx="32">
                  <c:v>#N/A</c:v>
                </c:pt>
                <c:pt idx="33">
                  <c:v>#N/A</c:v>
                </c:pt>
                <c:pt idx="34">
                  <c:v>#N/A</c:v>
                </c:pt>
                <c:pt idx="35">
                  <c:v>#N/A</c:v>
                </c:pt>
                <c:pt idx="36">
                  <c:v>#N/A</c:v>
                </c:pt>
              </c:numCache>
            </c:numRef>
          </c:yVal>
          <c:bubbleSize>
            <c:numRef>
              <c:f>'PV+Battery Hybrid PPA Price'!$C$26:$C$62</c:f>
              <c:numCache>
                <c:formatCode>General</c:formatCode>
                <c:ptCount val="37"/>
                <c:pt idx="0">
                  <c:v>20</c:v>
                </c:pt>
                <c:pt idx="1">
                  <c:v>100</c:v>
                </c:pt>
                <c:pt idx="2">
                  <c:v>128</c:v>
                </c:pt>
                <c:pt idx="3">
                  <c:v>150</c:v>
                </c:pt>
                <c:pt idx="4">
                  <c:v>400</c:v>
                </c:pt>
                <c:pt idx="5">
                  <c:v>44</c:v>
                </c:pt>
                <c:pt idx="6">
                  <c:v>22</c:v>
                </c:pt>
                <c:pt idx="7">
                  <c:v>50</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300</c:v>
                </c:pt>
                <c:pt idx="27">
                  <c:v>50</c:v>
                </c:pt>
                <c:pt idx="28">
                  <c:v>100</c:v>
                </c:pt>
                <c:pt idx="29">
                  <c:v>101</c:v>
                </c:pt>
                <c:pt idx="30">
                  <c:v>200</c:v>
                </c:pt>
                <c:pt idx="31">
                  <c:v>100</c:v>
                </c:pt>
                <c:pt idx="32">
                  <c:v>200</c:v>
                </c:pt>
                <c:pt idx="33">
                  <c:v>300</c:v>
                </c:pt>
                <c:pt idx="34">
                  <c:v>690</c:v>
                </c:pt>
                <c:pt idx="35">
                  <c:v>200</c:v>
                </c:pt>
                <c:pt idx="36">
                  <c:v>128</c:v>
                </c:pt>
              </c:numCache>
            </c:numRef>
          </c:bubbleSize>
          <c:bubble3D val="0"/>
          <c:extLst>
            <c:ext xmlns:c16="http://schemas.microsoft.com/office/drawing/2014/chart" uri="{C3380CC4-5D6E-409C-BE32-E72D297353CC}">
              <c16:uniqueId val="{00000003-D911-448B-BD33-96399867EBDF}"/>
            </c:ext>
          </c:extLst>
        </c:ser>
        <c:ser>
          <c:idx val="2"/>
          <c:order val="1"/>
          <c:tx>
            <c:v> Arizona</c:v>
          </c:tx>
          <c:spPr>
            <a:solidFill>
              <a:srgbClr val="D7E4BD"/>
            </a:solidFill>
            <a:ln w="6350">
              <a:solidFill>
                <a:schemeClr val="accent3">
                  <a:lumMod val="75000"/>
                </a:schemeClr>
              </a:solidFill>
            </a:ln>
          </c:spPr>
          <c:invertIfNegative val="1"/>
          <c:xVal>
            <c:numRef>
              <c:f>'PV+Battery Hybrid PPA Price'!$I$26:$I$62</c:f>
              <c:numCache>
                <c:formatCode>[$-409]mmm\-yy;@</c:formatCode>
                <c:ptCount val="37"/>
                <c:pt idx="0">
                  <c:v>42839</c:v>
                </c:pt>
                <c:pt idx="1">
                  <c:v>42877</c:v>
                </c:pt>
                <c:pt idx="2">
                  <c:v>43397</c:v>
                </c:pt>
                <c:pt idx="3">
                  <c:v>43397</c:v>
                </c:pt>
                <c:pt idx="4">
                  <c:v>43647</c:v>
                </c:pt>
                <c:pt idx="5">
                  <c:v>43800</c:v>
                </c:pt>
                <c:pt idx="6">
                  <c:v>43509</c:v>
                </c:pt>
                <c:pt idx="7">
                  <c:v>43952</c:v>
                </c:pt>
                <c:pt idx="8">
                  <c:v>42256</c:v>
                </c:pt>
                <c:pt idx="9">
                  <c:v>42734</c:v>
                </c:pt>
                <c:pt idx="10">
                  <c:v>43007</c:v>
                </c:pt>
                <c:pt idx="11">
                  <c:v>43461</c:v>
                </c:pt>
                <c:pt idx="12">
                  <c:v>43461</c:v>
                </c:pt>
                <c:pt idx="13">
                  <c:v>43461</c:v>
                </c:pt>
                <c:pt idx="14">
                  <c:v>43462</c:v>
                </c:pt>
                <c:pt idx="15">
                  <c:v>43462</c:v>
                </c:pt>
                <c:pt idx="16">
                  <c:v>43463</c:v>
                </c:pt>
                <c:pt idx="17">
                  <c:v>43463</c:v>
                </c:pt>
                <c:pt idx="18">
                  <c:v>43524</c:v>
                </c:pt>
                <c:pt idx="19">
                  <c:v>44077</c:v>
                </c:pt>
                <c:pt idx="20">
                  <c:v>44085</c:v>
                </c:pt>
                <c:pt idx="21">
                  <c:v>44089</c:v>
                </c:pt>
                <c:pt idx="22">
                  <c:v>44077</c:v>
                </c:pt>
                <c:pt idx="23">
                  <c:v>44085</c:v>
                </c:pt>
                <c:pt idx="24">
                  <c:v>44088</c:v>
                </c:pt>
                <c:pt idx="25">
                  <c:v>44088</c:v>
                </c:pt>
                <c:pt idx="26">
                  <c:v>43643</c:v>
                </c:pt>
                <c:pt idx="27">
                  <c:v>43643</c:v>
                </c:pt>
                <c:pt idx="28">
                  <c:v>43755</c:v>
                </c:pt>
                <c:pt idx="29">
                  <c:v>43250</c:v>
                </c:pt>
                <c:pt idx="30">
                  <c:v>43250</c:v>
                </c:pt>
                <c:pt idx="31">
                  <c:v>43250</c:v>
                </c:pt>
                <c:pt idx="32">
                  <c:v>43640</c:v>
                </c:pt>
                <c:pt idx="33">
                  <c:v>43640</c:v>
                </c:pt>
                <c:pt idx="34">
                  <c:v>43640</c:v>
                </c:pt>
                <c:pt idx="35">
                  <c:v>43915</c:v>
                </c:pt>
                <c:pt idx="36">
                  <c:v>43929</c:v>
                </c:pt>
              </c:numCache>
            </c:numRef>
          </c:xVal>
          <c:yVal>
            <c:numRef>
              <c:f>'PV+Battery Hybrid PPA Price'!$K$26:$K$62</c:f>
              <c:numCache>
                <c:formatCode>0.0</c:formatCode>
                <c:ptCount val="37"/>
                <c:pt idx="0">
                  <c:v>70.54178978524989</c:v>
                </c:pt>
                <c:pt idx="1">
                  <c:v>39.859873438312199</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numCache>
            </c:numRef>
          </c:yVal>
          <c:bubbleSize>
            <c:numRef>
              <c:f>'PV+Battery Hybrid PPA Price'!$C$26:$C$62</c:f>
              <c:numCache>
                <c:formatCode>General</c:formatCode>
                <c:ptCount val="37"/>
                <c:pt idx="0">
                  <c:v>20</c:v>
                </c:pt>
                <c:pt idx="1">
                  <c:v>100</c:v>
                </c:pt>
                <c:pt idx="2">
                  <c:v>128</c:v>
                </c:pt>
                <c:pt idx="3">
                  <c:v>150</c:v>
                </c:pt>
                <c:pt idx="4">
                  <c:v>400</c:v>
                </c:pt>
                <c:pt idx="5">
                  <c:v>44</c:v>
                </c:pt>
                <c:pt idx="6">
                  <c:v>22</c:v>
                </c:pt>
                <c:pt idx="7">
                  <c:v>50</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300</c:v>
                </c:pt>
                <c:pt idx="27">
                  <c:v>50</c:v>
                </c:pt>
                <c:pt idx="28">
                  <c:v>100</c:v>
                </c:pt>
                <c:pt idx="29">
                  <c:v>101</c:v>
                </c:pt>
                <c:pt idx="30">
                  <c:v>200</c:v>
                </c:pt>
                <c:pt idx="31">
                  <c:v>100</c:v>
                </c:pt>
                <c:pt idx="32">
                  <c:v>200</c:v>
                </c:pt>
                <c:pt idx="33">
                  <c:v>300</c:v>
                </c:pt>
                <c:pt idx="34">
                  <c:v>690</c:v>
                </c:pt>
                <c:pt idx="35">
                  <c:v>200</c:v>
                </c:pt>
                <c:pt idx="36">
                  <c:v>128</c:v>
                </c:pt>
              </c:numCache>
            </c:numRef>
          </c:bubbleSize>
          <c:bubble3D val="0"/>
          <c:extLst>
            <c:ext xmlns:c14="http://schemas.microsoft.com/office/drawing/2007/8/2/chart" uri="{6F2FDCE9-48DA-4B69-8628-5D25D57E5C99}">
              <c14:invertSolidFillFmt>
                <c14:spPr xmlns:c14="http://schemas.microsoft.com/office/drawing/2007/8/2/chart">
                  <a:solidFill>
                    <a:srgbClr val="FFFFFF"/>
                  </a:solidFill>
                  <a:ln w="6350">
                    <a:solidFill>
                      <a:schemeClr val="accent3">
                        <a:lumMod val="75000"/>
                      </a:schemeClr>
                    </a:solidFill>
                  </a:ln>
                </c14:spPr>
              </c14:invertSolidFillFmt>
            </c:ext>
            <c:ext xmlns:c16="http://schemas.microsoft.com/office/drawing/2014/chart" uri="{C3380CC4-5D6E-409C-BE32-E72D297353CC}">
              <c16:uniqueId val="{00000001-D911-448B-BD33-96399867EBDF}"/>
            </c:ext>
          </c:extLst>
        </c:ser>
        <c:ser>
          <c:idx val="1"/>
          <c:order val="2"/>
          <c:tx>
            <c:v> Nevada</c:v>
          </c:tx>
          <c:spPr>
            <a:noFill/>
            <a:ln w="15875">
              <a:solidFill>
                <a:schemeClr val="accent2"/>
              </a:solidFill>
            </a:ln>
          </c:spPr>
          <c:invertIfNegative val="0"/>
          <c:xVal>
            <c:numRef>
              <c:f>'PV+Battery Hybrid PPA Price'!$I$26:$I$62</c:f>
              <c:numCache>
                <c:formatCode>[$-409]mmm\-yy;@</c:formatCode>
                <c:ptCount val="37"/>
                <c:pt idx="0">
                  <c:v>42839</c:v>
                </c:pt>
                <c:pt idx="1">
                  <c:v>42877</c:v>
                </c:pt>
                <c:pt idx="2">
                  <c:v>43397</c:v>
                </c:pt>
                <c:pt idx="3">
                  <c:v>43397</c:v>
                </c:pt>
                <c:pt idx="4">
                  <c:v>43647</c:v>
                </c:pt>
                <c:pt idx="5">
                  <c:v>43800</c:v>
                </c:pt>
                <c:pt idx="6">
                  <c:v>43509</c:v>
                </c:pt>
                <c:pt idx="7">
                  <c:v>43952</c:v>
                </c:pt>
                <c:pt idx="8">
                  <c:v>42256</c:v>
                </c:pt>
                <c:pt idx="9">
                  <c:v>42734</c:v>
                </c:pt>
                <c:pt idx="10">
                  <c:v>43007</c:v>
                </c:pt>
                <c:pt idx="11">
                  <c:v>43461</c:v>
                </c:pt>
                <c:pt idx="12">
                  <c:v>43461</c:v>
                </c:pt>
                <c:pt idx="13">
                  <c:v>43461</c:v>
                </c:pt>
                <c:pt idx="14">
                  <c:v>43462</c:v>
                </c:pt>
                <c:pt idx="15">
                  <c:v>43462</c:v>
                </c:pt>
                <c:pt idx="16">
                  <c:v>43463</c:v>
                </c:pt>
                <c:pt idx="17">
                  <c:v>43463</c:v>
                </c:pt>
                <c:pt idx="18">
                  <c:v>43524</c:v>
                </c:pt>
                <c:pt idx="19">
                  <c:v>44077</c:v>
                </c:pt>
                <c:pt idx="20">
                  <c:v>44085</c:v>
                </c:pt>
                <c:pt idx="21">
                  <c:v>44089</c:v>
                </c:pt>
                <c:pt idx="22">
                  <c:v>44077</c:v>
                </c:pt>
                <c:pt idx="23">
                  <c:v>44085</c:v>
                </c:pt>
                <c:pt idx="24">
                  <c:v>44088</c:v>
                </c:pt>
                <c:pt idx="25">
                  <c:v>44088</c:v>
                </c:pt>
                <c:pt idx="26">
                  <c:v>43643</c:v>
                </c:pt>
                <c:pt idx="27">
                  <c:v>43643</c:v>
                </c:pt>
                <c:pt idx="28">
                  <c:v>43755</c:v>
                </c:pt>
                <c:pt idx="29">
                  <c:v>43250</c:v>
                </c:pt>
                <c:pt idx="30">
                  <c:v>43250</c:v>
                </c:pt>
                <c:pt idx="31">
                  <c:v>43250</c:v>
                </c:pt>
                <c:pt idx="32">
                  <c:v>43640</c:v>
                </c:pt>
                <c:pt idx="33">
                  <c:v>43640</c:v>
                </c:pt>
                <c:pt idx="34">
                  <c:v>43640</c:v>
                </c:pt>
                <c:pt idx="35">
                  <c:v>43915</c:v>
                </c:pt>
                <c:pt idx="36">
                  <c:v>43929</c:v>
                </c:pt>
              </c:numCache>
            </c:numRef>
          </c:xVal>
          <c:yVal>
            <c:numRef>
              <c:f>'PV+Battery Hybrid PPA Price'!$Q$26:$Q$62</c:f>
              <c:numCache>
                <c:formatCode>0.0</c:formatCode>
                <c:ptCount val="37"/>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23.31761363736258</c:v>
                </c:pt>
                <c:pt idx="30">
                  <c:v>24.120117548330018</c:v>
                </c:pt>
                <c:pt idx="31">
                  <c:v>27.030131730155919</c:v>
                </c:pt>
                <c:pt idx="32">
                  <c:v>21.751431948302834</c:v>
                </c:pt>
                <c:pt idx="33">
                  <c:v>21.86475756808024</c:v>
                </c:pt>
                <c:pt idx="34">
                  <c:v>24.978223146726911</c:v>
                </c:pt>
                <c:pt idx="35">
                  <c:v>34.571954413931856</c:v>
                </c:pt>
                <c:pt idx="36">
                  <c:v>27.409129299920213</c:v>
                </c:pt>
              </c:numCache>
            </c:numRef>
          </c:yVal>
          <c:bubbleSize>
            <c:numRef>
              <c:f>'PV+Battery Hybrid PPA Price'!$C$26:$C$62</c:f>
              <c:numCache>
                <c:formatCode>General</c:formatCode>
                <c:ptCount val="37"/>
                <c:pt idx="0">
                  <c:v>20</c:v>
                </c:pt>
                <c:pt idx="1">
                  <c:v>100</c:v>
                </c:pt>
                <c:pt idx="2">
                  <c:v>128</c:v>
                </c:pt>
                <c:pt idx="3">
                  <c:v>150</c:v>
                </c:pt>
                <c:pt idx="4">
                  <c:v>400</c:v>
                </c:pt>
                <c:pt idx="5">
                  <c:v>44</c:v>
                </c:pt>
                <c:pt idx="6">
                  <c:v>22</c:v>
                </c:pt>
                <c:pt idx="7">
                  <c:v>50</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300</c:v>
                </c:pt>
                <c:pt idx="27">
                  <c:v>50</c:v>
                </c:pt>
                <c:pt idx="28">
                  <c:v>100</c:v>
                </c:pt>
                <c:pt idx="29">
                  <c:v>101</c:v>
                </c:pt>
                <c:pt idx="30">
                  <c:v>200</c:v>
                </c:pt>
                <c:pt idx="31">
                  <c:v>100</c:v>
                </c:pt>
                <c:pt idx="32">
                  <c:v>200</c:v>
                </c:pt>
                <c:pt idx="33">
                  <c:v>300</c:v>
                </c:pt>
                <c:pt idx="34">
                  <c:v>690</c:v>
                </c:pt>
                <c:pt idx="35">
                  <c:v>200</c:v>
                </c:pt>
                <c:pt idx="36">
                  <c:v>128</c:v>
                </c:pt>
              </c:numCache>
            </c:numRef>
          </c:bubbleSize>
          <c:bubble3D val="0"/>
          <c:extLst>
            <c:ext xmlns:c16="http://schemas.microsoft.com/office/drawing/2014/chart" uri="{C3380CC4-5D6E-409C-BE32-E72D297353CC}">
              <c16:uniqueId val="{00000004-D911-448B-BD33-96399867EBDF}"/>
            </c:ext>
          </c:extLst>
        </c:ser>
        <c:ser>
          <c:idx val="7"/>
          <c:order val="3"/>
          <c:tx>
            <c:v> Non-HI</c:v>
          </c:tx>
          <c:spPr>
            <a:noFill/>
            <a:ln w="25400">
              <a:noFill/>
            </a:ln>
          </c:spPr>
          <c:invertIfNegative val="0"/>
          <c:trendline>
            <c:spPr>
              <a:ln>
                <a:solidFill>
                  <a:schemeClr val="bg1">
                    <a:lumMod val="65000"/>
                  </a:schemeClr>
                </a:solidFill>
                <a:prstDash val="sysDash"/>
              </a:ln>
            </c:spPr>
            <c:trendlineType val="power"/>
            <c:dispRSqr val="0"/>
            <c:dispEq val="0"/>
          </c:trendline>
          <c:xVal>
            <c:numRef>
              <c:f>'PV+Battery Hybrid PPA Price'!$I$26:$I$62</c:f>
              <c:numCache>
                <c:formatCode>[$-409]mmm\-yy;@</c:formatCode>
                <c:ptCount val="37"/>
                <c:pt idx="0">
                  <c:v>42839</c:v>
                </c:pt>
                <c:pt idx="1">
                  <c:v>42877</c:v>
                </c:pt>
                <c:pt idx="2">
                  <c:v>43397</c:v>
                </c:pt>
                <c:pt idx="3">
                  <c:v>43397</c:v>
                </c:pt>
                <c:pt idx="4">
                  <c:v>43647</c:v>
                </c:pt>
                <c:pt idx="5">
                  <c:v>43800</c:v>
                </c:pt>
                <c:pt idx="6">
                  <c:v>43509</c:v>
                </c:pt>
                <c:pt idx="7">
                  <c:v>43952</c:v>
                </c:pt>
                <c:pt idx="8">
                  <c:v>42256</c:v>
                </c:pt>
                <c:pt idx="9">
                  <c:v>42734</c:v>
                </c:pt>
                <c:pt idx="10">
                  <c:v>43007</c:v>
                </c:pt>
                <c:pt idx="11">
                  <c:v>43461</c:v>
                </c:pt>
                <c:pt idx="12">
                  <c:v>43461</c:v>
                </c:pt>
                <c:pt idx="13">
                  <c:v>43461</c:v>
                </c:pt>
                <c:pt idx="14">
                  <c:v>43462</c:v>
                </c:pt>
                <c:pt idx="15">
                  <c:v>43462</c:v>
                </c:pt>
                <c:pt idx="16">
                  <c:v>43463</c:v>
                </c:pt>
                <c:pt idx="17">
                  <c:v>43463</c:v>
                </c:pt>
                <c:pt idx="18">
                  <c:v>43524</c:v>
                </c:pt>
                <c:pt idx="19">
                  <c:v>44077</c:v>
                </c:pt>
                <c:pt idx="20">
                  <c:v>44085</c:v>
                </c:pt>
                <c:pt idx="21">
                  <c:v>44089</c:v>
                </c:pt>
                <c:pt idx="22">
                  <c:v>44077</c:v>
                </c:pt>
                <c:pt idx="23">
                  <c:v>44085</c:v>
                </c:pt>
                <c:pt idx="24">
                  <c:v>44088</c:v>
                </c:pt>
                <c:pt idx="25">
                  <c:v>44088</c:v>
                </c:pt>
                <c:pt idx="26">
                  <c:v>43643</c:v>
                </c:pt>
                <c:pt idx="27">
                  <c:v>43643</c:v>
                </c:pt>
                <c:pt idx="28">
                  <c:v>43755</c:v>
                </c:pt>
                <c:pt idx="29">
                  <c:v>43250</c:v>
                </c:pt>
                <c:pt idx="30">
                  <c:v>43250</c:v>
                </c:pt>
                <c:pt idx="31">
                  <c:v>43250</c:v>
                </c:pt>
                <c:pt idx="32">
                  <c:v>43640</c:v>
                </c:pt>
                <c:pt idx="33">
                  <c:v>43640</c:v>
                </c:pt>
                <c:pt idx="34">
                  <c:v>43640</c:v>
                </c:pt>
                <c:pt idx="35">
                  <c:v>43915</c:v>
                </c:pt>
                <c:pt idx="36">
                  <c:v>43929</c:v>
                </c:pt>
              </c:numCache>
            </c:numRef>
          </c:xVal>
          <c:yVal>
            <c:numRef>
              <c:f>'PV+Battery Hybrid PPA Price'!$R$26:$R$62</c:f>
              <c:numCache>
                <c:formatCode>0.0</c:formatCode>
                <c:ptCount val="37"/>
                <c:pt idx="0">
                  <c:v>70.54178978524989</c:v>
                </c:pt>
                <c:pt idx="1">
                  <c:v>39.859873438312199</c:v>
                </c:pt>
                <c:pt idx="2">
                  <c:v>31.1</c:v>
                </c:pt>
                <c:pt idx="3">
                  <c:v>32.299999999999997</c:v>
                </c:pt>
                <c:pt idx="4">
                  <c:v>28.395253307379598</c:v>
                </c:pt>
                <c:pt idx="5">
                  <c:v>27.084864164128913</c:v>
                </c:pt>
                <c:pt idx="6">
                  <c:v>25.999419634572543</c:v>
                </c:pt>
                <c:pt idx="7">
                  <c:v>25.790578809368061</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17.690225594801767</c:v>
                </c:pt>
                <c:pt idx="27">
                  <c:v>28.784017142081353</c:v>
                </c:pt>
                <c:pt idx="28">
                  <c:v>23.336788593992207</c:v>
                </c:pt>
                <c:pt idx="29">
                  <c:v>23.31761363736258</c:v>
                </c:pt>
                <c:pt idx="30">
                  <c:v>24.120117548330018</c:v>
                </c:pt>
                <c:pt idx="31">
                  <c:v>27.030131730155919</c:v>
                </c:pt>
                <c:pt idx="32">
                  <c:v>21.751431948302834</c:v>
                </c:pt>
                <c:pt idx="33">
                  <c:v>21.86475756808024</c:v>
                </c:pt>
                <c:pt idx="34">
                  <c:v>24.978223146726911</c:v>
                </c:pt>
                <c:pt idx="35">
                  <c:v>34.571954413931856</c:v>
                </c:pt>
                <c:pt idx="36">
                  <c:v>27.409129299920213</c:v>
                </c:pt>
              </c:numCache>
            </c:numRef>
          </c:yVal>
          <c:bubbleSize>
            <c:numRef>
              <c:f>'PV+Battery Hybrid PPA Price'!$C$26:$C$62</c:f>
              <c:numCache>
                <c:formatCode>General</c:formatCode>
                <c:ptCount val="37"/>
                <c:pt idx="0">
                  <c:v>20</c:v>
                </c:pt>
                <c:pt idx="1">
                  <c:v>100</c:v>
                </c:pt>
                <c:pt idx="2">
                  <c:v>128</c:v>
                </c:pt>
                <c:pt idx="3">
                  <c:v>150</c:v>
                </c:pt>
                <c:pt idx="4">
                  <c:v>400</c:v>
                </c:pt>
                <c:pt idx="5">
                  <c:v>44</c:v>
                </c:pt>
                <c:pt idx="6">
                  <c:v>22</c:v>
                </c:pt>
                <c:pt idx="7">
                  <c:v>50</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300</c:v>
                </c:pt>
                <c:pt idx="27">
                  <c:v>50</c:v>
                </c:pt>
                <c:pt idx="28">
                  <c:v>100</c:v>
                </c:pt>
                <c:pt idx="29">
                  <c:v>101</c:v>
                </c:pt>
                <c:pt idx="30">
                  <c:v>200</c:v>
                </c:pt>
                <c:pt idx="31">
                  <c:v>100</c:v>
                </c:pt>
                <c:pt idx="32">
                  <c:v>200</c:v>
                </c:pt>
                <c:pt idx="33">
                  <c:v>300</c:v>
                </c:pt>
                <c:pt idx="34">
                  <c:v>690</c:v>
                </c:pt>
                <c:pt idx="35">
                  <c:v>200</c:v>
                </c:pt>
                <c:pt idx="36">
                  <c:v>128</c:v>
                </c:pt>
              </c:numCache>
            </c:numRef>
          </c:bubbleSize>
          <c:bubble3D val="0"/>
          <c:extLst>
            <c:ext xmlns:c16="http://schemas.microsoft.com/office/drawing/2014/chart" uri="{C3380CC4-5D6E-409C-BE32-E72D297353CC}">
              <c16:uniqueId val="{00000007-D911-448B-BD33-96399867EBDF}"/>
            </c:ext>
          </c:extLst>
        </c:ser>
        <c:ser>
          <c:idx val="3"/>
          <c:order val="4"/>
          <c:tx>
            <c:v> California</c:v>
          </c:tx>
          <c:spPr>
            <a:noFill/>
            <a:ln w="15875">
              <a:solidFill>
                <a:schemeClr val="accent4"/>
              </a:solidFill>
            </a:ln>
          </c:spPr>
          <c:invertIfNegative val="1"/>
          <c:xVal>
            <c:numRef>
              <c:f>'PV+Battery Hybrid PPA Price'!$I$26:$I$62</c:f>
              <c:numCache>
                <c:formatCode>[$-409]mmm\-yy;@</c:formatCode>
                <c:ptCount val="37"/>
                <c:pt idx="0">
                  <c:v>42839</c:v>
                </c:pt>
                <c:pt idx="1">
                  <c:v>42877</c:v>
                </c:pt>
                <c:pt idx="2">
                  <c:v>43397</c:v>
                </c:pt>
                <c:pt idx="3">
                  <c:v>43397</c:v>
                </c:pt>
                <c:pt idx="4">
                  <c:v>43647</c:v>
                </c:pt>
                <c:pt idx="5">
                  <c:v>43800</c:v>
                </c:pt>
                <c:pt idx="6">
                  <c:v>43509</c:v>
                </c:pt>
                <c:pt idx="7">
                  <c:v>43952</c:v>
                </c:pt>
                <c:pt idx="8">
                  <c:v>42256</c:v>
                </c:pt>
                <c:pt idx="9">
                  <c:v>42734</c:v>
                </c:pt>
                <c:pt idx="10">
                  <c:v>43007</c:v>
                </c:pt>
                <c:pt idx="11">
                  <c:v>43461</c:v>
                </c:pt>
                <c:pt idx="12">
                  <c:v>43461</c:v>
                </c:pt>
                <c:pt idx="13">
                  <c:v>43461</c:v>
                </c:pt>
                <c:pt idx="14">
                  <c:v>43462</c:v>
                </c:pt>
                <c:pt idx="15">
                  <c:v>43462</c:v>
                </c:pt>
                <c:pt idx="16">
                  <c:v>43463</c:v>
                </c:pt>
                <c:pt idx="17">
                  <c:v>43463</c:v>
                </c:pt>
                <c:pt idx="18">
                  <c:v>43524</c:v>
                </c:pt>
                <c:pt idx="19">
                  <c:v>44077</c:v>
                </c:pt>
                <c:pt idx="20">
                  <c:v>44085</c:v>
                </c:pt>
                <c:pt idx="21">
                  <c:v>44089</c:v>
                </c:pt>
                <c:pt idx="22">
                  <c:v>44077</c:v>
                </c:pt>
                <c:pt idx="23">
                  <c:v>44085</c:v>
                </c:pt>
                <c:pt idx="24">
                  <c:v>44088</c:v>
                </c:pt>
                <c:pt idx="25">
                  <c:v>44088</c:v>
                </c:pt>
                <c:pt idx="26">
                  <c:v>43643</c:v>
                </c:pt>
                <c:pt idx="27">
                  <c:v>43643</c:v>
                </c:pt>
                <c:pt idx="28">
                  <c:v>43755</c:v>
                </c:pt>
                <c:pt idx="29">
                  <c:v>43250</c:v>
                </c:pt>
                <c:pt idx="30">
                  <c:v>43250</c:v>
                </c:pt>
                <c:pt idx="31">
                  <c:v>43250</c:v>
                </c:pt>
                <c:pt idx="32">
                  <c:v>43640</c:v>
                </c:pt>
                <c:pt idx="33">
                  <c:v>43640</c:v>
                </c:pt>
                <c:pt idx="34">
                  <c:v>43640</c:v>
                </c:pt>
                <c:pt idx="35">
                  <c:v>43915</c:v>
                </c:pt>
                <c:pt idx="36">
                  <c:v>43929</c:v>
                </c:pt>
              </c:numCache>
            </c:numRef>
          </c:xVal>
          <c:yVal>
            <c:numRef>
              <c:f>'PV+Battery Hybrid PPA Price'!$L$26:$L$62</c:f>
              <c:numCache>
                <c:formatCode>0.0</c:formatCode>
                <c:ptCount val="37"/>
                <c:pt idx="0">
                  <c:v>#N/A</c:v>
                </c:pt>
                <c:pt idx="1">
                  <c:v>#N/A</c:v>
                </c:pt>
                <c:pt idx="2">
                  <c:v>31.1</c:v>
                </c:pt>
                <c:pt idx="3">
                  <c:v>32.299999999999997</c:v>
                </c:pt>
                <c:pt idx="4">
                  <c:v>28.395253307379598</c:v>
                </c:pt>
                <c:pt idx="5">
                  <c:v>27.084864164128913</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numCache>
            </c:numRef>
          </c:yVal>
          <c:bubbleSize>
            <c:numRef>
              <c:f>'PV+Battery Hybrid PPA Price'!$C$26:$C$62</c:f>
              <c:numCache>
                <c:formatCode>General</c:formatCode>
                <c:ptCount val="37"/>
                <c:pt idx="0">
                  <c:v>20</c:v>
                </c:pt>
                <c:pt idx="1">
                  <c:v>100</c:v>
                </c:pt>
                <c:pt idx="2">
                  <c:v>128</c:v>
                </c:pt>
                <c:pt idx="3">
                  <c:v>150</c:v>
                </c:pt>
                <c:pt idx="4">
                  <c:v>400</c:v>
                </c:pt>
                <c:pt idx="5">
                  <c:v>44</c:v>
                </c:pt>
                <c:pt idx="6">
                  <c:v>22</c:v>
                </c:pt>
                <c:pt idx="7">
                  <c:v>50</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300</c:v>
                </c:pt>
                <c:pt idx="27">
                  <c:v>50</c:v>
                </c:pt>
                <c:pt idx="28">
                  <c:v>100</c:v>
                </c:pt>
                <c:pt idx="29">
                  <c:v>101</c:v>
                </c:pt>
                <c:pt idx="30">
                  <c:v>200</c:v>
                </c:pt>
                <c:pt idx="31">
                  <c:v>100</c:v>
                </c:pt>
                <c:pt idx="32">
                  <c:v>200</c:v>
                </c:pt>
                <c:pt idx="33">
                  <c:v>300</c:v>
                </c:pt>
                <c:pt idx="34">
                  <c:v>690</c:v>
                </c:pt>
                <c:pt idx="35">
                  <c:v>200</c:v>
                </c:pt>
                <c:pt idx="36">
                  <c:v>128</c:v>
                </c:pt>
              </c:numCache>
            </c:numRef>
          </c:bubbleSize>
          <c:bubble3D val="0"/>
          <c:extLst>
            <c:ext xmlns:c16="http://schemas.microsoft.com/office/drawing/2014/chart" uri="{C3380CC4-5D6E-409C-BE32-E72D297353CC}">
              <c16:uniqueId val="{00000000-D911-448B-BD33-96399867EBDF}"/>
            </c:ext>
          </c:extLst>
        </c:ser>
        <c:ser>
          <c:idx val="0"/>
          <c:order val="5"/>
          <c:tx>
            <c:v> New Mexico</c:v>
          </c:tx>
          <c:spPr>
            <a:noFill/>
            <a:ln w="19050">
              <a:solidFill>
                <a:schemeClr val="tx2"/>
              </a:solidFill>
              <a:prstDash val="sysDash"/>
            </a:ln>
          </c:spPr>
          <c:invertIfNegative val="1"/>
          <c:xVal>
            <c:numRef>
              <c:f>'PV+Battery Hybrid PPA Price'!$I$26:$I$62</c:f>
              <c:numCache>
                <c:formatCode>[$-409]mmm\-yy;@</c:formatCode>
                <c:ptCount val="37"/>
                <c:pt idx="0">
                  <c:v>42839</c:v>
                </c:pt>
                <c:pt idx="1">
                  <c:v>42877</c:v>
                </c:pt>
                <c:pt idx="2">
                  <c:v>43397</c:v>
                </c:pt>
                <c:pt idx="3">
                  <c:v>43397</c:v>
                </c:pt>
                <c:pt idx="4">
                  <c:v>43647</c:v>
                </c:pt>
                <c:pt idx="5">
                  <c:v>43800</c:v>
                </c:pt>
                <c:pt idx="6">
                  <c:v>43509</c:v>
                </c:pt>
                <c:pt idx="7">
                  <c:v>43952</c:v>
                </c:pt>
                <c:pt idx="8">
                  <c:v>42256</c:v>
                </c:pt>
                <c:pt idx="9">
                  <c:v>42734</c:v>
                </c:pt>
                <c:pt idx="10">
                  <c:v>43007</c:v>
                </c:pt>
                <c:pt idx="11">
                  <c:v>43461</c:v>
                </c:pt>
                <c:pt idx="12">
                  <c:v>43461</c:v>
                </c:pt>
                <c:pt idx="13">
                  <c:v>43461</c:v>
                </c:pt>
                <c:pt idx="14">
                  <c:v>43462</c:v>
                </c:pt>
                <c:pt idx="15">
                  <c:v>43462</c:v>
                </c:pt>
                <c:pt idx="16">
                  <c:v>43463</c:v>
                </c:pt>
                <c:pt idx="17">
                  <c:v>43463</c:v>
                </c:pt>
                <c:pt idx="18">
                  <c:v>43524</c:v>
                </c:pt>
                <c:pt idx="19">
                  <c:v>44077</c:v>
                </c:pt>
                <c:pt idx="20">
                  <c:v>44085</c:v>
                </c:pt>
                <c:pt idx="21">
                  <c:v>44089</c:v>
                </c:pt>
                <c:pt idx="22">
                  <c:v>44077</c:v>
                </c:pt>
                <c:pt idx="23">
                  <c:v>44085</c:v>
                </c:pt>
                <c:pt idx="24">
                  <c:v>44088</c:v>
                </c:pt>
                <c:pt idx="25">
                  <c:v>44088</c:v>
                </c:pt>
                <c:pt idx="26">
                  <c:v>43643</c:v>
                </c:pt>
                <c:pt idx="27">
                  <c:v>43643</c:v>
                </c:pt>
                <c:pt idx="28">
                  <c:v>43755</c:v>
                </c:pt>
                <c:pt idx="29">
                  <c:v>43250</c:v>
                </c:pt>
                <c:pt idx="30">
                  <c:v>43250</c:v>
                </c:pt>
                <c:pt idx="31">
                  <c:v>43250</c:v>
                </c:pt>
                <c:pt idx="32">
                  <c:v>43640</c:v>
                </c:pt>
                <c:pt idx="33">
                  <c:v>43640</c:v>
                </c:pt>
                <c:pt idx="34">
                  <c:v>43640</c:v>
                </c:pt>
                <c:pt idx="35">
                  <c:v>43915</c:v>
                </c:pt>
                <c:pt idx="36">
                  <c:v>43929</c:v>
                </c:pt>
              </c:numCache>
            </c:numRef>
          </c:xVal>
          <c:yVal>
            <c:numRef>
              <c:f>'PV+Battery Hybrid PPA Price'!$P$26:$P$62</c:f>
              <c:numCache>
                <c:formatCode>0.0</c:formatCode>
                <c:ptCount val="37"/>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17.690225594801767</c:v>
                </c:pt>
                <c:pt idx="27">
                  <c:v>28.784017142081353</c:v>
                </c:pt>
                <c:pt idx="28">
                  <c:v>23.336788593992207</c:v>
                </c:pt>
                <c:pt idx="29">
                  <c:v>#N/A</c:v>
                </c:pt>
                <c:pt idx="30">
                  <c:v>#N/A</c:v>
                </c:pt>
                <c:pt idx="31">
                  <c:v>#N/A</c:v>
                </c:pt>
                <c:pt idx="32">
                  <c:v>#N/A</c:v>
                </c:pt>
                <c:pt idx="33">
                  <c:v>#N/A</c:v>
                </c:pt>
                <c:pt idx="34">
                  <c:v>#N/A</c:v>
                </c:pt>
                <c:pt idx="35">
                  <c:v>#N/A</c:v>
                </c:pt>
                <c:pt idx="36">
                  <c:v>#N/A</c:v>
                </c:pt>
              </c:numCache>
            </c:numRef>
          </c:yVal>
          <c:bubbleSize>
            <c:numRef>
              <c:f>'PV+Battery Hybrid PPA Price'!$C$26:$C$62</c:f>
              <c:numCache>
                <c:formatCode>General</c:formatCode>
                <c:ptCount val="37"/>
                <c:pt idx="0">
                  <c:v>20</c:v>
                </c:pt>
                <c:pt idx="1">
                  <c:v>100</c:v>
                </c:pt>
                <c:pt idx="2">
                  <c:v>128</c:v>
                </c:pt>
                <c:pt idx="3">
                  <c:v>150</c:v>
                </c:pt>
                <c:pt idx="4">
                  <c:v>400</c:v>
                </c:pt>
                <c:pt idx="5">
                  <c:v>44</c:v>
                </c:pt>
                <c:pt idx="6">
                  <c:v>22</c:v>
                </c:pt>
                <c:pt idx="7">
                  <c:v>50</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300</c:v>
                </c:pt>
                <c:pt idx="27">
                  <c:v>50</c:v>
                </c:pt>
                <c:pt idx="28">
                  <c:v>100</c:v>
                </c:pt>
                <c:pt idx="29">
                  <c:v>101</c:v>
                </c:pt>
                <c:pt idx="30">
                  <c:v>200</c:v>
                </c:pt>
                <c:pt idx="31">
                  <c:v>100</c:v>
                </c:pt>
                <c:pt idx="32">
                  <c:v>200</c:v>
                </c:pt>
                <c:pt idx="33">
                  <c:v>300</c:v>
                </c:pt>
                <c:pt idx="34">
                  <c:v>690</c:v>
                </c:pt>
                <c:pt idx="35">
                  <c:v>200</c:v>
                </c:pt>
                <c:pt idx="36">
                  <c:v>128</c:v>
                </c:pt>
              </c:numCache>
            </c:numRef>
          </c:bubbleSize>
          <c:bubble3D val="0"/>
          <c:extLst>
            <c:ext xmlns:c16="http://schemas.microsoft.com/office/drawing/2014/chart" uri="{C3380CC4-5D6E-409C-BE32-E72D297353CC}">
              <c16:uniqueId val="{00000002-D911-448B-BD33-96399867EBDF}"/>
            </c:ext>
          </c:extLst>
        </c:ser>
        <c:ser>
          <c:idx val="6"/>
          <c:order val="6"/>
          <c:tx>
            <c:v> Colorado</c:v>
          </c:tx>
          <c:spPr>
            <a:solidFill>
              <a:schemeClr val="bg2">
                <a:lumMod val="50000"/>
              </a:schemeClr>
            </a:solidFill>
            <a:ln w="6350">
              <a:solidFill>
                <a:schemeClr val="bg2">
                  <a:lumMod val="25000"/>
                </a:schemeClr>
              </a:solidFill>
            </a:ln>
          </c:spPr>
          <c:invertIfNegative val="0"/>
          <c:xVal>
            <c:numRef>
              <c:f>'PV+Battery Hybrid PPA Price'!$I$26:$I$62</c:f>
              <c:numCache>
                <c:formatCode>[$-409]mmm\-yy;@</c:formatCode>
                <c:ptCount val="37"/>
                <c:pt idx="0">
                  <c:v>42839</c:v>
                </c:pt>
                <c:pt idx="1">
                  <c:v>42877</c:v>
                </c:pt>
                <c:pt idx="2">
                  <c:v>43397</c:v>
                </c:pt>
                <c:pt idx="3">
                  <c:v>43397</c:v>
                </c:pt>
                <c:pt idx="4">
                  <c:v>43647</c:v>
                </c:pt>
                <c:pt idx="5">
                  <c:v>43800</c:v>
                </c:pt>
                <c:pt idx="6">
                  <c:v>43509</c:v>
                </c:pt>
                <c:pt idx="7">
                  <c:v>43952</c:v>
                </c:pt>
                <c:pt idx="8">
                  <c:v>42256</c:v>
                </c:pt>
                <c:pt idx="9">
                  <c:v>42734</c:v>
                </c:pt>
                <c:pt idx="10">
                  <c:v>43007</c:v>
                </c:pt>
                <c:pt idx="11">
                  <c:v>43461</c:v>
                </c:pt>
                <c:pt idx="12">
                  <c:v>43461</c:v>
                </c:pt>
                <c:pt idx="13">
                  <c:v>43461</c:v>
                </c:pt>
                <c:pt idx="14">
                  <c:v>43462</c:v>
                </c:pt>
                <c:pt idx="15">
                  <c:v>43462</c:v>
                </c:pt>
                <c:pt idx="16">
                  <c:v>43463</c:v>
                </c:pt>
                <c:pt idx="17">
                  <c:v>43463</c:v>
                </c:pt>
                <c:pt idx="18">
                  <c:v>43524</c:v>
                </c:pt>
                <c:pt idx="19">
                  <c:v>44077</c:v>
                </c:pt>
                <c:pt idx="20">
                  <c:v>44085</c:v>
                </c:pt>
                <c:pt idx="21">
                  <c:v>44089</c:v>
                </c:pt>
                <c:pt idx="22">
                  <c:v>44077</c:v>
                </c:pt>
                <c:pt idx="23">
                  <c:v>44085</c:v>
                </c:pt>
                <c:pt idx="24">
                  <c:v>44088</c:v>
                </c:pt>
                <c:pt idx="25">
                  <c:v>44088</c:v>
                </c:pt>
                <c:pt idx="26">
                  <c:v>43643</c:v>
                </c:pt>
                <c:pt idx="27">
                  <c:v>43643</c:v>
                </c:pt>
                <c:pt idx="28">
                  <c:v>43755</c:v>
                </c:pt>
                <c:pt idx="29">
                  <c:v>43250</c:v>
                </c:pt>
                <c:pt idx="30">
                  <c:v>43250</c:v>
                </c:pt>
                <c:pt idx="31">
                  <c:v>43250</c:v>
                </c:pt>
                <c:pt idx="32">
                  <c:v>43640</c:v>
                </c:pt>
                <c:pt idx="33">
                  <c:v>43640</c:v>
                </c:pt>
                <c:pt idx="34">
                  <c:v>43640</c:v>
                </c:pt>
                <c:pt idx="35">
                  <c:v>43915</c:v>
                </c:pt>
                <c:pt idx="36">
                  <c:v>43929</c:v>
                </c:pt>
              </c:numCache>
            </c:numRef>
          </c:xVal>
          <c:yVal>
            <c:numRef>
              <c:f>'PV+Battery Hybrid PPA Price'!$M$26:$M$62</c:f>
              <c:numCache>
                <c:formatCode>0.0</c:formatCode>
                <c:ptCount val="37"/>
                <c:pt idx="0">
                  <c:v>#N/A</c:v>
                </c:pt>
                <c:pt idx="1">
                  <c:v>#N/A</c:v>
                </c:pt>
                <c:pt idx="2">
                  <c:v>#N/A</c:v>
                </c:pt>
                <c:pt idx="3">
                  <c:v>#N/A</c:v>
                </c:pt>
                <c:pt idx="4">
                  <c:v>#N/A</c:v>
                </c:pt>
                <c:pt idx="5">
                  <c:v>#N/A</c:v>
                </c:pt>
                <c:pt idx="6">
                  <c:v>25.999419634572543</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numCache>
            </c:numRef>
          </c:yVal>
          <c:bubbleSize>
            <c:numRef>
              <c:f>'PV+Battery Hybrid PPA Price'!$C$26:$C$62</c:f>
              <c:numCache>
                <c:formatCode>General</c:formatCode>
                <c:ptCount val="37"/>
                <c:pt idx="0">
                  <c:v>20</c:v>
                </c:pt>
                <c:pt idx="1">
                  <c:v>100</c:v>
                </c:pt>
                <c:pt idx="2">
                  <c:v>128</c:v>
                </c:pt>
                <c:pt idx="3">
                  <c:v>150</c:v>
                </c:pt>
                <c:pt idx="4">
                  <c:v>400</c:v>
                </c:pt>
                <c:pt idx="5">
                  <c:v>44</c:v>
                </c:pt>
                <c:pt idx="6">
                  <c:v>22</c:v>
                </c:pt>
                <c:pt idx="7">
                  <c:v>50</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300</c:v>
                </c:pt>
                <c:pt idx="27">
                  <c:v>50</c:v>
                </c:pt>
                <c:pt idx="28">
                  <c:v>100</c:v>
                </c:pt>
                <c:pt idx="29">
                  <c:v>101</c:v>
                </c:pt>
                <c:pt idx="30">
                  <c:v>200</c:v>
                </c:pt>
                <c:pt idx="31">
                  <c:v>100</c:v>
                </c:pt>
                <c:pt idx="32">
                  <c:v>200</c:v>
                </c:pt>
                <c:pt idx="33">
                  <c:v>300</c:v>
                </c:pt>
                <c:pt idx="34">
                  <c:v>690</c:v>
                </c:pt>
                <c:pt idx="35">
                  <c:v>200</c:v>
                </c:pt>
                <c:pt idx="36">
                  <c:v>128</c:v>
                </c:pt>
              </c:numCache>
            </c:numRef>
          </c:bubbleSize>
          <c:bubble3D val="0"/>
          <c:extLst>
            <c:ext xmlns:c16="http://schemas.microsoft.com/office/drawing/2014/chart" uri="{C3380CC4-5D6E-409C-BE32-E72D297353CC}">
              <c16:uniqueId val="{00000006-D911-448B-BD33-96399867EBDF}"/>
            </c:ext>
          </c:extLst>
        </c:ser>
        <c:ser>
          <c:idx val="4"/>
          <c:order val="7"/>
          <c:tx>
            <c:v> Florida</c:v>
          </c:tx>
          <c:spPr>
            <a:solidFill>
              <a:schemeClr val="accent5">
                <a:lumMod val="60000"/>
                <a:lumOff val="40000"/>
              </a:schemeClr>
            </a:solidFill>
            <a:ln w="6350">
              <a:solidFill>
                <a:schemeClr val="accent5"/>
              </a:solidFill>
            </a:ln>
          </c:spPr>
          <c:invertIfNegative val="0"/>
          <c:xVal>
            <c:numRef>
              <c:f>'PV+Battery Hybrid PPA Price'!$I$26:$I$62</c:f>
              <c:numCache>
                <c:formatCode>[$-409]mmm\-yy;@</c:formatCode>
                <c:ptCount val="37"/>
                <c:pt idx="0">
                  <c:v>42839</c:v>
                </c:pt>
                <c:pt idx="1">
                  <c:v>42877</c:v>
                </c:pt>
                <c:pt idx="2">
                  <c:v>43397</c:v>
                </c:pt>
                <c:pt idx="3">
                  <c:v>43397</c:v>
                </c:pt>
                <c:pt idx="4">
                  <c:v>43647</c:v>
                </c:pt>
                <c:pt idx="5">
                  <c:v>43800</c:v>
                </c:pt>
                <c:pt idx="6">
                  <c:v>43509</c:v>
                </c:pt>
                <c:pt idx="7">
                  <c:v>43952</c:v>
                </c:pt>
                <c:pt idx="8">
                  <c:v>42256</c:v>
                </c:pt>
                <c:pt idx="9">
                  <c:v>42734</c:v>
                </c:pt>
                <c:pt idx="10">
                  <c:v>43007</c:v>
                </c:pt>
                <c:pt idx="11">
                  <c:v>43461</c:v>
                </c:pt>
                <c:pt idx="12">
                  <c:v>43461</c:v>
                </c:pt>
                <c:pt idx="13">
                  <c:v>43461</c:v>
                </c:pt>
                <c:pt idx="14">
                  <c:v>43462</c:v>
                </c:pt>
                <c:pt idx="15">
                  <c:v>43462</c:v>
                </c:pt>
                <c:pt idx="16">
                  <c:v>43463</c:v>
                </c:pt>
                <c:pt idx="17">
                  <c:v>43463</c:v>
                </c:pt>
                <c:pt idx="18">
                  <c:v>43524</c:v>
                </c:pt>
                <c:pt idx="19">
                  <c:v>44077</c:v>
                </c:pt>
                <c:pt idx="20">
                  <c:v>44085</c:v>
                </c:pt>
                <c:pt idx="21">
                  <c:v>44089</c:v>
                </c:pt>
                <c:pt idx="22">
                  <c:v>44077</c:v>
                </c:pt>
                <c:pt idx="23">
                  <c:v>44085</c:v>
                </c:pt>
                <c:pt idx="24">
                  <c:v>44088</c:v>
                </c:pt>
                <c:pt idx="25">
                  <c:v>44088</c:v>
                </c:pt>
                <c:pt idx="26">
                  <c:v>43643</c:v>
                </c:pt>
                <c:pt idx="27">
                  <c:v>43643</c:v>
                </c:pt>
                <c:pt idx="28">
                  <c:v>43755</c:v>
                </c:pt>
                <c:pt idx="29">
                  <c:v>43250</c:v>
                </c:pt>
                <c:pt idx="30">
                  <c:v>43250</c:v>
                </c:pt>
                <c:pt idx="31">
                  <c:v>43250</c:v>
                </c:pt>
                <c:pt idx="32">
                  <c:v>43640</c:v>
                </c:pt>
                <c:pt idx="33">
                  <c:v>43640</c:v>
                </c:pt>
                <c:pt idx="34">
                  <c:v>43640</c:v>
                </c:pt>
                <c:pt idx="35">
                  <c:v>43915</c:v>
                </c:pt>
                <c:pt idx="36">
                  <c:v>43929</c:v>
                </c:pt>
              </c:numCache>
            </c:numRef>
          </c:xVal>
          <c:yVal>
            <c:numRef>
              <c:f>'PV+Battery Hybrid PPA Price'!$N$26:$N$62</c:f>
              <c:numCache>
                <c:formatCode>0.0</c:formatCode>
                <c:ptCount val="37"/>
                <c:pt idx="0">
                  <c:v>#N/A</c:v>
                </c:pt>
                <c:pt idx="1">
                  <c:v>#N/A</c:v>
                </c:pt>
                <c:pt idx="2">
                  <c:v>#N/A</c:v>
                </c:pt>
                <c:pt idx="3">
                  <c:v>#N/A</c:v>
                </c:pt>
                <c:pt idx="4">
                  <c:v>#N/A</c:v>
                </c:pt>
                <c:pt idx="5">
                  <c:v>#N/A</c:v>
                </c:pt>
                <c:pt idx="6">
                  <c:v>#N/A</c:v>
                </c:pt>
                <c:pt idx="7">
                  <c:v>25.790578809368061</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numCache>
            </c:numRef>
          </c:yVal>
          <c:bubbleSize>
            <c:numRef>
              <c:f>'PV+Battery Hybrid PPA Price'!$C$26:$C$62</c:f>
              <c:numCache>
                <c:formatCode>General</c:formatCode>
                <c:ptCount val="37"/>
                <c:pt idx="0">
                  <c:v>20</c:v>
                </c:pt>
                <c:pt idx="1">
                  <c:v>100</c:v>
                </c:pt>
                <c:pt idx="2">
                  <c:v>128</c:v>
                </c:pt>
                <c:pt idx="3">
                  <c:v>150</c:v>
                </c:pt>
                <c:pt idx="4">
                  <c:v>400</c:v>
                </c:pt>
                <c:pt idx="5">
                  <c:v>44</c:v>
                </c:pt>
                <c:pt idx="6">
                  <c:v>22</c:v>
                </c:pt>
                <c:pt idx="7">
                  <c:v>50</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300</c:v>
                </c:pt>
                <c:pt idx="27">
                  <c:v>50</c:v>
                </c:pt>
                <c:pt idx="28">
                  <c:v>100</c:v>
                </c:pt>
                <c:pt idx="29">
                  <c:v>101</c:v>
                </c:pt>
                <c:pt idx="30">
                  <c:v>200</c:v>
                </c:pt>
                <c:pt idx="31">
                  <c:v>100</c:v>
                </c:pt>
                <c:pt idx="32">
                  <c:v>200</c:v>
                </c:pt>
                <c:pt idx="33">
                  <c:v>300</c:v>
                </c:pt>
                <c:pt idx="34">
                  <c:v>690</c:v>
                </c:pt>
                <c:pt idx="35">
                  <c:v>200</c:v>
                </c:pt>
                <c:pt idx="36">
                  <c:v>128</c:v>
                </c:pt>
              </c:numCache>
            </c:numRef>
          </c:bubbleSize>
          <c:bubble3D val="0"/>
          <c:extLst>
            <c:ext xmlns:c16="http://schemas.microsoft.com/office/drawing/2014/chart" uri="{C3380CC4-5D6E-409C-BE32-E72D297353CC}">
              <c16:uniqueId val="{00000005-D911-448B-BD33-96399867EBDF}"/>
            </c:ext>
          </c:extLst>
        </c:ser>
        <c:dLbls>
          <c:showLegendKey val="0"/>
          <c:showVal val="0"/>
          <c:showCatName val="0"/>
          <c:showSerName val="0"/>
          <c:showPercent val="0"/>
          <c:showBubbleSize val="0"/>
        </c:dLbls>
        <c:bubbleScale val="140"/>
        <c:showNegBubbles val="0"/>
        <c:axId val="358249216"/>
        <c:axId val="358251136"/>
      </c:bubbleChart>
      <c:valAx>
        <c:axId val="358249216"/>
        <c:scaling>
          <c:orientation val="minMax"/>
          <c:max val="44196"/>
          <c:min val="42186"/>
        </c:scaling>
        <c:delete val="0"/>
        <c:axPos val="b"/>
        <c:title>
          <c:tx>
            <c:rich>
              <a:bodyPr/>
              <a:lstStyle/>
              <a:p>
                <a:pPr>
                  <a:defRPr/>
                </a:pPr>
                <a:r>
                  <a:rPr lang="en-US"/>
                  <a:t>PPA Execution Date</a:t>
                </a:r>
              </a:p>
            </c:rich>
          </c:tx>
          <c:layout>
            <c:manualLayout>
              <c:xMode val="edge"/>
              <c:yMode val="edge"/>
              <c:x val="0.41317770884700017"/>
              <c:y val="0.92799517484556859"/>
            </c:manualLayout>
          </c:layout>
          <c:overlay val="0"/>
          <c:spPr>
            <a:noFill/>
            <a:ln w="25400">
              <a:noFill/>
            </a:ln>
          </c:spPr>
        </c:title>
        <c:numFmt formatCode="[$-409]mmm\-yy;@" sourceLinked="0"/>
        <c:majorTickMark val="out"/>
        <c:minorTickMark val="none"/>
        <c:tickLblPos val="nextTo"/>
        <c:spPr>
          <a:ln w="3175">
            <a:solidFill>
              <a:srgbClr val="000000"/>
            </a:solidFill>
            <a:prstDash val="solid"/>
          </a:ln>
        </c:spPr>
        <c:txPr>
          <a:bodyPr rot="0" vert="horz"/>
          <a:lstStyle/>
          <a:p>
            <a:pPr>
              <a:defRPr/>
            </a:pPr>
            <a:endParaRPr lang="en-US"/>
          </a:p>
        </c:txPr>
        <c:crossAx val="358251136"/>
        <c:crosses val="autoZero"/>
        <c:crossBetween val="midCat"/>
        <c:majorUnit val="184"/>
      </c:valAx>
      <c:valAx>
        <c:axId val="358251136"/>
        <c:scaling>
          <c:orientation val="minMax"/>
          <c:max val="130"/>
          <c:min val="0"/>
        </c:scaling>
        <c:delete val="0"/>
        <c:axPos val="l"/>
        <c:majorGridlines>
          <c:spPr>
            <a:ln w="3175">
              <a:solidFill>
                <a:schemeClr val="bg1">
                  <a:lumMod val="75000"/>
                </a:schemeClr>
              </a:solidFill>
            </a:ln>
          </c:spPr>
        </c:majorGridlines>
        <c:numFmt formatCode="\$#,##0_);\(\$#,##0\)" sourceLinked="0"/>
        <c:majorTickMark val="out"/>
        <c:minorTickMark val="none"/>
        <c:tickLblPos val="nextTo"/>
        <c:spPr>
          <a:ln w="3175">
            <a:solidFill>
              <a:srgbClr val="000000"/>
            </a:solidFill>
            <a:prstDash val="solid"/>
          </a:ln>
        </c:spPr>
        <c:txPr>
          <a:bodyPr rot="0" vert="horz"/>
          <a:lstStyle/>
          <a:p>
            <a:pPr>
              <a:defRPr/>
            </a:pPr>
            <a:endParaRPr lang="en-US"/>
          </a:p>
        </c:txPr>
        <c:crossAx val="358249216"/>
        <c:crosses val="autoZero"/>
        <c:crossBetween val="midCat"/>
      </c:valAx>
      <c:spPr>
        <a:noFill/>
        <a:ln w="25400">
          <a:noFill/>
        </a:ln>
      </c:spPr>
    </c:plotArea>
    <c:legend>
      <c:legendPos val="r"/>
      <c:legendEntry>
        <c:idx val="3"/>
        <c:delete val="1"/>
      </c:legendEntry>
      <c:legendEntry>
        <c:idx val="8"/>
        <c:delete val="1"/>
      </c:legendEntry>
      <c:legendEntry>
        <c:idx val="9"/>
        <c:delete val="1"/>
      </c:legendEntry>
      <c:layout>
        <c:manualLayout>
          <c:xMode val="edge"/>
          <c:yMode val="edge"/>
          <c:x val="0.10483874174819056"/>
          <c:y val="0.39934714600068932"/>
          <c:w val="0.18971158434741112"/>
          <c:h val="0.40256601447546336"/>
        </c:manualLayout>
      </c:layout>
      <c:overlay val="0"/>
      <c:spPr>
        <a:solidFill>
          <a:schemeClr val="bg1"/>
        </a:solidFill>
      </c:spPr>
    </c:legend>
    <c:plotVisOnly val="1"/>
    <c:dispBlanksAs val="gap"/>
    <c:showDLblsOverMax val="0"/>
  </c:chart>
  <c:spPr>
    <a:solidFill>
      <a:schemeClr val="bg1"/>
    </a:solidFill>
    <a:ln w="9525">
      <a:noFill/>
    </a:ln>
  </c:spPr>
  <c:txPr>
    <a:bodyPr/>
    <a:lstStyle/>
    <a:p>
      <a:pPr>
        <a:defRPr sz="1000" b="1"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0029693258039705E-2"/>
          <c:y val="9.6770165140145858E-2"/>
          <c:w val="0.89366980169145527"/>
          <c:h val="0.74216210663061055"/>
        </c:manualLayout>
      </c:layout>
      <c:bubbleChart>
        <c:varyColors val="0"/>
        <c:ser>
          <c:idx val="2"/>
          <c:order val="0"/>
          <c:spPr>
            <a:noFill/>
            <a:ln w="12700">
              <a:solidFill>
                <a:schemeClr val="tx2">
                  <a:lumMod val="60000"/>
                  <a:lumOff val="40000"/>
                </a:schemeClr>
              </a:solidFill>
              <a:prstDash val="solid"/>
            </a:ln>
          </c:spPr>
          <c:invertIfNegative val="1"/>
          <c:dPt>
            <c:idx val="0"/>
            <c:invertIfNegative val="1"/>
            <c:bubble3D val="0"/>
            <c:extLst>
              <c:ext xmlns:c16="http://schemas.microsoft.com/office/drawing/2014/chart" uri="{C3380CC4-5D6E-409C-BE32-E72D297353CC}">
                <c16:uniqueId val="{00000000-E571-460E-9FFB-DA9D6A75B5E2}"/>
              </c:ext>
            </c:extLst>
          </c:dPt>
          <c:dPt>
            <c:idx val="3"/>
            <c:invertIfNegative val="1"/>
            <c:bubble3D val="0"/>
            <c:extLst>
              <c:ext xmlns:c16="http://schemas.microsoft.com/office/drawing/2014/chart" uri="{C3380CC4-5D6E-409C-BE32-E72D297353CC}">
                <c16:uniqueId val="{00000001-E571-460E-9FFB-DA9D6A75B5E2}"/>
              </c:ext>
            </c:extLst>
          </c:dPt>
          <c:dPt>
            <c:idx val="4"/>
            <c:invertIfNegative val="1"/>
            <c:bubble3D val="0"/>
            <c:extLst>
              <c:ext xmlns:c16="http://schemas.microsoft.com/office/drawing/2014/chart" uri="{C3380CC4-5D6E-409C-BE32-E72D297353CC}">
                <c16:uniqueId val="{00000002-E571-460E-9FFB-DA9D6A75B5E2}"/>
              </c:ext>
            </c:extLst>
          </c:dPt>
          <c:dPt>
            <c:idx val="5"/>
            <c:invertIfNegative val="1"/>
            <c:bubble3D val="0"/>
            <c:extLst>
              <c:ext xmlns:c16="http://schemas.microsoft.com/office/drawing/2014/chart" uri="{C3380CC4-5D6E-409C-BE32-E72D297353CC}">
                <c16:uniqueId val="{00000003-E571-460E-9FFB-DA9D6A75B5E2}"/>
              </c:ext>
            </c:extLst>
          </c:dPt>
          <c:dPt>
            <c:idx val="7"/>
            <c:invertIfNegative val="1"/>
            <c:bubble3D val="0"/>
            <c:extLst>
              <c:ext xmlns:c16="http://schemas.microsoft.com/office/drawing/2014/chart" uri="{C3380CC4-5D6E-409C-BE32-E72D297353CC}">
                <c16:uniqueId val="{00000004-E571-460E-9FFB-DA9D6A75B5E2}"/>
              </c:ext>
            </c:extLst>
          </c:dPt>
          <c:dPt>
            <c:idx val="8"/>
            <c:invertIfNegative val="1"/>
            <c:bubble3D val="0"/>
            <c:extLst>
              <c:ext xmlns:c16="http://schemas.microsoft.com/office/drawing/2014/chart" uri="{C3380CC4-5D6E-409C-BE32-E72D297353CC}">
                <c16:uniqueId val="{00000005-E571-460E-9FFB-DA9D6A75B5E2}"/>
              </c:ext>
            </c:extLst>
          </c:dPt>
          <c:dPt>
            <c:idx val="9"/>
            <c:invertIfNegative val="1"/>
            <c:bubble3D val="0"/>
            <c:extLst>
              <c:ext xmlns:c16="http://schemas.microsoft.com/office/drawing/2014/chart" uri="{C3380CC4-5D6E-409C-BE32-E72D297353CC}">
                <c16:uniqueId val="{00000006-E571-460E-9FFB-DA9D6A75B5E2}"/>
              </c:ext>
            </c:extLst>
          </c:dPt>
          <c:dPt>
            <c:idx val="17"/>
            <c:invertIfNegative val="1"/>
            <c:bubble3D val="0"/>
            <c:extLst>
              <c:ext xmlns:c16="http://schemas.microsoft.com/office/drawing/2014/chart" uri="{C3380CC4-5D6E-409C-BE32-E72D297353CC}">
                <c16:uniqueId val="{00000007-E571-460E-9FFB-DA9D6A75B5E2}"/>
              </c:ext>
            </c:extLst>
          </c:dPt>
          <c:dPt>
            <c:idx val="18"/>
            <c:invertIfNegative val="1"/>
            <c:bubble3D val="0"/>
            <c:extLst>
              <c:ext xmlns:c16="http://schemas.microsoft.com/office/drawing/2014/chart" uri="{C3380CC4-5D6E-409C-BE32-E72D297353CC}">
                <c16:uniqueId val="{00000008-E571-460E-9FFB-DA9D6A75B5E2}"/>
              </c:ext>
            </c:extLst>
          </c:dPt>
          <c:dPt>
            <c:idx val="186"/>
            <c:invertIfNegative val="1"/>
            <c:bubble3D val="0"/>
            <c:extLst>
              <c:ext xmlns:c16="http://schemas.microsoft.com/office/drawing/2014/chart" uri="{C3380CC4-5D6E-409C-BE32-E72D297353CC}">
                <c16:uniqueId val="{00000009-E571-460E-9FFB-DA9D6A75B5E2}"/>
              </c:ext>
            </c:extLst>
          </c:dPt>
          <c:dPt>
            <c:idx val="187"/>
            <c:invertIfNegative val="1"/>
            <c:bubble3D val="0"/>
            <c:extLst>
              <c:ext xmlns:c16="http://schemas.microsoft.com/office/drawing/2014/chart" uri="{C3380CC4-5D6E-409C-BE32-E72D297353CC}">
                <c16:uniqueId val="{0000000A-E571-460E-9FFB-DA9D6A75B5E2}"/>
              </c:ext>
            </c:extLst>
          </c:dPt>
          <c:dPt>
            <c:idx val="217"/>
            <c:invertIfNegative val="1"/>
            <c:bubble3D val="0"/>
            <c:extLst>
              <c:ext xmlns:c16="http://schemas.microsoft.com/office/drawing/2014/chart" uri="{C3380CC4-5D6E-409C-BE32-E72D297353CC}">
                <c16:uniqueId val="{0000000B-E571-460E-9FFB-DA9D6A75B5E2}"/>
              </c:ext>
            </c:extLst>
          </c:dPt>
          <c:dPt>
            <c:idx val="219"/>
            <c:invertIfNegative val="1"/>
            <c:bubble3D val="0"/>
            <c:extLst>
              <c:ext xmlns:c16="http://schemas.microsoft.com/office/drawing/2014/chart" uri="{C3380CC4-5D6E-409C-BE32-E72D297353CC}">
                <c16:uniqueId val="{0000000C-E571-460E-9FFB-DA9D6A75B5E2}"/>
              </c:ext>
            </c:extLst>
          </c:dPt>
          <c:dPt>
            <c:idx val="222"/>
            <c:invertIfNegative val="1"/>
            <c:bubble3D val="0"/>
            <c:extLst>
              <c:ext xmlns:c16="http://schemas.microsoft.com/office/drawing/2014/chart" uri="{C3380CC4-5D6E-409C-BE32-E72D297353CC}">
                <c16:uniqueId val="{0000000D-E571-460E-9FFB-DA9D6A75B5E2}"/>
              </c:ext>
            </c:extLst>
          </c:dPt>
          <c:dPt>
            <c:idx val="223"/>
            <c:invertIfNegative val="1"/>
            <c:bubble3D val="0"/>
            <c:extLst>
              <c:ext xmlns:c16="http://schemas.microsoft.com/office/drawing/2014/chart" uri="{C3380CC4-5D6E-409C-BE32-E72D297353CC}">
                <c16:uniqueId val="{0000000E-E571-460E-9FFB-DA9D6A75B5E2}"/>
              </c:ext>
            </c:extLst>
          </c:dPt>
          <c:dPt>
            <c:idx val="224"/>
            <c:invertIfNegative val="1"/>
            <c:bubble3D val="0"/>
            <c:extLst>
              <c:ext xmlns:c16="http://schemas.microsoft.com/office/drawing/2014/chart" uri="{C3380CC4-5D6E-409C-BE32-E72D297353CC}">
                <c16:uniqueId val="{0000000F-E571-460E-9FFB-DA9D6A75B5E2}"/>
              </c:ext>
            </c:extLst>
          </c:dPt>
          <c:dPt>
            <c:idx val="225"/>
            <c:invertIfNegative val="1"/>
            <c:bubble3D val="0"/>
            <c:extLst>
              <c:ext xmlns:c16="http://schemas.microsoft.com/office/drawing/2014/chart" uri="{C3380CC4-5D6E-409C-BE32-E72D297353CC}">
                <c16:uniqueId val="{00000010-E571-460E-9FFB-DA9D6A75B5E2}"/>
              </c:ext>
            </c:extLst>
          </c:dPt>
          <c:dLbls>
            <c:delete val="1"/>
          </c:dLbls>
          <c:trendline>
            <c:spPr>
              <a:ln w="6350">
                <a:solidFill>
                  <a:schemeClr val="tx2">
                    <a:lumMod val="60000"/>
                    <a:lumOff val="40000"/>
                  </a:schemeClr>
                </a:solidFill>
                <a:prstDash val="lgDash"/>
              </a:ln>
            </c:spPr>
            <c:trendlineType val="linear"/>
            <c:dispRSqr val="0"/>
            <c:dispEq val="0"/>
          </c:trendline>
          <c:xVal>
            <c:numRef>
              <c:f>'PV+Battery Hybrid PPA Price'!$E$26:$E$62</c:f>
              <c:numCache>
                <c:formatCode>0%</c:formatCode>
                <c:ptCount val="37"/>
                <c:pt idx="0">
                  <c:v>0.5</c:v>
                </c:pt>
                <c:pt idx="1">
                  <c:v>0.3</c:v>
                </c:pt>
                <c:pt idx="2">
                  <c:v>0.3125</c:v>
                </c:pt>
                <c:pt idx="3">
                  <c:v>0.3</c:v>
                </c:pt>
                <c:pt idx="4">
                  <c:v>0.75</c:v>
                </c:pt>
                <c:pt idx="5">
                  <c:v>0.25</c:v>
                </c:pt>
                <c:pt idx="6">
                  <c:v>4.5454545454545456E-2</c:v>
                </c:pt>
                <c:pt idx="7">
                  <c:v>0.24</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0.13333333333333333</c:v>
                </c:pt>
                <c:pt idx="27">
                  <c:v>0.4</c:v>
                </c:pt>
                <c:pt idx="28">
                  <c:v>0.5</c:v>
                </c:pt>
                <c:pt idx="29">
                  <c:v>0.24752475247524752</c:v>
                </c:pt>
                <c:pt idx="30">
                  <c:v>0.25</c:v>
                </c:pt>
                <c:pt idx="31">
                  <c:v>0.25</c:v>
                </c:pt>
                <c:pt idx="32">
                  <c:v>0.375</c:v>
                </c:pt>
                <c:pt idx="33">
                  <c:v>0.45</c:v>
                </c:pt>
                <c:pt idx="34">
                  <c:v>0.55072463768115942</c:v>
                </c:pt>
                <c:pt idx="35">
                  <c:v>0.9</c:v>
                </c:pt>
                <c:pt idx="36">
                  <c:v>0.453125</c:v>
                </c:pt>
              </c:numCache>
            </c:numRef>
          </c:xVal>
          <c:yVal>
            <c:numRef>
              <c:f>'PV+Battery Hybrid PPA Price'!$G$26:$G$62</c:f>
              <c:numCache>
                <c:formatCode>0.0</c:formatCode>
                <c:ptCount val="37"/>
                <c:pt idx="1">
                  <c:v>14.23566908511151</c:v>
                </c:pt>
                <c:pt idx="4">
                  <c:v>14.08295627183262</c:v>
                </c:pt>
                <c:pt idx="5">
                  <c:v>4.855212687199419</c:v>
                </c:pt>
                <c:pt idx="6">
                  <c:v>2.3852678563827894</c:v>
                </c:pt>
                <c:pt idx="26">
                  <c:v>3.3582226693867998</c:v>
                </c:pt>
                <c:pt idx="27">
                  <c:v>13.45170995489816</c:v>
                </c:pt>
                <c:pt idx="28">
                  <c:v>7.3914498838703881</c:v>
                </c:pt>
                <c:pt idx="29">
                  <c:v>3.442516776953827</c:v>
                </c:pt>
                <c:pt idx="30">
                  <c:v>4.2375206513701649</c:v>
                </c:pt>
                <c:pt idx="31">
                  <c:v>4.5600222230673708</c:v>
                </c:pt>
                <c:pt idx="35">
                  <c:v>17.48279866494693</c:v>
                </c:pt>
                <c:pt idx="36">
                  <c:v>9.6097996452998942</c:v>
                </c:pt>
              </c:numCache>
            </c:numRef>
          </c:yVal>
          <c:bubbleSize>
            <c:numRef>
              <c:f>'PV+Battery Hybrid PPA Price'!$D$26:$D$62</c:f>
              <c:numCache>
                <c:formatCode>General</c:formatCode>
                <c:ptCount val="37"/>
                <c:pt idx="0">
                  <c:v>10</c:v>
                </c:pt>
                <c:pt idx="1">
                  <c:v>30</c:v>
                </c:pt>
                <c:pt idx="2">
                  <c:v>40</c:v>
                </c:pt>
                <c:pt idx="3">
                  <c:v>45</c:v>
                </c:pt>
                <c:pt idx="4">
                  <c:v>300</c:v>
                </c:pt>
                <c:pt idx="5">
                  <c:v>11</c:v>
                </c:pt>
                <c:pt idx="6">
                  <c:v>1</c:v>
                </c:pt>
                <c:pt idx="7">
                  <c:v>12</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40</c:v>
                </c:pt>
                <c:pt idx="27">
                  <c:v>20</c:v>
                </c:pt>
                <c:pt idx="28">
                  <c:v>50</c:v>
                </c:pt>
                <c:pt idx="29">
                  <c:v>25</c:v>
                </c:pt>
                <c:pt idx="30">
                  <c:v>50</c:v>
                </c:pt>
                <c:pt idx="31">
                  <c:v>25</c:v>
                </c:pt>
                <c:pt idx="32">
                  <c:v>75</c:v>
                </c:pt>
                <c:pt idx="33">
                  <c:v>135</c:v>
                </c:pt>
                <c:pt idx="34">
                  <c:v>380</c:v>
                </c:pt>
                <c:pt idx="35">
                  <c:v>180</c:v>
                </c:pt>
                <c:pt idx="36">
                  <c:v>58</c:v>
                </c:pt>
              </c:numCache>
            </c:numRef>
          </c:bubbleSize>
          <c:bubble3D val="0"/>
          <c:extLst>
            <c:ext xmlns:c16="http://schemas.microsoft.com/office/drawing/2014/chart" uri="{C3380CC4-5D6E-409C-BE32-E72D297353CC}">
              <c16:uniqueId val="{00000011-E571-460E-9FFB-DA9D6A75B5E2}"/>
            </c:ext>
          </c:extLst>
        </c:ser>
        <c:dLbls>
          <c:showLegendKey val="0"/>
          <c:showVal val="1"/>
          <c:showCatName val="0"/>
          <c:showSerName val="0"/>
          <c:showPercent val="0"/>
          <c:showBubbleSize val="0"/>
        </c:dLbls>
        <c:bubbleScale val="110"/>
        <c:showNegBubbles val="0"/>
        <c:axId val="358249216"/>
        <c:axId val="358251136"/>
      </c:bubbleChart>
      <c:valAx>
        <c:axId val="358249216"/>
        <c:scaling>
          <c:orientation val="minMax"/>
          <c:max val="1"/>
          <c:min val="0"/>
        </c:scaling>
        <c:delete val="0"/>
        <c:axPos val="b"/>
        <c:title>
          <c:tx>
            <c:rich>
              <a:bodyPr/>
              <a:lstStyle/>
              <a:p>
                <a:pPr>
                  <a:defRPr/>
                </a:pPr>
                <a:r>
                  <a:rPr lang="en-US"/>
                  <a:t>Battery Capacity as % of PV Capacity</a:t>
                </a:r>
              </a:p>
            </c:rich>
          </c:tx>
          <c:layout>
            <c:manualLayout>
              <c:xMode val="edge"/>
              <c:yMode val="edge"/>
              <c:x val="0.34737415034659125"/>
              <c:y val="0.92378645377661128"/>
            </c:manualLayout>
          </c:layout>
          <c:overlay val="0"/>
          <c:spPr>
            <a:noFill/>
            <a:ln w="25400">
              <a:noFill/>
            </a:ln>
          </c:spPr>
        </c:title>
        <c:numFmt formatCode="0%" sourceLinked="0"/>
        <c:majorTickMark val="out"/>
        <c:minorTickMark val="none"/>
        <c:tickLblPos val="nextTo"/>
        <c:spPr>
          <a:ln w="3175">
            <a:solidFill>
              <a:srgbClr val="000000"/>
            </a:solidFill>
            <a:prstDash val="solid"/>
          </a:ln>
        </c:spPr>
        <c:txPr>
          <a:bodyPr rot="0" vert="horz"/>
          <a:lstStyle/>
          <a:p>
            <a:pPr>
              <a:defRPr/>
            </a:pPr>
            <a:endParaRPr lang="en-US"/>
          </a:p>
        </c:txPr>
        <c:crossAx val="358251136"/>
        <c:crosses val="autoZero"/>
        <c:crossBetween val="midCat"/>
        <c:majorUnit val="0.1"/>
      </c:valAx>
      <c:valAx>
        <c:axId val="358251136"/>
        <c:scaling>
          <c:orientation val="minMax"/>
          <c:max val="20"/>
          <c:min val="0"/>
        </c:scaling>
        <c:delete val="0"/>
        <c:axPos val="l"/>
        <c:numFmt formatCode="\$#,##0_);\(\$#,##0\)" sourceLinked="0"/>
        <c:majorTickMark val="out"/>
        <c:minorTickMark val="none"/>
        <c:tickLblPos val="nextTo"/>
        <c:spPr>
          <a:ln w="3175">
            <a:solidFill>
              <a:srgbClr val="000000"/>
            </a:solidFill>
            <a:prstDash val="solid"/>
          </a:ln>
        </c:spPr>
        <c:txPr>
          <a:bodyPr rot="0" vert="horz"/>
          <a:lstStyle/>
          <a:p>
            <a:pPr>
              <a:defRPr/>
            </a:pPr>
            <a:endParaRPr lang="en-US"/>
          </a:p>
        </c:txPr>
        <c:crossAx val="358249216"/>
        <c:crosses val="autoZero"/>
        <c:crossBetween val="midCat"/>
        <c:majorUnit val="5"/>
      </c:valAx>
      <c:spPr>
        <a:noFill/>
        <a:ln w="25400">
          <a:noFill/>
        </a:ln>
      </c:spPr>
    </c:plotArea>
    <c:plotVisOnly val="1"/>
    <c:dispBlanksAs val="gap"/>
    <c:showDLblsOverMax val="0"/>
  </c:chart>
  <c:spPr>
    <a:solidFill>
      <a:schemeClr val="bg1"/>
    </a:solidFill>
    <a:ln w="9525">
      <a:noFill/>
    </a:ln>
  </c:spPr>
  <c:txPr>
    <a:bodyPr/>
    <a:lstStyle/>
    <a:p>
      <a:pPr>
        <a:defRPr sz="1000" b="1"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4.5473786930479841E-2"/>
          <c:y val="0.11853168189004011"/>
          <c:w val="0.90450821051214747"/>
          <c:h val="0.74557551712206438"/>
        </c:manualLayout>
      </c:layout>
      <c:areaChart>
        <c:grouping val="stacked"/>
        <c:varyColors val="0"/>
        <c:ser>
          <c:idx val="5"/>
          <c:order val="10"/>
          <c:tx>
            <c:v>CAISO Cum</c:v>
          </c:tx>
          <c:spPr>
            <a:solidFill>
              <a:schemeClr val="tx2">
                <a:lumMod val="75000"/>
                <a:alpha val="60000"/>
              </a:schemeClr>
            </a:solidFill>
            <a:ln w="25400">
              <a:noFill/>
            </a:ln>
          </c:spPr>
          <c:val>
            <c:numRef>
              <c:f>'PV Capacity by Region'!$B$46:$B$55</c:f>
              <c:numCache>
                <c:formatCode>_(* #,##0_);_(* \(#,##0\);_(* "-"??_);_(@_)</c:formatCode>
                <c:ptCount val="10"/>
                <c:pt idx="0">
                  <c:v>79</c:v>
                </c:pt>
                <c:pt idx="1">
                  <c:v>174</c:v>
                </c:pt>
                <c:pt idx="2">
                  <c:v>599.41999999999996</c:v>
                </c:pt>
                <c:pt idx="3">
                  <c:v>1499.52</c:v>
                </c:pt>
                <c:pt idx="4">
                  <c:v>4175.96</c:v>
                </c:pt>
                <c:pt idx="5">
                  <c:v>5513.12</c:v>
                </c:pt>
                <c:pt idx="6">
                  <c:v>8615.31</c:v>
                </c:pt>
                <c:pt idx="7">
                  <c:v>9144.2000000000007</c:v>
                </c:pt>
                <c:pt idx="8">
                  <c:v>9980</c:v>
                </c:pt>
                <c:pt idx="9">
                  <c:v>10958.8</c:v>
                </c:pt>
              </c:numCache>
            </c:numRef>
          </c:val>
          <c:extLst>
            <c:ext xmlns:c16="http://schemas.microsoft.com/office/drawing/2014/chart" uri="{C3380CC4-5D6E-409C-BE32-E72D297353CC}">
              <c16:uniqueId val="{00000000-BFA2-45E9-B6BB-5BE8429C3023}"/>
            </c:ext>
          </c:extLst>
        </c:ser>
        <c:ser>
          <c:idx val="6"/>
          <c:order val="11"/>
          <c:tx>
            <c:v>ERCOT Cum</c:v>
          </c:tx>
          <c:spPr>
            <a:solidFill>
              <a:schemeClr val="accent6">
                <a:lumMod val="75000"/>
                <a:alpha val="60000"/>
              </a:schemeClr>
            </a:solidFill>
            <a:ln w="25400">
              <a:noFill/>
            </a:ln>
          </c:spPr>
          <c:val>
            <c:numRef>
              <c:f>'PV Capacity by Region'!$C$46:$C$55</c:f>
              <c:numCache>
                <c:formatCode>_(* #,##0_);_(* \(#,##0\);_(* "-"??_);_(@_)</c:formatCode>
                <c:ptCount val="10"/>
                <c:pt idx="0">
                  <c:v>13.9</c:v>
                </c:pt>
                <c:pt idx="1">
                  <c:v>43.9</c:v>
                </c:pt>
                <c:pt idx="2">
                  <c:v>74.3</c:v>
                </c:pt>
                <c:pt idx="3">
                  <c:v>125</c:v>
                </c:pt>
                <c:pt idx="4">
                  <c:v>164.6</c:v>
                </c:pt>
                <c:pt idx="5">
                  <c:v>294.86</c:v>
                </c:pt>
                <c:pt idx="6">
                  <c:v>558.76</c:v>
                </c:pt>
                <c:pt idx="7">
                  <c:v>1219.51</c:v>
                </c:pt>
                <c:pt idx="8">
                  <c:v>1865.51</c:v>
                </c:pt>
                <c:pt idx="9">
                  <c:v>2353.0100000000002</c:v>
                </c:pt>
              </c:numCache>
            </c:numRef>
          </c:val>
          <c:extLst>
            <c:ext xmlns:c16="http://schemas.microsoft.com/office/drawing/2014/chart" uri="{C3380CC4-5D6E-409C-BE32-E72D297353CC}">
              <c16:uniqueId val="{00000001-BFA2-45E9-B6BB-5BE8429C3023}"/>
            </c:ext>
          </c:extLst>
        </c:ser>
        <c:ser>
          <c:idx val="3"/>
          <c:order val="12"/>
          <c:tx>
            <c:v>Hawaii Cum</c:v>
          </c:tx>
          <c:spPr>
            <a:solidFill>
              <a:schemeClr val="accent3">
                <a:lumMod val="50000"/>
                <a:alpha val="80000"/>
              </a:schemeClr>
            </a:solidFill>
            <a:ln w="25400">
              <a:noFill/>
            </a:ln>
          </c:spPr>
          <c:val>
            <c:numRef>
              <c:f>'PV Capacity by Region'!$D$46:$D$55</c:f>
              <c:numCache>
                <c:formatCode>_(* #,##0_);_(* \(#,##0\);_(* "-"??_);_(@_)</c:formatCode>
                <c:ptCount val="10"/>
                <c:pt idx="2">
                  <c:v>5.76</c:v>
                </c:pt>
                <c:pt idx="3">
                  <c:v>5.76</c:v>
                </c:pt>
                <c:pt idx="4">
                  <c:v>17.760000000000002</c:v>
                </c:pt>
                <c:pt idx="5">
                  <c:v>29.76</c:v>
                </c:pt>
                <c:pt idx="6">
                  <c:v>36.26</c:v>
                </c:pt>
                <c:pt idx="7">
                  <c:v>81.86</c:v>
                </c:pt>
                <c:pt idx="8">
                  <c:v>101.86</c:v>
                </c:pt>
                <c:pt idx="9">
                  <c:v>231.21</c:v>
                </c:pt>
              </c:numCache>
            </c:numRef>
          </c:val>
          <c:extLst>
            <c:ext xmlns:c16="http://schemas.microsoft.com/office/drawing/2014/chart" uri="{C3380CC4-5D6E-409C-BE32-E72D297353CC}">
              <c16:uniqueId val="{00000002-BFA2-45E9-B6BB-5BE8429C3023}"/>
            </c:ext>
          </c:extLst>
        </c:ser>
        <c:ser>
          <c:idx val="8"/>
          <c:order val="13"/>
          <c:tx>
            <c:v>ISONE Cum</c:v>
          </c:tx>
          <c:spPr>
            <a:solidFill>
              <a:schemeClr val="accent5">
                <a:lumMod val="40000"/>
                <a:lumOff val="60000"/>
                <a:alpha val="80000"/>
              </a:schemeClr>
            </a:solidFill>
            <a:ln w="25400">
              <a:noFill/>
            </a:ln>
          </c:spPr>
          <c:val>
            <c:numRef>
              <c:f>'PV Capacity by Region'!$E$46:$E$55</c:f>
              <c:numCache>
                <c:formatCode>_(* #,##0_);_(* \(#,##0\);_(* "-"??_);_(@_)</c:formatCode>
                <c:ptCount val="10"/>
                <c:pt idx="4">
                  <c:v>20.25</c:v>
                </c:pt>
                <c:pt idx="5">
                  <c:v>20.25</c:v>
                </c:pt>
                <c:pt idx="6">
                  <c:v>46.86</c:v>
                </c:pt>
                <c:pt idx="7">
                  <c:v>59.16</c:v>
                </c:pt>
                <c:pt idx="8">
                  <c:v>118.75</c:v>
                </c:pt>
                <c:pt idx="9">
                  <c:v>177.26</c:v>
                </c:pt>
              </c:numCache>
            </c:numRef>
          </c:val>
          <c:extLst>
            <c:ext xmlns:c16="http://schemas.microsoft.com/office/drawing/2014/chart" uri="{C3380CC4-5D6E-409C-BE32-E72D297353CC}">
              <c16:uniqueId val="{00000003-BFA2-45E9-B6BB-5BE8429C3023}"/>
            </c:ext>
          </c:extLst>
        </c:ser>
        <c:ser>
          <c:idx val="11"/>
          <c:order val="14"/>
          <c:tx>
            <c:v>MISO Cum</c:v>
          </c:tx>
          <c:spPr>
            <a:solidFill>
              <a:schemeClr val="bg2">
                <a:lumMod val="75000"/>
                <a:alpha val="60000"/>
              </a:schemeClr>
            </a:solidFill>
            <a:ln w="25400">
              <a:noFill/>
            </a:ln>
          </c:spPr>
          <c:val>
            <c:numRef>
              <c:f>'PV Capacity by Region'!$F$46:$F$55</c:f>
              <c:numCache>
                <c:formatCode>_(* #,##0_);_(* \(#,##0\);_(* "-"??_);_(@_)</c:formatCode>
                <c:ptCount val="10"/>
                <c:pt idx="3">
                  <c:v>38.799999999999997</c:v>
                </c:pt>
                <c:pt idx="4">
                  <c:v>55.51</c:v>
                </c:pt>
                <c:pt idx="5">
                  <c:v>75.91</c:v>
                </c:pt>
                <c:pt idx="6">
                  <c:v>181.31</c:v>
                </c:pt>
                <c:pt idx="7">
                  <c:v>453.8</c:v>
                </c:pt>
                <c:pt idx="8">
                  <c:v>565.42999999999995</c:v>
                </c:pt>
                <c:pt idx="9">
                  <c:v>578.63</c:v>
                </c:pt>
              </c:numCache>
            </c:numRef>
          </c:val>
          <c:extLst>
            <c:ext xmlns:c16="http://schemas.microsoft.com/office/drawing/2014/chart" uri="{C3380CC4-5D6E-409C-BE32-E72D297353CC}">
              <c16:uniqueId val="{00000004-BFA2-45E9-B6BB-5BE8429C3023}"/>
            </c:ext>
          </c:extLst>
        </c:ser>
        <c:ser>
          <c:idx val="15"/>
          <c:order val="15"/>
          <c:tx>
            <c:v>NYISO Cum</c:v>
          </c:tx>
          <c:spPr>
            <a:solidFill>
              <a:schemeClr val="bg1">
                <a:lumMod val="85000"/>
                <a:alpha val="80000"/>
              </a:schemeClr>
            </a:solidFill>
          </c:spPr>
          <c:val>
            <c:numRef>
              <c:f>'PV Capacity by Region'!$G$46:$G$55</c:f>
              <c:numCache>
                <c:formatCode>_(* #,##0_);_(* \(#,##0\);_(* "-"??_);_(@_)</c:formatCode>
                <c:ptCount val="10"/>
                <c:pt idx="1">
                  <c:v>31.5</c:v>
                </c:pt>
                <c:pt idx="2">
                  <c:v>31.5</c:v>
                </c:pt>
                <c:pt idx="3">
                  <c:v>31.5</c:v>
                </c:pt>
                <c:pt idx="4">
                  <c:v>31.5</c:v>
                </c:pt>
                <c:pt idx="5">
                  <c:v>31.5</c:v>
                </c:pt>
                <c:pt idx="6">
                  <c:v>41</c:v>
                </c:pt>
                <c:pt idx="7">
                  <c:v>56</c:v>
                </c:pt>
                <c:pt idx="8">
                  <c:v>80.900000000000006</c:v>
                </c:pt>
                <c:pt idx="9">
                  <c:v>140.9</c:v>
                </c:pt>
              </c:numCache>
            </c:numRef>
          </c:val>
          <c:extLst>
            <c:ext xmlns:c16="http://schemas.microsoft.com/office/drawing/2014/chart" uri="{C3380CC4-5D6E-409C-BE32-E72D297353CC}">
              <c16:uniqueId val="{00000005-BFA2-45E9-B6BB-5BE8429C3023}"/>
            </c:ext>
          </c:extLst>
        </c:ser>
        <c:ser>
          <c:idx val="16"/>
          <c:order val="16"/>
          <c:tx>
            <c:v>PJM Cum</c:v>
          </c:tx>
          <c:spPr>
            <a:solidFill>
              <a:schemeClr val="accent5">
                <a:alpha val="60000"/>
              </a:schemeClr>
            </a:solidFill>
          </c:spPr>
          <c:val>
            <c:numRef>
              <c:f>'PV Capacity by Region'!$G$46:$G$55</c:f>
              <c:numCache>
                <c:formatCode>_(* #,##0_);_(* \(#,##0\);_(* "-"??_);_(@_)</c:formatCode>
                <c:ptCount val="10"/>
                <c:pt idx="1">
                  <c:v>31.5</c:v>
                </c:pt>
                <c:pt idx="2">
                  <c:v>31.5</c:v>
                </c:pt>
                <c:pt idx="3">
                  <c:v>31.5</c:v>
                </c:pt>
                <c:pt idx="4">
                  <c:v>31.5</c:v>
                </c:pt>
                <c:pt idx="5">
                  <c:v>31.5</c:v>
                </c:pt>
                <c:pt idx="6">
                  <c:v>41</c:v>
                </c:pt>
                <c:pt idx="7">
                  <c:v>56</c:v>
                </c:pt>
                <c:pt idx="8">
                  <c:v>80.900000000000006</c:v>
                </c:pt>
                <c:pt idx="9">
                  <c:v>140.9</c:v>
                </c:pt>
              </c:numCache>
            </c:numRef>
          </c:val>
          <c:extLst>
            <c:ext xmlns:c16="http://schemas.microsoft.com/office/drawing/2014/chart" uri="{C3380CC4-5D6E-409C-BE32-E72D297353CC}">
              <c16:uniqueId val="{00000006-BFA2-45E9-B6BB-5BE8429C3023}"/>
            </c:ext>
          </c:extLst>
        </c:ser>
        <c:ser>
          <c:idx val="17"/>
          <c:order val="17"/>
          <c:tx>
            <c:v>SPP Cum</c:v>
          </c:tx>
          <c:spPr>
            <a:solidFill>
              <a:srgbClr val="7030A0">
                <a:alpha val="80000"/>
              </a:srgbClr>
            </a:solidFill>
          </c:spPr>
          <c:val>
            <c:numRef>
              <c:f>'PV Capacity by Region'!$O$36</c:f>
              <c:numCache>
                <c:formatCode>_(* #,##0_);_(* \(#,##0\);_(* "-"??_);_(@_)</c:formatCode>
                <c:ptCount val="1"/>
                <c:pt idx="0">
                  <c:v>100</c:v>
                </c:pt>
              </c:numCache>
            </c:numRef>
          </c:val>
          <c:extLst>
            <c:ext xmlns:c16="http://schemas.microsoft.com/office/drawing/2014/chart" uri="{C3380CC4-5D6E-409C-BE32-E72D297353CC}">
              <c16:uniqueId val="{00000007-BFA2-45E9-B6BB-5BE8429C3023}"/>
            </c:ext>
          </c:extLst>
        </c:ser>
        <c:ser>
          <c:idx val="18"/>
          <c:order val="18"/>
          <c:tx>
            <c:v>Southeast Cum</c:v>
          </c:tx>
          <c:spPr>
            <a:solidFill>
              <a:schemeClr val="accent2">
                <a:alpha val="60000"/>
              </a:schemeClr>
            </a:solidFill>
          </c:spPr>
          <c:val>
            <c:numRef>
              <c:f>'PV Capacity by Region'!$J$46:$J$55</c:f>
              <c:numCache>
                <c:formatCode>_(* #,##0_);_(* \(#,##0\);_(* "-"??_);_(@_)</c:formatCode>
                <c:ptCount val="10"/>
                <c:pt idx="0">
                  <c:v>65.099999999999994</c:v>
                </c:pt>
                <c:pt idx="1">
                  <c:v>70.599999999999994</c:v>
                </c:pt>
                <c:pt idx="2">
                  <c:v>110.7</c:v>
                </c:pt>
                <c:pt idx="3">
                  <c:v>154.35</c:v>
                </c:pt>
                <c:pt idx="4">
                  <c:v>216.03</c:v>
                </c:pt>
                <c:pt idx="5">
                  <c:v>631.13</c:v>
                </c:pt>
                <c:pt idx="6">
                  <c:v>1966.01</c:v>
                </c:pt>
                <c:pt idx="7">
                  <c:v>3166.69</c:v>
                </c:pt>
                <c:pt idx="8">
                  <c:v>4543.99</c:v>
                </c:pt>
                <c:pt idx="9">
                  <c:v>6147.2</c:v>
                </c:pt>
              </c:numCache>
            </c:numRef>
          </c:val>
          <c:extLst>
            <c:ext xmlns:c16="http://schemas.microsoft.com/office/drawing/2014/chart" uri="{C3380CC4-5D6E-409C-BE32-E72D297353CC}">
              <c16:uniqueId val="{00000008-BFA2-45E9-B6BB-5BE8429C3023}"/>
            </c:ext>
          </c:extLst>
        </c:ser>
        <c:ser>
          <c:idx val="19"/>
          <c:order val="19"/>
          <c:tx>
            <c:v>West Cum</c:v>
          </c:tx>
          <c:spPr>
            <a:solidFill>
              <a:schemeClr val="tx2">
                <a:lumMod val="40000"/>
                <a:lumOff val="60000"/>
                <a:alpha val="60000"/>
              </a:schemeClr>
            </a:solidFill>
          </c:spPr>
          <c:val>
            <c:numRef>
              <c:f>'PV Capacity by Region'!$K$46:$K$55</c:f>
              <c:numCache>
                <c:formatCode>_(* #,##0_);_(* \(#,##0\);_(* "-"??_);_(@_)</c:formatCode>
                <c:ptCount val="10"/>
                <c:pt idx="0">
                  <c:v>68.540000000000006</c:v>
                </c:pt>
                <c:pt idx="1">
                  <c:v>268.25</c:v>
                </c:pt>
                <c:pt idx="2">
                  <c:v>620.30999999999995</c:v>
                </c:pt>
                <c:pt idx="3">
                  <c:v>913.55</c:v>
                </c:pt>
                <c:pt idx="4">
                  <c:v>1154.8800000000001</c:v>
                </c:pt>
                <c:pt idx="5">
                  <c:v>1870.29</c:v>
                </c:pt>
                <c:pt idx="6">
                  <c:v>3918.06</c:v>
                </c:pt>
                <c:pt idx="7">
                  <c:v>4753.8999999999996</c:v>
                </c:pt>
                <c:pt idx="8">
                  <c:v>5248.8</c:v>
                </c:pt>
                <c:pt idx="9">
                  <c:v>6016.5</c:v>
                </c:pt>
              </c:numCache>
            </c:numRef>
          </c:val>
          <c:extLst>
            <c:ext xmlns:c16="http://schemas.microsoft.com/office/drawing/2014/chart" uri="{C3380CC4-5D6E-409C-BE32-E72D297353CC}">
              <c16:uniqueId val="{00000009-BFA2-45E9-B6BB-5BE8429C3023}"/>
            </c:ext>
          </c:extLst>
        </c:ser>
        <c:dLbls>
          <c:showLegendKey val="0"/>
          <c:showVal val="0"/>
          <c:showCatName val="0"/>
          <c:showSerName val="0"/>
          <c:showPercent val="0"/>
          <c:showBubbleSize val="0"/>
        </c:dLbls>
        <c:axId val="233822464"/>
        <c:axId val="233820160"/>
      </c:areaChart>
      <c:barChart>
        <c:barDir val="col"/>
        <c:grouping val="stacked"/>
        <c:varyColors val="0"/>
        <c:ser>
          <c:idx val="0"/>
          <c:order val="0"/>
          <c:tx>
            <c:strRef>
              <c:f>'PV Capacity by Region'!$B$26</c:f>
              <c:strCache>
                <c:ptCount val="1"/>
                <c:pt idx="0">
                  <c:v>CAISO</c:v>
                </c:pt>
              </c:strCache>
            </c:strRef>
          </c:tx>
          <c:spPr>
            <a:solidFill>
              <a:schemeClr val="tx2">
                <a:lumMod val="75000"/>
              </a:schemeClr>
            </a:solidFill>
          </c:spPr>
          <c:invertIfNegative val="0"/>
          <c:cat>
            <c:numRef>
              <c:f>'PV Capacity by Region'!$A$30:$A$39</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Region'!$B$30:$B$39</c:f>
              <c:numCache>
                <c:formatCode>_(* #,##0_);_(* \(#,##0\);_(* "-"??_);_(@_)</c:formatCode>
                <c:ptCount val="10"/>
                <c:pt idx="0">
                  <c:v>48</c:v>
                </c:pt>
                <c:pt idx="1">
                  <c:v>95</c:v>
                </c:pt>
                <c:pt idx="2">
                  <c:v>425.42</c:v>
                </c:pt>
                <c:pt idx="3">
                  <c:v>900.1</c:v>
                </c:pt>
                <c:pt idx="4">
                  <c:v>2676.44</c:v>
                </c:pt>
                <c:pt idx="5">
                  <c:v>1337.16</c:v>
                </c:pt>
                <c:pt idx="6">
                  <c:v>3102.19</c:v>
                </c:pt>
                <c:pt idx="7">
                  <c:v>528.89</c:v>
                </c:pt>
                <c:pt idx="8">
                  <c:v>835.8</c:v>
                </c:pt>
                <c:pt idx="9">
                  <c:v>978.8</c:v>
                </c:pt>
              </c:numCache>
            </c:numRef>
          </c:val>
          <c:extLst>
            <c:ext xmlns:c16="http://schemas.microsoft.com/office/drawing/2014/chart" uri="{C3380CC4-5D6E-409C-BE32-E72D297353CC}">
              <c16:uniqueId val="{0000000A-BFA2-45E9-B6BB-5BE8429C3023}"/>
            </c:ext>
          </c:extLst>
        </c:ser>
        <c:ser>
          <c:idx val="1"/>
          <c:order val="1"/>
          <c:tx>
            <c:strRef>
              <c:f>'PV Capacity by Region'!$C$26</c:f>
              <c:strCache>
                <c:ptCount val="1"/>
                <c:pt idx="0">
                  <c:v>ERCOT</c:v>
                </c:pt>
              </c:strCache>
            </c:strRef>
          </c:tx>
          <c:spPr>
            <a:solidFill>
              <a:schemeClr val="accent6">
                <a:lumMod val="75000"/>
              </a:schemeClr>
            </a:solidFill>
          </c:spPr>
          <c:invertIfNegative val="0"/>
          <c:cat>
            <c:numRef>
              <c:f>'PV Capacity by Region'!$A$30:$A$39</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Region'!$C$30:$C$39</c:f>
              <c:numCache>
                <c:formatCode>_(* #,##0_);_(* \(#,##0\);_(* "-"??_);_(@_)</c:formatCode>
                <c:ptCount val="10"/>
                <c:pt idx="0">
                  <c:v>13.9</c:v>
                </c:pt>
                <c:pt idx="1">
                  <c:v>30</c:v>
                </c:pt>
                <c:pt idx="2">
                  <c:v>30.4</c:v>
                </c:pt>
                <c:pt idx="3">
                  <c:v>50.7</c:v>
                </c:pt>
                <c:pt idx="4">
                  <c:v>39.6</c:v>
                </c:pt>
                <c:pt idx="5">
                  <c:v>130.26</c:v>
                </c:pt>
                <c:pt idx="6">
                  <c:v>263.89999999999998</c:v>
                </c:pt>
                <c:pt idx="7">
                  <c:v>660.75</c:v>
                </c:pt>
                <c:pt idx="8">
                  <c:v>646</c:v>
                </c:pt>
                <c:pt idx="9">
                  <c:v>487.5</c:v>
                </c:pt>
              </c:numCache>
            </c:numRef>
          </c:val>
          <c:extLst>
            <c:ext xmlns:c16="http://schemas.microsoft.com/office/drawing/2014/chart" uri="{C3380CC4-5D6E-409C-BE32-E72D297353CC}">
              <c16:uniqueId val="{0000000B-BFA2-45E9-B6BB-5BE8429C3023}"/>
            </c:ext>
          </c:extLst>
        </c:ser>
        <c:ser>
          <c:idx val="2"/>
          <c:order val="2"/>
          <c:tx>
            <c:v>HAWAII</c:v>
          </c:tx>
          <c:spPr>
            <a:solidFill>
              <a:schemeClr val="accent3">
                <a:lumMod val="50000"/>
              </a:schemeClr>
            </a:solidFill>
          </c:spPr>
          <c:invertIfNegative val="0"/>
          <c:cat>
            <c:numRef>
              <c:f>'PV Capacity by Region'!$A$30:$A$39</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Region'!$D$30:$D$39</c:f>
              <c:numCache>
                <c:formatCode>_(* #,##0_);_(* \(#,##0\);_(* "-"??_);_(@_)</c:formatCode>
                <c:ptCount val="10"/>
                <c:pt idx="2">
                  <c:v>5.76</c:v>
                </c:pt>
                <c:pt idx="4">
                  <c:v>12</c:v>
                </c:pt>
                <c:pt idx="5">
                  <c:v>12</c:v>
                </c:pt>
                <c:pt idx="6">
                  <c:v>6.5</c:v>
                </c:pt>
                <c:pt idx="7">
                  <c:v>45.6</c:v>
                </c:pt>
                <c:pt idx="8">
                  <c:v>20</c:v>
                </c:pt>
                <c:pt idx="9">
                  <c:v>129.35</c:v>
                </c:pt>
              </c:numCache>
            </c:numRef>
          </c:val>
          <c:extLst>
            <c:ext xmlns:c16="http://schemas.microsoft.com/office/drawing/2014/chart" uri="{C3380CC4-5D6E-409C-BE32-E72D297353CC}">
              <c16:uniqueId val="{0000000C-BFA2-45E9-B6BB-5BE8429C3023}"/>
            </c:ext>
          </c:extLst>
        </c:ser>
        <c:ser>
          <c:idx val="4"/>
          <c:order val="3"/>
          <c:tx>
            <c:strRef>
              <c:f>'PV Capacity by Region'!$E$26</c:f>
              <c:strCache>
                <c:ptCount val="1"/>
                <c:pt idx="0">
                  <c:v>ISO-NE</c:v>
                </c:pt>
              </c:strCache>
            </c:strRef>
          </c:tx>
          <c:spPr>
            <a:solidFill>
              <a:schemeClr val="accent5">
                <a:lumMod val="40000"/>
                <a:lumOff val="60000"/>
              </a:schemeClr>
            </a:solidFill>
          </c:spPr>
          <c:invertIfNegative val="0"/>
          <c:cat>
            <c:numRef>
              <c:f>'PV Capacity by Region'!$A$30:$A$39</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Region'!$E$30:$E$39</c:f>
              <c:numCache>
                <c:formatCode>_(* #,##0_);_(* \(#,##0\);_(* "-"??_);_(@_)</c:formatCode>
                <c:ptCount val="10"/>
                <c:pt idx="4">
                  <c:v>20.25</c:v>
                </c:pt>
                <c:pt idx="6">
                  <c:v>26.61</c:v>
                </c:pt>
                <c:pt idx="7">
                  <c:v>12.3</c:v>
                </c:pt>
                <c:pt idx="8">
                  <c:v>59.59</c:v>
                </c:pt>
                <c:pt idx="9">
                  <c:v>58.5</c:v>
                </c:pt>
              </c:numCache>
            </c:numRef>
          </c:val>
          <c:extLst>
            <c:ext xmlns:c16="http://schemas.microsoft.com/office/drawing/2014/chart" uri="{C3380CC4-5D6E-409C-BE32-E72D297353CC}">
              <c16:uniqueId val="{0000000D-BFA2-45E9-B6BB-5BE8429C3023}"/>
            </c:ext>
          </c:extLst>
        </c:ser>
        <c:ser>
          <c:idx val="7"/>
          <c:order val="4"/>
          <c:tx>
            <c:strRef>
              <c:f>'PV Capacity by Region'!$F$26</c:f>
              <c:strCache>
                <c:ptCount val="1"/>
                <c:pt idx="0">
                  <c:v>MISO</c:v>
                </c:pt>
              </c:strCache>
            </c:strRef>
          </c:tx>
          <c:spPr>
            <a:solidFill>
              <a:schemeClr val="bg2">
                <a:lumMod val="75000"/>
              </a:schemeClr>
            </a:solidFill>
          </c:spPr>
          <c:invertIfNegative val="0"/>
          <c:cat>
            <c:numRef>
              <c:f>'PV Capacity by Region'!$A$30:$A$39</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Region'!$F$30:$F$39</c:f>
              <c:numCache>
                <c:formatCode>_(* #,##0_);_(* \(#,##0\);_(* "-"??_);_(@_)</c:formatCode>
                <c:ptCount val="10"/>
                <c:pt idx="3">
                  <c:v>38.799999999999997</c:v>
                </c:pt>
                <c:pt idx="4">
                  <c:v>16.71</c:v>
                </c:pt>
                <c:pt idx="5">
                  <c:v>20.399999999999999</c:v>
                </c:pt>
                <c:pt idx="6">
                  <c:v>105.4</c:v>
                </c:pt>
                <c:pt idx="7">
                  <c:v>272.49</c:v>
                </c:pt>
                <c:pt idx="8">
                  <c:v>111.62</c:v>
                </c:pt>
                <c:pt idx="9">
                  <c:v>13.2</c:v>
                </c:pt>
              </c:numCache>
            </c:numRef>
          </c:val>
          <c:extLst>
            <c:ext xmlns:c16="http://schemas.microsoft.com/office/drawing/2014/chart" uri="{C3380CC4-5D6E-409C-BE32-E72D297353CC}">
              <c16:uniqueId val="{0000000E-BFA2-45E9-B6BB-5BE8429C3023}"/>
            </c:ext>
          </c:extLst>
        </c:ser>
        <c:ser>
          <c:idx val="9"/>
          <c:order val="5"/>
          <c:tx>
            <c:strRef>
              <c:f>'PV Capacity by Region'!$G$26</c:f>
              <c:strCache>
                <c:ptCount val="1"/>
                <c:pt idx="0">
                  <c:v>NYISO</c:v>
                </c:pt>
              </c:strCache>
            </c:strRef>
          </c:tx>
          <c:spPr>
            <a:solidFill>
              <a:schemeClr val="bg1">
                <a:lumMod val="75000"/>
              </a:schemeClr>
            </a:solidFill>
          </c:spPr>
          <c:invertIfNegative val="0"/>
          <c:val>
            <c:numRef>
              <c:f>'PV Capacity by Region'!$G$30:$G$39</c:f>
              <c:numCache>
                <c:formatCode>_(* #,##0_);_(* \(#,##0\);_(* "-"??_);_(@_)</c:formatCode>
                <c:ptCount val="10"/>
                <c:pt idx="1">
                  <c:v>31.5</c:v>
                </c:pt>
                <c:pt idx="6">
                  <c:v>9.5</c:v>
                </c:pt>
                <c:pt idx="7">
                  <c:v>15</c:v>
                </c:pt>
                <c:pt idx="8">
                  <c:v>24.9</c:v>
                </c:pt>
                <c:pt idx="9">
                  <c:v>60</c:v>
                </c:pt>
              </c:numCache>
            </c:numRef>
          </c:val>
          <c:extLst>
            <c:ext xmlns:c16="http://schemas.microsoft.com/office/drawing/2014/chart" uri="{C3380CC4-5D6E-409C-BE32-E72D297353CC}">
              <c16:uniqueId val="{0000000F-BFA2-45E9-B6BB-5BE8429C3023}"/>
            </c:ext>
          </c:extLst>
        </c:ser>
        <c:ser>
          <c:idx val="10"/>
          <c:order val="6"/>
          <c:tx>
            <c:strRef>
              <c:f>'PV Capacity by Region'!$H$26</c:f>
              <c:strCache>
                <c:ptCount val="1"/>
                <c:pt idx="0">
                  <c:v>PJM</c:v>
                </c:pt>
              </c:strCache>
            </c:strRef>
          </c:tx>
          <c:spPr>
            <a:solidFill>
              <a:schemeClr val="accent5"/>
            </a:solidFill>
          </c:spPr>
          <c:invertIfNegative val="0"/>
          <c:val>
            <c:numRef>
              <c:f>'PV Capacity by Region'!$H$30:$H$39</c:f>
              <c:numCache>
                <c:formatCode>_(* #,##0_);_(* \(#,##0\);_(* "-"??_);_(@_)</c:formatCode>
                <c:ptCount val="10"/>
                <c:pt idx="0">
                  <c:v>23.43</c:v>
                </c:pt>
                <c:pt idx="1">
                  <c:v>73.58</c:v>
                </c:pt>
                <c:pt idx="2">
                  <c:v>107.4</c:v>
                </c:pt>
                <c:pt idx="3">
                  <c:v>17.3</c:v>
                </c:pt>
                <c:pt idx="4">
                  <c:v>102.45</c:v>
                </c:pt>
                <c:pt idx="5">
                  <c:v>246.15</c:v>
                </c:pt>
                <c:pt idx="6">
                  <c:v>373.99</c:v>
                </c:pt>
                <c:pt idx="7">
                  <c:v>469.19</c:v>
                </c:pt>
                <c:pt idx="8">
                  <c:v>360.9</c:v>
                </c:pt>
                <c:pt idx="9">
                  <c:v>471.72</c:v>
                </c:pt>
              </c:numCache>
            </c:numRef>
          </c:val>
          <c:extLst>
            <c:ext xmlns:c16="http://schemas.microsoft.com/office/drawing/2014/chart" uri="{C3380CC4-5D6E-409C-BE32-E72D297353CC}">
              <c16:uniqueId val="{00000010-BFA2-45E9-B6BB-5BE8429C3023}"/>
            </c:ext>
          </c:extLst>
        </c:ser>
        <c:ser>
          <c:idx val="12"/>
          <c:order val="7"/>
          <c:tx>
            <c:strRef>
              <c:f>'PV Capacity by Region'!$I$26</c:f>
              <c:strCache>
                <c:ptCount val="1"/>
                <c:pt idx="0">
                  <c:v>SPP</c:v>
                </c:pt>
              </c:strCache>
            </c:strRef>
          </c:tx>
          <c:spPr>
            <a:solidFill>
              <a:srgbClr val="7030A0"/>
            </a:solidFill>
          </c:spPr>
          <c:invertIfNegative val="0"/>
          <c:val>
            <c:numRef>
              <c:f>'PV Capacity by Region'!$I$30:$I$39</c:f>
              <c:numCache>
                <c:formatCode>_(* #,##0_);_(* \(#,##0\);_(* "-"??_);_(@_)</c:formatCode>
                <c:ptCount val="10"/>
                <c:pt idx="1">
                  <c:v>49.86</c:v>
                </c:pt>
                <c:pt idx="6">
                  <c:v>165</c:v>
                </c:pt>
                <c:pt idx="7">
                  <c:v>18.68</c:v>
                </c:pt>
                <c:pt idx="8">
                  <c:v>18.399999999999999</c:v>
                </c:pt>
                <c:pt idx="9">
                  <c:v>16</c:v>
                </c:pt>
              </c:numCache>
            </c:numRef>
          </c:val>
          <c:extLst>
            <c:ext xmlns:c16="http://schemas.microsoft.com/office/drawing/2014/chart" uri="{C3380CC4-5D6E-409C-BE32-E72D297353CC}">
              <c16:uniqueId val="{00000011-BFA2-45E9-B6BB-5BE8429C3023}"/>
            </c:ext>
          </c:extLst>
        </c:ser>
        <c:ser>
          <c:idx val="13"/>
          <c:order val="8"/>
          <c:tx>
            <c:strRef>
              <c:f>'PV Capacity by Region'!$J$26</c:f>
              <c:strCache>
                <c:ptCount val="1"/>
                <c:pt idx="0">
                  <c:v>Southeast (non-ISO)</c:v>
                </c:pt>
              </c:strCache>
            </c:strRef>
          </c:tx>
          <c:spPr>
            <a:solidFill>
              <a:schemeClr val="accent2"/>
            </a:solidFill>
          </c:spPr>
          <c:invertIfNegative val="0"/>
          <c:val>
            <c:numRef>
              <c:f>'PV Capacity by Region'!$J$30:$J$39</c:f>
              <c:numCache>
                <c:formatCode>_(* #,##0_);_(* \(#,##0\);_(* "-"??_);_(@_)</c:formatCode>
                <c:ptCount val="10"/>
                <c:pt idx="0">
                  <c:v>40.1</c:v>
                </c:pt>
                <c:pt idx="1">
                  <c:v>5.5</c:v>
                </c:pt>
                <c:pt idx="2">
                  <c:v>40.1</c:v>
                </c:pt>
                <c:pt idx="3">
                  <c:v>43.65</c:v>
                </c:pt>
                <c:pt idx="4">
                  <c:v>61.68</c:v>
                </c:pt>
                <c:pt idx="5">
                  <c:v>415.1</c:v>
                </c:pt>
                <c:pt idx="6">
                  <c:v>1334.89</c:v>
                </c:pt>
                <c:pt idx="7">
                  <c:v>1200.68</c:v>
                </c:pt>
                <c:pt idx="8">
                  <c:v>1377.3</c:v>
                </c:pt>
                <c:pt idx="9">
                  <c:v>1603.2</c:v>
                </c:pt>
              </c:numCache>
            </c:numRef>
          </c:val>
          <c:extLst>
            <c:ext xmlns:c16="http://schemas.microsoft.com/office/drawing/2014/chart" uri="{C3380CC4-5D6E-409C-BE32-E72D297353CC}">
              <c16:uniqueId val="{00000012-BFA2-45E9-B6BB-5BE8429C3023}"/>
            </c:ext>
          </c:extLst>
        </c:ser>
        <c:ser>
          <c:idx val="14"/>
          <c:order val="9"/>
          <c:tx>
            <c:strRef>
              <c:f>'PV Capacity by Region'!$K$26</c:f>
              <c:strCache>
                <c:ptCount val="1"/>
                <c:pt idx="0">
                  <c:v>West (non-ISO)</c:v>
                </c:pt>
              </c:strCache>
            </c:strRef>
          </c:tx>
          <c:spPr>
            <a:solidFill>
              <a:schemeClr val="tx2">
                <a:lumMod val="40000"/>
                <a:lumOff val="60000"/>
              </a:schemeClr>
            </a:solidFill>
          </c:spPr>
          <c:invertIfNegative val="0"/>
          <c:val>
            <c:numRef>
              <c:f>'PV Capacity by Region'!$K$30:$K$39</c:f>
              <c:numCache>
                <c:formatCode>_(* #,##0_);_(* \(#,##0\);_(* "-"??_);_(@_)</c:formatCode>
                <c:ptCount val="10"/>
                <c:pt idx="0">
                  <c:v>49.64</c:v>
                </c:pt>
                <c:pt idx="1">
                  <c:v>199.71</c:v>
                </c:pt>
                <c:pt idx="2">
                  <c:v>352.06</c:v>
                </c:pt>
                <c:pt idx="3">
                  <c:v>293.24</c:v>
                </c:pt>
                <c:pt idx="4">
                  <c:v>241.33</c:v>
                </c:pt>
                <c:pt idx="5">
                  <c:v>715.41</c:v>
                </c:pt>
                <c:pt idx="6">
                  <c:v>2047.78</c:v>
                </c:pt>
                <c:pt idx="7">
                  <c:v>835.84</c:v>
                </c:pt>
                <c:pt idx="8">
                  <c:v>494.9</c:v>
                </c:pt>
                <c:pt idx="9">
                  <c:v>767.7</c:v>
                </c:pt>
              </c:numCache>
            </c:numRef>
          </c:val>
          <c:extLst>
            <c:ext xmlns:c16="http://schemas.microsoft.com/office/drawing/2014/chart" uri="{C3380CC4-5D6E-409C-BE32-E72D297353CC}">
              <c16:uniqueId val="{00000013-BFA2-45E9-B6BB-5BE8429C3023}"/>
            </c:ext>
          </c:extLst>
        </c:ser>
        <c:dLbls>
          <c:showLegendKey val="0"/>
          <c:showVal val="0"/>
          <c:showCatName val="0"/>
          <c:showSerName val="0"/>
          <c:showPercent val="0"/>
          <c:showBubbleSize val="0"/>
        </c:dLbls>
        <c:gapWidth val="80"/>
        <c:overlap val="100"/>
        <c:axId val="233776256"/>
        <c:axId val="233801216"/>
      </c:barChart>
      <c:catAx>
        <c:axId val="233776256"/>
        <c:scaling>
          <c:orientation val="minMax"/>
        </c:scaling>
        <c:delete val="0"/>
        <c:axPos val="b"/>
        <c:title>
          <c:tx>
            <c:rich>
              <a:bodyPr/>
              <a:lstStyle/>
              <a:p>
                <a:pPr>
                  <a:defRPr/>
                </a:pPr>
                <a:r>
                  <a:rPr lang="en-US"/>
                  <a:t>Installation Year</a:t>
                </a:r>
              </a:p>
            </c:rich>
          </c:tx>
          <c:layout>
            <c:manualLayout>
              <c:xMode val="edge"/>
              <c:yMode val="edge"/>
              <c:x val="0.44376555753111507"/>
              <c:y val="0.94152901443319559"/>
            </c:manualLayout>
          </c:layout>
          <c:overlay val="0"/>
        </c:title>
        <c:numFmt formatCode="General" sourceLinked="0"/>
        <c:majorTickMark val="out"/>
        <c:minorTickMark val="none"/>
        <c:tickLblPos val="nextTo"/>
        <c:spPr>
          <a:ln w="3175">
            <a:solidFill>
              <a:schemeClr val="bg1">
                <a:lumMod val="75000"/>
              </a:schemeClr>
            </a:solidFill>
          </a:ln>
        </c:spPr>
        <c:txPr>
          <a:bodyPr/>
          <a:lstStyle/>
          <a:p>
            <a:pPr>
              <a:defRPr b="1"/>
            </a:pPr>
            <a:endParaRPr lang="en-US"/>
          </a:p>
        </c:txPr>
        <c:crossAx val="233801216"/>
        <c:crosses val="autoZero"/>
        <c:auto val="1"/>
        <c:lblAlgn val="ctr"/>
        <c:lblOffset val="100"/>
        <c:noMultiLvlLbl val="0"/>
      </c:catAx>
      <c:valAx>
        <c:axId val="233801216"/>
        <c:scaling>
          <c:orientation val="minMax"/>
          <c:max val="9000"/>
          <c:min val="0"/>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txPr>
          <a:bodyPr/>
          <a:lstStyle/>
          <a:p>
            <a:pPr>
              <a:defRPr b="1"/>
            </a:pPr>
            <a:endParaRPr lang="en-US"/>
          </a:p>
        </c:txPr>
        <c:crossAx val="233776256"/>
        <c:crosses val="autoZero"/>
        <c:crossBetween val="between"/>
        <c:dispUnits>
          <c:builtInUnit val="thousands"/>
        </c:dispUnits>
      </c:valAx>
      <c:valAx>
        <c:axId val="233820160"/>
        <c:scaling>
          <c:orientation val="minMax"/>
          <c:max val="27000"/>
          <c:min val="0"/>
        </c:scaling>
        <c:delete val="0"/>
        <c:axPos val="r"/>
        <c:numFmt formatCode="#,##0" sourceLinked="0"/>
        <c:majorTickMark val="out"/>
        <c:minorTickMark val="none"/>
        <c:tickLblPos val="nextTo"/>
        <c:spPr>
          <a:ln w="3175">
            <a:noFill/>
          </a:ln>
        </c:spPr>
        <c:txPr>
          <a:bodyPr/>
          <a:lstStyle/>
          <a:p>
            <a:pPr>
              <a:defRPr b="1"/>
            </a:pPr>
            <a:endParaRPr lang="en-US"/>
          </a:p>
        </c:txPr>
        <c:crossAx val="233822464"/>
        <c:crosses val="max"/>
        <c:crossBetween val="between"/>
        <c:majorUnit val="3000"/>
        <c:dispUnits>
          <c:builtInUnit val="thousands"/>
        </c:dispUnits>
      </c:valAx>
      <c:catAx>
        <c:axId val="233822464"/>
        <c:scaling>
          <c:orientation val="minMax"/>
        </c:scaling>
        <c:delete val="1"/>
        <c:axPos val="b"/>
        <c:majorTickMark val="out"/>
        <c:minorTickMark val="none"/>
        <c:tickLblPos val="nextTo"/>
        <c:crossAx val="233820160"/>
        <c:crosses val="autoZero"/>
        <c:auto val="1"/>
        <c:lblAlgn val="ctr"/>
        <c:lblOffset val="100"/>
        <c:noMultiLvlLbl val="0"/>
      </c:catAx>
      <c:spPr>
        <a:solidFill>
          <a:schemeClr val="bg1"/>
        </a:solidFill>
        <a:ln>
          <a:noFill/>
        </a:ln>
      </c:spPr>
    </c:plotArea>
    <c:legend>
      <c:legendPos val="l"/>
      <c:legendEntry>
        <c:idx val="0"/>
        <c:delete val="1"/>
      </c:legendEntry>
      <c:legendEntry>
        <c:idx val="1"/>
        <c:delete val="1"/>
      </c:legendEntry>
      <c:legendEntry>
        <c:idx val="2"/>
        <c:delete val="1"/>
      </c:legendEntry>
      <c:legendEntry>
        <c:idx val="3"/>
        <c:delete val="1"/>
      </c:legendEntry>
      <c:legendEntry>
        <c:idx val="4"/>
        <c:delete val="1"/>
      </c:legendEntry>
      <c:legendEntry>
        <c:idx val="5"/>
        <c:delete val="1"/>
      </c:legendEntry>
      <c:legendEntry>
        <c:idx val="6"/>
        <c:delete val="1"/>
      </c:legendEntry>
      <c:legendEntry>
        <c:idx val="7"/>
        <c:delete val="1"/>
      </c:legendEntry>
      <c:legendEntry>
        <c:idx val="8"/>
        <c:delete val="1"/>
      </c:legendEntry>
      <c:legendEntry>
        <c:idx val="9"/>
        <c:delete val="1"/>
      </c:legendEntry>
      <c:layout>
        <c:manualLayout>
          <c:xMode val="edge"/>
          <c:yMode val="edge"/>
          <c:x val="5.9411276948590379E-2"/>
          <c:y val="0.13496679392348684"/>
          <c:w val="0.23122412870033032"/>
          <c:h val="0.57073140338169892"/>
        </c:manualLayout>
      </c:layout>
      <c:overlay val="0"/>
      <c:spPr>
        <a:solidFill>
          <a:schemeClr val="bg1"/>
        </a:solidFill>
        <a:effectLst>
          <a:outerShdw blurRad="50800" dist="38100" dir="5400000" algn="t" rotWithShape="0">
            <a:prstClr val="black">
              <a:alpha val="40000"/>
            </a:prstClr>
          </a:outerShdw>
        </a:effectLst>
      </c:spPr>
    </c:legend>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9460948063310263E-2"/>
          <c:y val="8.3951721943847937E-2"/>
          <c:w val="0.88423854688618464"/>
          <c:h val="0.75918900288979019"/>
        </c:manualLayout>
      </c:layout>
      <c:bubbleChart>
        <c:varyColors val="0"/>
        <c:ser>
          <c:idx val="2"/>
          <c:order val="0"/>
          <c:spPr>
            <a:noFill/>
            <a:ln w="12700">
              <a:solidFill>
                <a:schemeClr val="tx2">
                  <a:lumMod val="60000"/>
                  <a:lumOff val="40000"/>
                </a:schemeClr>
              </a:solidFill>
              <a:prstDash val="solid"/>
            </a:ln>
          </c:spPr>
          <c:invertIfNegative val="1"/>
          <c:dPt>
            <c:idx val="0"/>
            <c:invertIfNegative val="1"/>
            <c:bubble3D val="0"/>
            <c:extLst>
              <c:ext xmlns:c16="http://schemas.microsoft.com/office/drawing/2014/chart" uri="{C3380CC4-5D6E-409C-BE32-E72D297353CC}">
                <c16:uniqueId val="{00000000-C262-4CED-A1D0-1D58767259C0}"/>
              </c:ext>
            </c:extLst>
          </c:dPt>
          <c:dPt>
            <c:idx val="3"/>
            <c:invertIfNegative val="1"/>
            <c:bubble3D val="0"/>
            <c:extLst>
              <c:ext xmlns:c16="http://schemas.microsoft.com/office/drawing/2014/chart" uri="{C3380CC4-5D6E-409C-BE32-E72D297353CC}">
                <c16:uniqueId val="{00000001-C262-4CED-A1D0-1D58767259C0}"/>
              </c:ext>
            </c:extLst>
          </c:dPt>
          <c:dPt>
            <c:idx val="4"/>
            <c:invertIfNegative val="1"/>
            <c:bubble3D val="0"/>
            <c:extLst>
              <c:ext xmlns:c16="http://schemas.microsoft.com/office/drawing/2014/chart" uri="{C3380CC4-5D6E-409C-BE32-E72D297353CC}">
                <c16:uniqueId val="{00000002-C262-4CED-A1D0-1D58767259C0}"/>
              </c:ext>
            </c:extLst>
          </c:dPt>
          <c:dPt>
            <c:idx val="5"/>
            <c:invertIfNegative val="1"/>
            <c:bubble3D val="0"/>
            <c:extLst>
              <c:ext xmlns:c16="http://schemas.microsoft.com/office/drawing/2014/chart" uri="{C3380CC4-5D6E-409C-BE32-E72D297353CC}">
                <c16:uniqueId val="{00000003-C262-4CED-A1D0-1D58767259C0}"/>
              </c:ext>
            </c:extLst>
          </c:dPt>
          <c:dPt>
            <c:idx val="7"/>
            <c:invertIfNegative val="1"/>
            <c:bubble3D val="0"/>
            <c:extLst>
              <c:ext xmlns:c16="http://schemas.microsoft.com/office/drawing/2014/chart" uri="{C3380CC4-5D6E-409C-BE32-E72D297353CC}">
                <c16:uniqueId val="{00000004-C262-4CED-A1D0-1D58767259C0}"/>
              </c:ext>
            </c:extLst>
          </c:dPt>
          <c:dPt>
            <c:idx val="8"/>
            <c:invertIfNegative val="1"/>
            <c:bubble3D val="0"/>
            <c:extLst>
              <c:ext xmlns:c16="http://schemas.microsoft.com/office/drawing/2014/chart" uri="{C3380CC4-5D6E-409C-BE32-E72D297353CC}">
                <c16:uniqueId val="{00000005-C262-4CED-A1D0-1D58767259C0}"/>
              </c:ext>
            </c:extLst>
          </c:dPt>
          <c:dPt>
            <c:idx val="9"/>
            <c:invertIfNegative val="1"/>
            <c:bubble3D val="0"/>
            <c:extLst>
              <c:ext xmlns:c16="http://schemas.microsoft.com/office/drawing/2014/chart" uri="{C3380CC4-5D6E-409C-BE32-E72D297353CC}">
                <c16:uniqueId val="{00000006-C262-4CED-A1D0-1D58767259C0}"/>
              </c:ext>
            </c:extLst>
          </c:dPt>
          <c:dPt>
            <c:idx val="17"/>
            <c:invertIfNegative val="1"/>
            <c:bubble3D val="0"/>
            <c:extLst>
              <c:ext xmlns:c16="http://schemas.microsoft.com/office/drawing/2014/chart" uri="{C3380CC4-5D6E-409C-BE32-E72D297353CC}">
                <c16:uniqueId val="{00000007-C262-4CED-A1D0-1D58767259C0}"/>
              </c:ext>
            </c:extLst>
          </c:dPt>
          <c:dPt>
            <c:idx val="18"/>
            <c:invertIfNegative val="1"/>
            <c:bubble3D val="0"/>
            <c:extLst>
              <c:ext xmlns:c16="http://schemas.microsoft.com/office/drawing/2014/chart" uri="{C3380CC4-5D6E-409C-BE32-E72D297353CC}">
                <c16:uniqueId val="{00000008-C262-4CED-A1D0-1D58767259C0}"/>
              </c:ext>
            </c:extLst>
          </c:dPt>
          <c:dPt>
            <c:idx val="186"/>
            <c:invertIfNegative val="1"/>
            <c:bubble3D val="0"/>
            <c:extLst>
              <c:ext xmlns:c16="http://schemas.microsoft.com/office/drawing/2014/chart" uri="{C3380CC4-5D6E-409C-BE32-E72D297353CC}">
                <c16:uniqueId val="{00000009-C262-4CED-A1D0-1D58767259C0}"/>
              </c:ext>
            </c:extLst>
          </c:dPt>
          <c:dPt>
            <c:idx val="187"/>
            <c:invertIfNegative val="1"/>
            <c:bubble3D val="0"/>
            <c:extLst>
              <c:ext xmlns:c16="http://schemas.microsoft.com/office/drawing/2014/chart" uri="{C3380CC4-5D6E-409C-BE32-E72D297353CC}">
                <c16:uniqueId val="{0000000A-C262-4CED-A1D0-1D58767259C0}"/>
              </c:ext>
            </c:extLst>
          </c:dPt>
          <c:dPt>
            <c:idx val="217"/>
            <c:invertIfNegative val="1"/>
            <c:bubble3D val="0"/>
            <c:extLst>
              <c:ext xmlns:c16="http://schemas.microsoft.com/office/drawing/2014/chart" uri="{C3380CC4-5D6E-409C-BE32-E72D297353CC}">
                <c16:uniqueId val="{0000000B-C262-4CED-A1D0-1D58767259C0}"/>
              </c:ext>
            </c:extLst>
          </c:dPt>
          <c:dPt>
            <c:idx val="219"/>
            <c:invertIfNegative val="1"/>
            <c:bubble3D val="0"/>
            <c:extLst>
              <c:ext xmlns:c16="http://schemas.microsoft.com/office/drawing/2014/chart" uri="{C3380CC4-5D6E-409C-BE32-E72D297353CC}">
                <c16:uniqueId val="{0000000C-C262-4CED-A1D0-1D58767259C0}"/>
              </c:ext>
            </c:extLst>
          </c:dPt>
          <c:dPt>
            <c:idx val="222"/>
            <c:invertIfNegative val="1"/>
            <c:bubble3D val="0"/>
            <c:extLst>
              <c:ext xmlns:c16="http://schemas.microsoft.com/office/drawing/2014/chart" uri="{C3380CC4-5D6E-409C-BE32-E72D297353CC}">
                <c16:uniqueId val="{0000000D-C262-4CED-A1D0-1D58767259C0}"/>
              </c:ext>
            </c:extLst>
          </c:dPt>
          <c:dPt>
            <c:idx val="223"/>
            <c:invertIfNegative val="1"/>
            <c:bubble3D val="0"/>
            <c:extLst>
              <c:ext xmlns:c16="http://schemas.microsoft.com/office/drawing/2014/chart" uri="{C3380CC4-5D6E-409C-BE32-E72D297353CC}">
                <c16:uniqueId val="{0000000E-C262-4CED-A1D0-1D58767259C0}"/>
              </c:ext>
            </c:extLst>
          </c:dPt>
          <c:dPt>
            <c:idx val="224"/>
            <c:invertIfNegative val="1"/>
            <c:bubble3D val="0"/>
            <c:extLst>
              <c:ext xmlns:c16="http://schemas.microsoft.com/office/drawing/2014/chart" uri="{C3380CC4-5D6E-409C-BE32-E72D297353CC}">
                <c16:uniqueId val="{0000000F-C262-4CED-A1D0-1D58767259C0}"/>
              </c:ext>
            </c:extLst>
          </c:dPt>
          <c:dPt>
            <c:idx val="225"/>
            <c:invertIfNegative val="1"/>
            <c:bubble3D val="0"/>
            <c:extLst>
              <c:ext xmlns:c16="http://schemas.microsoft.com/office/drawing/2014/chart" uri="{C3380CC4-5D6E-409C-BE32-E72D297353CC}">
                <c16:uniqueId val="{00000010-C262-4CED-A1D0-1D58767259C0}"/>
              </c:ext>
            </c:extLst>
          </c:dPt>
          <c:dLbls>
            <c:delete val="1"/>
          </c:dLbls>
          <c:trendline>
            <c:spPr>
              <a:ln w="6350">
                <a:solidFill>
                  <a:schemeClr val="tx2">
                    <a:lumMod val="60000"/>
                    <a:lumOff val="40000"/>
                  </a:schemeClr>
                </a:solidFill>
                <a:prstDash val="lgDash"/>
              </a:ln>
            </c:spPr>
            <c:trendlineType val="linear"/>
            <c:dispRSqr val="0"/>
            <c:dispEq val="0"/>
          </c:trendline>
          <c:xVal>
            <c:numRef>
              <c:f>'PV+Battery Hybrid PPA Price'!$E$26:$E$62</c:f>
              <c:numCache>
                <c:formatCode>0%</c:formatCode>
                <c:ptCount val="37"/>
                <c:pt idx="0">
                  <c:v>0.5</c:v>
                </c:pt>
                <c:pt idx="1">
                  <c:v>0.3</c:v>
                </c:pt>
                <c:pt idx="2">
                  <c:v>0.3125</c:v>
                </c:pt>
                <c:pt idx="3">
                  <c:v>0.3</c:v>
                </c:pt>
                <c:pt idx="4">
                  <c:v>0.75</c:v>
                </c:pt>
                <c:pt idx="5">
                  <c:v>0.25</c:v>
                </c:pt>
                <c:pt idx="6">
                  <c:v>4.5454545454545456E-2</c:v>
                </c:pt>
                <c:pt idx="7">
                  <c:v>0.24</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0.13333333333333333</c:v>
                </c:pt>
                <c:pt idx="27">
                  <c:v>0.4</c:v>
                </c:pt>
                <c:pt idx="28">
                  <c:v>0.5</c:v>
                </c:pt>
                <c:pt idx="29">
                  <c:v>0.24752475247524752</c:v>
                </c:pt>
                <c:pt idx="30">
                  <c:v>0.25</c:v>
                </c:pt>
                <c:pt idx="31">
                  <c:v>0.25</c:v>
                </c:pt>
                <c:pt idx="32">
                  <c:v>0.375</c:v>
                </c:pt>
                <c:pt idx="33">
                  <c:v>0.45</c:v>
                </c:pt>
                <c:pt idx="34">
                  <c:v>0.55072463768115942</c:v>
                </c:pt>
                <c:pt idx="35">
                  <c:v>0.9</c:v>
                </c:pt>
                <c:pt idx="36">
                  <c:v>0.453125</c:v>
                </c:pt>
              </c:numCache>
            </c:numRef>
          </c:xVal>
          <c:yVal>
            <c:numRef>
              <c:f>'PV+Battery Hybrid PPA Price'!$H$26:$H$62</c:f>
              <c:numCache>
                <c:formatCode>0%</c:formatCode>
                <c:ptCount val="37"/>
                <c:pt idx="1">
                  <c:v>0.35714285714285743</c:v>
                </c:pt>
                <c:pt idx="4">
                  <c:v>0.49596163553760664</c:v>
                </c:pt>
                <c:pt idx="5">
                  <c:v>0.17925925925925978</c:v>
                </c:pt>
                <c:pt idx="6">
                  <c:v>9.1743119266054551E-2</c:v>
                </c:pt>
                <c:pt idx="26">
                  <c:v>0.18983492615117389</c:v>
                </c:pt>
                <c:pt idx="27">
                  <c:v>0.46733261339092835</c:v>
                </c:pt>
                <c:pt idx="28">
                  <c:v>0.31672952146351591</c:v>
                </c:pt>
                <c:pt idx="29">
                  <c:v>0.14763589578642683</c:v>
                </c:pt>
                <c:pt idx="30">
                  <c:v>0.17568407960198992</c:v>
                </c:pt>
                <c:pt idx="31">
                  <c:v>0.16870144284128752</c:v>
                </c:pt>
                <c:pt idx="35">
                  <c:v>0.50569309607505697</c:v>
                </c:pt>
                <c:pt idx="36">
                  <c:v>0.35060579780357592</c:v>
                </c:pt>
              </c:numCache>
            </c:numRef>
          </c:yVal>
          <c:bubbleSize>
            <c:numRef>
              <c:f>'PV+Battery Hybrid PPA Price'!$D$26:$D$62</c:f>
              <c:numCache>
                <c:formatCode>General</c:formatCode>
                <c:ptCount val="37"/>
                <c:pt idx="0">
                  <c:v>10</c:v>
                </c:pt>
                <c:pt idx="1">
                  <c:v>30</c:v>
                </c:pt>
                <c:pt idx="2">
                  <c:v>40</c:v>
                </c:pt>
                <c:pt idx="3">
                  <c:v>45</c:v>
                </c:pt>
                <c:pt idx="4">
                  <c:v>300</c:v>
                </c:pt>
                <c:pt idx="5">
                  <c:v>11</c:v>
                </c:pt>
                <c:pt idx="6">
                  <c:v>1</c:v>
                </c:pt>
                <c:pt idx="7">
                  <c:v>12</c:v>
                </c:pt>
                <c:pt idx="8">
                  <c:v>13</c:v>
                </c:pt>
                <c:pt idx="9">
                  <c:v>20</c:v>
                </c:pt>
                <c:pt idx="10">
                  <c:v>14</c:v>
                </c:pt>
                <c:pt idx="11">
                  <c:v>30</c:v>
                </c:pt>
                <c:pt idx="12">
                  <c:v>52</c:v>
                </c:pt>
                <c:pt idx="13">
                  <c:v>15</c:v>
                </c:pt>
                <c:pt idx="14">
                  <c:v>60</c:v>
                </c:pt>
                <c:pt idx="15">
                  <c:v>30</c:v>
                </c:pt>
                <c:pt idx="16">
                  <c:v>39</c:v>
                </c:pt>
                <c:pt idx="17">
                  <c:v>36</c:v>
                </c:pt>
                <c:pt idx="18">
                  <c:v>12.5</c:v>
                </c:pt>
                <c:pt idx="19">
                  <c:v>20</c:v>
                </c:pt>
                <c:pt idx="20">
                  <c:v>40</c:v>
                </c:pt>
                <c:pt idx="21">
                  <c:v>60</c:v>
                </c:pt>
                <c:pt idx="22">
                  <c:v>15</c:v>
                </c:pt>
                <c:pt idx="23">
                  <c:v>120</c:v>
                </c:pt>
                <c:pt idx="24">
                  <c:v>7</c:v>
                </c:pt>
                <c:pt idx="25">
                  <c:v>30</c:v>
                </c:pt>
                <c:pt idx="26">
                  <c:v>40</c:v>
                </c:pt>
                <c:pt idx="27">
                  <c:v>20</c:v>
                </c:pt>
                <c:pt idx="28">
                  <c:v>50</c:v>
                </c:pt>
                <c:pt idx="29">
                  <c:v>25</c:v>
                </c:pt>
                <c:pt idx="30">
                  <c:v>50</c:v>
                </c:pt>
                <c:pt idx="31">
                  <c:v>25</c:v>
                </c:pt>
                <c:pt idx="32">
                  <c:v>75</c:v>
                </c:pt>
                <c:pt idx="33">
                  <c:v>135</c:v>
                </c:pt>
                <c:pt idx="34">
                  <c:v>380</c:v>
                </c:pt>
                <c:pt idx="35">
                  <c:v>180</c:v>
                </c:pt>
                <c:pt idx="36">
                  <c:v>58</c:v>
                </c:pt>
              </c:numCache>
            </c:numRef>
          </c:bubbleSize>
          <c:bubble3D val="0"/>
          <c:extLst>
            <c:ext xmlns:c16="http://schemas.microsoft.com/office/drawing/2014/chart" uri="{C3380CC4-5D6E-409C-BE32-E72D297353CC}">
              <c16:uniqueId val="{00000011-C262-4CED-A1D0-1D58767259C0}"/>
            </c:ext>
          </c:extLst>
        </c:ser>
        <c:dLbls>
          <c:showLegendKey val="0"/>
          <c:showVal val="1"/>
          <c:showCatName val="0"/>
          <c:showSerName val="0"/>
          <c:showPercent val="0"/>
          <c:showBubbleSize val="0"/>
        </c:dLbls>
        <c:bubbleScale val="140"/>
        <c:showNegBubbles val="0"/>
        <c:axId val="358249216"/>
        <c:axId val="358251136"/>
      </c:bubbleChart>
      <c:valAx>
        <c:axId val="358249216"/>
        <c:scaling>
          <c:orientation val="minMax"/>
          <c:max val="1"/>
          <c:min val="0"/>
        </c:scaling>
        <c:delete val="0"/>
        <c:axPos val="b"/>
        <c:title>
          <c:tx>
            <c:rich>
              <a:bodyPr/>
              <a:lstStyle/>
              <a:p>
                <a:pPr>
                  <a:defRPr/>
                </a:pPr>
                <a:r>
                  <a:rPr lang="en-US"/>
                  <a:t>Battery Capacity as % of PV Capacity</a:t>
                </a:r>
              </a:p>
            </c:rich>
          </c:tx>
          <c:layout>
            <c:manualLayout>
              <c:xMode val="edge"/>
              <c:yMode val="edge"/>
              <c:x val="0.37515192812436909"/>
              <c:y val="0.92378644201732851"/>
            </c:manualLayout>
          </c:layout>
          <c:overlay val="0"/>
          <c:spPr>
            <a:noFill/>
            <a:ln w="25400">
              <a:noFill/>
            </a:ln>
          </c:spPr>
        </c:title>
        <c:numFmt formatCode="0%" sourceLinked="0"/>
        <c:majorTickMark val="out"/>
        <c:minorTickMark val="none"/>
        <c:tickLblPos val="nextTo"/>
        <c:spPr>
          <a:ln w="3175">
            <a:solidFill>
              <a:srgbClr val="000000"/>
            </a:solidFill>
            <a:prstDash val="solid"/>
          </a:ln>
        </c:spPr>
        <c:txPr>
          <a:bodyPr rot="0" vert="horz"/>
          <a:lstStyle/>
          <a:p>
            <a:pPr>
              <a:defRPr/>
            </a:pPr>
            <a:endParaRPr lang="en-US"/>
          </a:p>
        </c:txPr>
        <c:crossAx val="358251136"/>
        <c:crosses val="autoZero"/>
        <c:crossBetween val="midCat"/>
        <c:majorUnit val="0.1"/>
      </c:valAx>
      <c:valAx>
        <c:axId val="358251136"/>
        <c:scaling>
          <c:orientation val="minMax"/>
          <c:max val="0.65000000000000013"/>
          <c:min val="0"/>
        </c:scaling>
        <c:delete val="0"/>
        <c:axPos val="l"/>
        <c:numFmt formatCode="0%" sourceLinked="0"/>
        <c:majorTickMark val="out"/>
        <c:minorTickMark val="none"/>
        <c:tickLblPos val="nextTo"/>
        <c:spPr>
          <a:ln w="3175">
            <a:solidFill>
              <a:srgbClr val="000000"/>
            </a:solidFill>
            <a:prstDash val="solid"/>
          </a:ln>
        </c:spPr>
        <c:txPr>
          <a:bodyPr rot="0" vert="horz"/>
          <a:lstStyle/>
          <a:p>
            <a:pPr>
              <a:defRPr/>
            </a:pPr>
            <a:endParaRPr lang="en-US"/>
          </a:p>
        </c:txPr>
        <c:crossAx val="358249216"/>
        <c:crosses val="autoZero"/>
        <c:crossBetween val="midCat"/>
      </c:valAx>
      <c:spPr>
        <a:noFill/>
        <a:ln w="25400">
          <a:noFill/>
        </a:ln>
      </c:spPr>
    </c:plotArea>
    <c:plotVisOnly val="1"/>
    <c:dispBlanksAs val="gap"/>
    <c:showDLblsOverMax val="0"/>
  </c:chart>
  <c:spPr>
    <a:solidFill>
      <a:schemeClr val="bg1"/>
    </a:solidFill>
    <a:ln w="9525">
      <a:noFill/>
    </a:ln>
  </c:spPr>
  <c:txPr>
    <a:bodyPr/>
    <a:lstStyle/>
    <a:p>
      <a:pPr>
        <a:defRPr sz="1000" b="1"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9460948063310263E-2"/>
          <c:y val="8.3951721943847937E-2"/>
          <c:w val="0.88423854688618464"/>
          <c:h val="0.75918900288979019"/>
        </c:manualLayout>
      </c:layout>
      <c:bubbleChart>
        <c:varyColors val="0"/>
        <c:ser>
          <c:idx val="2"/>
          <c:order val="0"/>
          <c:spPr>
            <a:noFill/>
            <a:ln w="9525">
              <a:solidFill>
                <a:schemeClr val="tx2">
                  <a:lumMod val="60000"/>
                  <a:lumOff val="40000"/>
                </a:schemeClr>
              </a:solidFill>
              <a:prstDash val="solid"/>
            </a:ln>
          </c:spPr>
          <c:invertIfNegative val="1"/>
          <c:dPt>
            <c:idx val="0"/>
            <c:invertIfNegative val="1"/>
            <c:bubble3D val="0"/>
            <c:extLst>
              <c:ext xmlns:c16="http://schemas.microsoft.com/office/drawing/2014/chart" uri="{C3380CC4-5D6E-409C-BE32-E72D297353CC}">
                <c16:uniqueId val="{00000000-19BB-4DA8-B77E-20979001BED7}"/>
              </c:ext>
            </c:extLst>
          </c:dPt>
          <c:dPt>
            <c:idx val="1"/>
            <c:invertIfNegative val="1"/>
            <c:bubble3D val="0"/>
            <c:spPr>
              <a:noFill/>
              <a:ln w="9525">
                <a:solidFill>
                  <a:schemeClr val="accent3">
                    <a:lumMod val="75000"/>
                  </a:schemeClr>
                </a:solidFill>
                <a:prstDash val="solid"/>
              </a:ln>
            </c:spPr>
            <c:extLst>
              <c:ext xmlns:c16="http://schemas.microsoft.com/office/drawing/2014/chart" uri="{C3380CC4-5D6E-409C-BE32-E72D297353CC}">
                <c16:uniqueId val="{00000017-19BB-4DA8-B77E-20979001BED7}"/>
              </c:ext>
            </c:extLst>
          </c:dPt>
          <c:dPt>
            <c:idx val="3"/>
            <c:invertIfNegative val="1"/>
            <c:bubble3D val="0"/>
            <c:extLst>
              <c:ext xmlns:c16="http://schemas.microsoft.com/office/drawing/2014/chart" uri="{C3380CC4-5D6E-409C-BE32-E72D297353CC}">
                <c16:uniqueId val="{00000001-19BB-4DA8-B77E-20979001BED7}"/>
              </c:ext>
            </c:extLst>
          </c:dPt>
          <c:dPt>
            <c:idx val="4"/>
            <c:invertIfNegative val="1"/>
            <c:bubble3D val="0"/>
            <c:spPr>
              <a:noFill/>
              <a:ln w="15875">
                <a:solidFill>
                  <a:schemeClr val="accent2"/>
                </a:solidFill>
                <a:prstDash val="solid"/>
              </a:ln>
            </c:spPr>
            <c:extLst>
              <c:ext xmlns:c16="http://schemas.microsoft.com/office/drawing/2014/chart" uri="{C3380CC4-5D6E-409C-BE32-E72D297353CC}">
                <c16:uniqueId val="{00000002-19BB-4DA8-B77E-20979001BED7}"/>
              </c:ext>
            </c:extLst>
          </c:dPt>
          <c:dPt>
            <c:idx val="5"/>
            <c:invertIfNegative val="1"/>
            <c:bubble3D val="0"/>
            <c:spPr>
              <a:noFill/>
              <a:ln w="9525">
                <a:solidFill>
                  <a:schemeClr val="accent3">
                    <a:lumMod val="75000"/>
                  </a:schemeClr>
                </a:solidFill>
                <a:prstDash val="solid"/>
              </a:ln>
            </c:spPr>
            <c:extLst>
              <c:ext xmlns:c16="http://schemas.microsoft.com/office/drawing/2014/chart" uri="{C3380CC4-5D6E-409C-BE32-E72D297353CC}">
                <c16:uniqueId val="{00000003-19BB-4DA8-B77E-20979001BED7}"/>
              </c:ext>
            </c:extLst>
          </c:dPt>
          <c:dPt>
            <c:idx val="6"/>
            <c:invertIfNegative val="1"/>
            <c:bubble3D val="0"/>
            <c:spPr>
              <a:noFill/>
              <a:ln w="9525">
                <a:solidFill>
                  <a:schemeClr val="accent3">
                    <a:lumMod val="75000"/>
                  </a:schemeClr>
                </a:solidFill>
                <a:prstDash val="solid"/>
              </a:ln>
            </c:spPr>
            <c:extLst>
              <c:ext xmlns:c16="http://schemas.microsoft.com/office/drawing/2014/chart" uri="{C3380CC4-5D6E-409C-BE32-E72D297353CC}">
                <c16:uniqueId val="{00000016-19BB-4DA8-B77E-20979001BED7}"/>
              </c:ext>
            </c:extLst>
          </c:dPt>
          <c:dPt>
            <c:idx val="7"/>
            <c:invertIfNegative val="1"/>
            <c:bubble3D val="0"/>
            <c:extLst>
              <c:ext xmlns:c16="http://schemas.microsoft.com/office/drawing/2014/chart" uri="{C3380CC4-5D6E-409C-BE32-E72D297353CC}">
                <c16:uniqueId val="{00000004-19BB-4DA8-B77E-20979001BED7}"/>
              </c:ext>
            </c:extLst>
          </c:dPt>
          <c:dPt>
            <c:idx val="8"/>
            <c:invertIfNegative val="1"/>
            <c:bubble3D val="0"/>
            <c:extLst>
              <c:ext xmlns:c16="http://schemas.microsoft.com/office/drawing/2014/chart" uri="{C3380CC4-5D6E-409C-BE32-E72D297353CC}">
                <c16:uniqueId val="{00000005-19BB-4DA8-B77E-20979001BED7}"/>
              </c:ext>
            </c:extLst>
          </c:dPt>
          <c:dPt>
            <c:idx val="9"/>
            <c:invertIfNegative val="1"/>
            <c:bubble3D val="0"/>
            <c:extLst>
              <c:ext xmlns:c16="http://schemas.microsoft.com/office/drawing/2014/chart" uri="{C3380CC4-5D6E-409C-BE32-E72D297353CC}">
                <c16:uniqueId val="{00000006-19BB-4DA8-B77E-20979001BED7}"/>
              </c:ext>
            </c:extLst>
          </c:dPt>
          <c:dPt>
            <c:idx val="17"/>
            <c:invertIfNegative val="1"/>
            <c:bubble3D val="0"/>
            <c:extLst>
              <c:ext xmlns:c16="http://schemas.microsoft.com/office/drawing/2014/chart" uri="{C3380CC4-5D6E-409C-BE32-E72D297353CC}">
                <c16:uniqueId val="{00000007-19BB-4DA8-B77E-20979001BED7}"/>
              </c:ext>
            </c:extLst>
          </c:dPt>
          <c:dPt>
            <c:idx val="18"/>
            <c:invertIfNegative val="1"/>
            <c:bubble3D val="0"/>
            <c:extLst>
              <c:ext xmlns:c16="http://schemas.microsoft.com/office/drawing/2014/chart" uri="{C3380CC4-5D6E-409C-BE32-E72D297353CC}">
                <c16:uniqueId val="{00000008-19BB-4DA8-B77E-20979001BED7}"/>
              </c:ext>
            </c:extLst>
          </c:dPt>
          <c:dPt>
            <c:idx val="19"/>
            <c:invertIfNegative val="1"/>
            <c:bubble3D val="0"/>
            <c:spPr>
              <a:noFill/>
              <a:ln w="9525">
                <a:solidFill>
                  <a:schemeClr val="accent3">
                    <a:lumMod val="75000"/>
                  </a:schemeClr>
                </a:solidFill>
                <a:prstDash val="solid"/>
              </a:ln>
            </c:spPr>
            <c:extLst>
              <c:ext xmlns:c16="http://schemas.microsoft.com/office/drawing/2014/chart" uri="{C3380CC4-5D6E-409C-BE32-E72D297353CC}">
                <c16:uniqueId val="{00000018-19BB-4DA8-B77E-20979001BED7}"/>
              </c:ext>
            </c:extLst>
          </c:dPt>
          <c:dPt>
            <c:idx val="20"/>
            <c:invertIfNegative val="1"/>
            <c:bubble3D val="0"/>
            <c:spPr>
              <a:noFill/>
              <a:ln w="19050">
                <a:solidFill>
                  <a:schemeClr val="accent4"/>
                </a:solidFill>
                <a:prstDash val="sysDash"/>
              </a:ln>
            </c:spPr>
            <c:extLst>
              <c:ext xmlns:c16="http://schemas.microsoft.com/office/drawing/2014/chart" uri="{C3380CC4-5D6E-409C-BE32-E72D297353CC}">
                <c16:uniqueId val="{00000015-19BB-4DA8-B77E-20979001BED7}"/>
              </c:ext>
            </c:extLst>
          </c:dPt>
          <c:dPt>
            <c:idx val="21"/>
            <c:invertIfNegative val="1"/>
            <c:bubble3D val="0"/>
            <c:spPr>
              <a:noFill/>
              <a:ln w="19050">
                <a:solidFill>
                  <a:schemeClr val="accent4"/>
                </a:solidFill>
                <a:prstDash val="sysDash"/>
              </a:ln>
            </c:spPr>
            <c:extLst>
              <c:ext xmlns:c16="http://schemas.microsoft.com/office/drawing/2014/chart" uri="{C3380CC4-5D6E-409C-BE32-E72D297353CC}">
                <c16:uniqueId val="{00000014-19BB-4DA8-B77E-20979001BED7}"/>
              </c:ext>
            </c:extLst>
          </c:dPt>
          <c:dPt>
            <c:idx val="22"/>
            <c:invertIfNegative val="1"/>
            <c:bubble3D val="0"/>
            <c:spPr>
              <a:noFill/>
              <a:ln w="9525">
                <a:solidFill>
                  <a:schemeClr val="accent3">
                    <a:lumMod val="75000"/>
                  </a:schemeClr>
                </a:solidFill>
                <a:prstDash val="solid"/>
              </a:ln>
            </c:spPr>
            <c:extLst>
              <c:ext xmlns:c16="http://schemas.microsoft.com/office/drawing/2014/chart" uri="{C3380CC4-5D6E-409C-BE32-E72D297353CC}">
                <c16:uniqueId val="{00000019-19BB-4DA8-B77E-20979001BED7}"/>
              </c:ext>
            </c:extLst>
          </c:dPt>
          <c:dPt>
            <c:idx val="23"/>
            <c:invertIfNegative val="1"/>
            <c:bubble3D val="0"/>
            <c:spPr>
              <a:noFill/>
              <a:ln w="9525">
                <a:solidFill>
                  <a:schemeClr val="accent3">
                    <a:lumMod val="75000"/>
                  </a:schemeClr>
                </a:solidFill>
                <a:prstDash val="solid"/>
              </a:ln>
            </c:spPr>
            <c:extLst>
              <c:ext xmlns:c16="http://schemas.microsoft.com/office/drawing/2014/chart" uri="{C3380CC4-5D6E-409C-BE32-E72D297353CC}">
                <c16:uniqueId val="{0000001B-19BB-4DA8-B77E-20979001BED7}"/>
              </c:ext>
            </c:extLst>
          </c:dPt>
          <c:dPt>
            <c:idx val="24"/>
            <c:invertIfNegative val="1"/>
            <c:bubble3D val="0"/>
            <c:spPr>
              <a:noFill/>
              <a:ln w="9525">
                <a:solidFill>
                  <a:schemeClr val="accent3">
                    <a:lumMod val="75000"/>
                  </a:schemeClr>
                </a:solidFill>
                <a:prstDash val="solid"/>
              </a:ln>
            </c:spPr>
            <c:extLst>
              <c:ext xmlns:c16="http://schemas.microsoft.com/office/drawing/2014/chart" uri="{C3380CC4-5D6E-409C-BE32-E72D297353CC}">
                <c16:uniqueId val="{0000001A-19BB-4DA8-B77E-20979001BED7}"/>
              </c:ext>
            </c:extLst>
          </c:dPt>
          <c:dPt>
            <c:idx val="28"/>
            <c:invertIfNegative val="1"/>
            <c:bubble3D val="0"/>
            <c:spPr>
              <a:noFill/>
              <a:ln w="15875">
                <a:solidFill>
                  <a:schemeClr val="accent2"/>
                </a:solidFill>
                <a:prstDash val="solid"/>
              </a:ln>
            </c:spPr>
            <c:extLst>
              <c:ext xmlns:c16="http://schemas.microsoft.com/office/drawing/2014/chart" uri="{C3380CC4-5D6E-409C-BE32-E72D297353CC}">
                <c16:uniqueId val="{00000012-19BB-4DA8-B77E-20979001BED7}"/>
              </c:ext>
            </c:extLst>
          </c:dPt>
          <c:dPt>
            <c:idx val="29"/>
            <c:invertIfNegative val="1"/>
            <c:bubble3D val="0"/>
            <c:spPr>
              <a:noFill/>
              <a:ln w="19050" cmpd="sng">
                <a:solidFill>
                  <a:schemeClr val="accent4"/>
                </a:solidFill>
                <a:prstDash val="sysDash"/>
              </a:ln>
            </c:spPr>
            <c:extLst>
              <c:ext xmlns:c16="http://schemas.microsoft.com/office/drawing/2014/chart" uri="{C3380CC4-5D6E-409C-BE32-E72D297353CC}">
                <c16:uniqueId val="{00000013-19BB-4DA8-B77E-20979001BED7}"/>
              </c:ext>
            </c:extLst>
          </c:dPt>
          <c:dPt>
            <c:idx val="186"/>
            <c:invertIfNegative val="1"/>
            <c:bubble3D val="0"/>
            <c:extLst>
              <c:ext xmlns:c16="http://schemas.microsoft.com/office/drawing/2014/chart" uri="{C3380CC4-5D6E-409C-BE32-E72D297353CC}">
                <c16:uniqueId val="{00000009-19BB-4DA8-B77E-20979001BED7}"/>
              </c:ext>
            </c:extLst>
          </c:dPt>
          <c:dPt>
            <c:idx val="187"/>
            <c:invertIfNegative val="1"/>
            <c:bubble3D val="0"/>
            <c:extLst>
              <c:ext xmlns:c16="http://schemas.microsoft.com/office/drawing/2014/chart" uri="{C3380CC4-5D6E-409C-BE32-E72D297353CC}">
                <c16:uniqueId val="{0000000A-19BB-4DA8-B77E-20979001BED7}"/>
              </c:ext>
            </c:extLst>
          </c:dPt>
          <c:dPt>
            <c:idx val="217"/>
            <c:invertIfNegative val="1"/>
            <c:bubble3D val="0"/>
            <c:extLst>
              <c:ext xmlns:c16="http://schemas.microsoft.com/office/drawing/2014/chart" uri="{C3380CC4-5D6E-409C-BE32-E72D297353CC}">
                <c16:uniqueId val="{0000000B-19BB-4DA8-B77E-20979001BED7}"/>
              </c:ext>
            </c:extLst>
          </c:dPt>
          <c:dPt>
            <c:idx val="219"/>
            <c:invertIfNegative val="1"/>
            <c:bubble3D val="0"/>
            <c:extLst>
              <c:ext xmlns:c16="http://schemas.microsoft.com/office/drawing/2014/chart" uri="{C3380CC4-5D6E-409C-BE32-E72D297353CC}">
                <c16:uniqueId val="{0000000C-19BB-4DA8-B77E-20979001BED7}"/>
              </c:ext>
            </c:extLst>
          </c:dPt>
          <c:dPt>
            <c:idx val="222"/>
            <c:invertIfNegative val="1"/>
            <c:bubble3D val="0"/>
            <c:extLst>
              <c:ext xmlns:c16="http://schemas.microsoft.com/office/drawing/2014/chart" uri="{C3380CC4-5D6E-409C-BE32-E72D297353CC}">
                <c16:uniqueId val="{0000000D-19BB-4DA8-B77E-20979001BED7}"/>
              </c:ext>
            </c:extLst>
          </c:dPt>
          <c:dPt>
            <c:idx val="223"/>
            <c:invertIfNegative val="1"/>
            <c:bubble3D val="0"/>
            <c:extLst>
              <c:ext xmlns:c16="http://schemas.microsoft.com/office/drawing/2014/chart" uri="{C3380CC4-5D6E-409C-BE32-E72D297353CC}">
                <c16:uniqueId val="{0000000E-19BB-4DA8-B77E-20979001BED7}"/>
              </c:ext>
            </c:extLst>
          </c:dPt>
          <c:dPt>
            <c:idx val="224"/>
            <c:invertIfNegative val="1"/>
            <c:bubble3D val="0"/>
            <c:extLst>
              <c:ext xmlns:c16="http://schemas.microsoft.com/office/drawing/2014/chart" uri="{C3380CC4-5D6E-409C-BE32-E72D297353CC}">
                <c16:uniqueId val="{0000000F-19BB-4DA8-B77E-20979001BED7}"/>
              </c:ext>
            </c:extLst>
          </c:dPt>
          <c:dPt>
            <c:idx val="225"/>
            <c:invertIfNegative val="1"/>
            <c:bubble3D val="0"/>
            <c:extLst>
              <c:ext xmlns:c16="http://schemas.microsoft.com/office/drawing/2014/chart" uri="{C3380CC4-5D6E-409C-BE32-E72D297353CC}">
                <c16:uniqueId val="{00000010-19BB-4DA8-B77E-20979001BED7}"/>
              </c:ext>
            </c:extLst>
          </c:dPt>
          <c:dLbls>
            <c:delete val="1"/>
          </c:dLbls>
          <c:xVal>
            <c:numRef>
              <c:f>'PV+Battery Hybrid PPA Price'!$I$26:$I$62</c:f>
              <c:numCache>
                <c:formatCode>[$-409]mmm\-yy;@</c:formatCode>
                <c:ptCount val="37"/>
                <c:pt idx="0">
                  <c:v>42839</c:v>
                </c:pt>
                <c:pt idx="1">
                  <c:v>42877</c:v>
                </c:pt>
                <c:pt idx="2">
                  <c:v>43397</c:v>
                </c:pt>
                <c:pt idx="3">
                  <c:v>43397</c:v>
                </c:pt>
                <c:pt idx="4">
                  <c:v>43647</c:v>
                </c:pt>
                <c:pt idx="5">
                  <c:v>43800</c:v>
                </c:pt>
                <c:pt idx="6">
                  <c:v>43509</c:v>
                </c:pt>
                <c:pt idx="7">
                  <c:v>43952</c:v>
                </c:pt>
                <c:pt idx="8">
                  <c:v>42256</c:v>
                </c:pt>
                <c:pt idx="9">
                  <c:v>42734</c:v>
                </c:pt>
                <c:pt idx="10">
                  <c:v>43007</c:v>
                </c:pt>
                <c:pt idx="11">
                  <c:v>43461</c:v>
                </c:pt>
                <c:pt idx="12">
                  <c:v>43461</c:v>
                </c:pt>
                <c:pt idx="13">
                  <c:v>43461</c:v>
                </c:pt>
                <c:pt idx="14">
                  <c:v>43462</c:v>
                </c:pt>
                <c:pt idx="15">
                  <c:v>43462</c:v>
                </c:pt>
                <c:pt idx="16">
                  <c:v>43463</c:v>
                </c:pt>
                <c:pt idx="17">
                  <c:v>43463</c:v>
                </c:pt>
                <c:pt idx="18">
                  <c:v>43524</c:v>
                </c:pt>
                <c:pt idx="19">
                  <c:v>44077</c:v>
                </c:pt>
                <c:pt idx="20">
                  <c:v>44085</c:v>
                </c:pt>
                <c:pt idx="21">
                  <c:v>44089</c:v>
                </c:pt>
                <c:pt idx="22">
                  <c:v>44077</c:v>
                </c:pt>
                <c:pt idx="23">
                  <c:v>44085</c:v>
                </c:pt>
                <c:pt idx="24">
                  <c:v>44088</c:v>
                </c:pt>
                <c:pt idx="25">
                  <c:v>44088</c:v>
                </c:pt>
                <c:pt idx="26">
                  <c:v>43643</c:v>
                </c:pt>
                <c:pt idx="27">
                  <c:v>43643</c:v>
                </c:pt>
                <c:pt idx="28">
                  <c:v>43755</c:v>
                </c:pt>
                <c:pt idx="29">
                  <c:v>43250</c:v>
                </c:pt>
                <c:pt idx="30">
                  <c:v>43250</c:v>
                </c:pt>
                <c:pt idx="31">
                  <c:v>43250</c:v>
                </c:pt>
                <c:pt idx="32">
                  <c:v>43640</c:v>
                </c:pt>
                <c:pt idx="33">
                  <c:v>43640</c:v>
                </c:pt>
                <c:pt idx="34">
                  <c:v>43640</c:v>
                </c:pt>
                <c:pt idx="35">
                  <c:v>43915</c:v>
                </c:pt>
                <c:pt idx="36">
                  <c:v>43929</c:v>
                </c:pt>
              </c:numCache>
            </c:numRef>
          </c:xVal>
          <c:yVal>
            <c:numRef>
              <c:f>'PV+Battery Hybrid PPA Price'!$H$26:$H$62</c:f>
              <c:numCache>
                <c:formatCode>0%</c:formatCode>
                <c:ptCount val="37"/>
                <c:pt idx="1">
                  <c:v>0.35714285714285743</c:v>
                </c:pt>
                <c:pt idx="4">
                  <c:v>0.49596163553760664</c:v>
                </c:pt>
                <c:pt idx="5">
                  <c:v>0.17925925925925978</c:v>
                </c:pt>
                <c:pt idx="6">
                  <c:v>9.1743119266054551E-2</c:v>
                </c:pt>
                <c:pt idx="26">
                  <c:v>0.18983492615117389</c:v>
                </c:pt>
                <c:pt idx="27">
                  <c:v>0.46733261339092835</c:v>
                </c:pt>
                <c:pt idx="28">
                  <c:v>0.31672952146351591</c:v>
                </c:pt>
                <c:pt idx="29">
                  <c:v>0.14763589578642683</c:v>
                </c:pt>
                <c:pt idx="30">
                  <c:v>0.17568407960198992</c:v>
                </c:pt>
                <c:pt idx="31">
                  <c:v>0.16870144284128752</c:v>
                </c:pt>
                <c:pt idx="35">
                  <c:v>0.50569309607505697</c:v>
                </c:pt>
                <c:pt idx="36">
                  <c:v>0.35060579780357592</c:v>
                </c:pt>
              </c:numCache>
            </c:numRef>
          </c:yVal>
          <c:bubbleSize>
            <c:numRef>
              <c:f>'PV+Battery Hybrid PPA Price'!$E$26:$E$62</c:f>
              <c:numCache>
                <c:formatCode>0%</c:formatCode>
                <c:ptCount val="37"/>
                <c:pt idx="0">
                  <c:v>0.5</c:v>
                </c:pt>
                <c:pt idx="1">
                  <c:v>0.3</c:v>
                </c:pt>
                <c:pt idx="2">
                  <c:v>0.3125</c:v>
                </c:pt>
                <c:pt idx="3">
                  <c:v>0.3</c:v>
                </c:pt>
                <c:pt idx="4">
                  <c:v>0.75</c:v>
                </c:pt>
                <c:pt idx="5">
                  <c:v>0.25</c:v>
                </c:pt>
                <c:pt idx="6">
                  <c:v>4.5454545454545456E-2</c:v>
                </c:pt>
                <c:pt idx="7">
                  <c:v>0.24</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0.13333333333333333</c:v>
                </c:pt>
                <c:pt idx="27">
                  <c:v>0.4</c:v>
                </c:pt>
                <c:pt idx="28">
                  <c:v>0.5</c:v>
                </c:pt>
                <c:pt idx="29">
                  <c:v>0.24752475247524752</c:v>
                </c:pt>
                <c:pt idx="30">
                  <c:v>0.25</c:v>
                </c:pt>
                <c:pt idx="31">
                  <c:v>0.25</c:v>
                </c:pt>
                <c:pt idx="32">
                  <c:v>0.375</c:v>
                </c:pt>
                <c:pt idx="33">
                  <c:v>0.45</c:v>
                </c:pt>
                <c:pt idx="34">
                  <c:v>0.55072463768115942</c:v>
                </c:pt>
                <c:pt idx="35">
                  <c:v>0.9</c:v>
                </c:pt>
                <c:pt idx="36">
                  <c:v>0.453125</c:v>
                </c:pt>
              </c:numCache>
            </c:numRef>
          </c:bubbleSize>
          <c:bubble3D val="0"/>
          <c:extLst>
            <c:ext xmlns:c16="http://schemas.microsoft.com/office/drawing/2014/chart" uri="{C3380CC4-5D6E-409C-BE32-E72D297353CC}">
              <c16:uniqueId val="{00000011-19BB-4DA8-B77E-20979001BED7}"/>
            </c:ext>
          </c:extLst>
        </c:ser>
        <c:dLbls>
          <c:showLegendKey val="0"/>
          <c:showVal val="1"/>
          <c:showCatName val="0"/>
          <c:showSerName val="0"/>
          <c:showPercent val="0"/>
          <c:showBubbleSize val="0"/>
        </c:dLbls>
        <c:bubbleScale val="140"/>
        <c:showNegBubbles val="0"/>
        <c:axId val="358249216"/>
        <c:axId val="358251136"/>
      </c:bubbleChart>
      <c:valAx>
        <c:axId val="358249216"/>
        <c:scaling>
          <c:orientation val="minMax"/>
          <c:max val="44000"/>
          <c:min val="42800"/>
        </c:scaling>
        <c:delete val="0"/>
        <c:axPos val="b"/>
        <c:title>
          <c:tx>
            <c:rich>
              <a:bodyPr/>
              <a:lstStyle/>
              <a:p>
                <a:pPr>
                  <a:defRPr sz="1000" b="1">
                    <a:latin typeface="Arial" panose="020B0604020202020204" pitchFamily="34" charset="0"/>
                    <a:cs typeface="Arial" panose="020B0604020202020204" pitchFamily="34" charset="0"/>
                  </a:defRPr>
                </a:pPr>
                <a:r>
                  <a:rPr lang="en-US" sz="1000" b="1">
                    <a:latin typeface="Arial" panose="020B0604020202020204" pitchFamily="34" charset="0"/>
                    <a:cs typeface="Arial" panose="020B0604020202020204" pitchFamily="34" charset="0"/>
                  </a:rPr>
                  <a:t>PPA Execution Date</a:t>
                </a:r>
              </a:p>
            </c:rich>
          </c:tx>
          <c:layout>
            <c:manualLayout>
              <c:xMode val="edge"/>
              <c:yMode val="edge"/>
              <c:x val="0.38777820859513773"/>
              <c:y val="0.92799517484556859"/>
            </c:manualLayout>
          </c:layout>
          <c:overlay val="0"/>
          <c:spPr>
            <a:noFill/>
            <a:ln w="25400">
              <a:noFill/>
            </a:ln>
          </c:spPr>
        </c:title>
        <c:numFmt formatCode="[$-409]mmm\-yy;@" sourceLinked="0"/>
        <c:majorTickMark val="out"/>
        <c:minorTickMark val="none"/>
        <c:tickLblPos val="nextTo"/>
        <c:spPr>
          <a:ln w="3175">
            <a:solidFill>
              <a:srgbClr val="000000"/>
            </a:solidFill>
            <a:prstDash val="solid"/>
          </a:ln>
        </c:spPr>
        <c:txPr>
          <a:bodyPr rot="0" vert="horz"/>
          <a:lstStyle/>
          <a:p>
            <a:pPr>
              <a:defRPr sz="1000" b="1">
                <a:latin typeface="Arial" panose="020B0604020202020204" pitchFamily="34" charset="0"/>
                <a:cs typeface="Arial" panose="020B0604020202020204" pitchFamily="34" charset="0"/>
              </a:defRPr>
            </a:pPr>
            <a:endParaRPr lang="en-US"/>
          </a:p>
        </c:txPr>
        <c:crossAx val="358251136"/>
        <c:crosses val="autoZero"/>
        <c:crossBetween val="midCat"/>
        <c:majorUnit val="184"/>
      </c:valAx>
      <c:valAx>
        <c:axId val="358251136"/>
        <c:scaling>
          <c:orientation val="minMax"/>
          <c:max val="0.65000000000000013"/>
          <c:min val="0"/>
        </c:scaling>
        <c:delete val="0"/>
        <c:axPos val="l"/>
        <c:numFmt formatCode="0%" sourceLinked="0"/>
        <c:majorTickMark val="out"/>
        <c:minorTickMark val="none"/>
        <c:tickLblPos val="nextTo"/>
        <c:spPr>
          <a:ln w="3175">
            <a:solidFill>
              <a:srgbClr val="000000"/>
            </a:solidFill>
            <a:prstDash val="solid"/>
          </a:ln>
        </c:spPr>
        <c:txPr>
          <a:bodyPr rot="0" vert="horz"/>
          <a:lstStyle/>
          <a:p>
            <a:pPr>
              <a:defRPr sz="1000" b="1">
                <a:latin typeface="Arial" panose="020B0604020202020204" pitchFamily="34" charset="0"/>
                <a:cs typeface="Arial" panose="020B0604020202020204" pitchFamily="34" charset="0"/>
              </a:defRPr>
            </a:pPr>
            <a:endParaRPr lang="en-US"/>
          </a:p>
        </c:txPr>
        <c:crossAx val="358249216"/>
        <c:crosses val="autoZero"/>
        <c:crossBetween val="midCat"/>
      </c:valAx>
      <c:spPr>
        <a:noFill/>
        <a:ln w="25400">
          <a:noFill/>
        </a:ln>
      </c:spPr>
    </c:plotArea>
    <c:plotVisOnly val="1"/>
    <c:dispBlanksAs val="gap"/>
    <c:showDLblsOverMax val="0"/>
  </c:chart>
  <c:spPr>
    <a:solidFill>
      <a:schemeClr val="bg1"/>
    </a:solidFill>
    <a:ln w="9525">
      <a:noFill/>
    </a:ln>
  </c:spPr>
  <c:txPr>
    <a:bodyPr/>
    <a:lstStyle/>
    <a:p>
      <a:pPr>
        <a:defRPr sz="900" b="0" i="0" u="none" strike="noStrike" baseline="0">
          <a:solidFill>
            <a:srgbClr val="000000"/>
          </a:solidFill>
          <a:latin typeface="+mn-lt"/>
          <a:ea typeface="Arial"/>
          <a:cs typeface="Arial"/>
        </a:defRPr>
      </a:pPr>
      <a:endParaRPr lang="en-US"/>
    </a:p>
  </c:txPr>
  <c:printSettings>
    <c:headerFooter alignWithMargins="0"/>
    <c:pageMargins b="1" l="0.75" r="0.75" t="1" header="0.5" footer="0.5"/>
    <c:pageSetup/>
  </c:printSettings>
  <c:userShapes r:id="rId1"/>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9371424725755434E-2"/>
          <c:y val="0.11458671309302418"/>
          <c:w val="0.93529191062655626"/>
          <c:h val="0.75155298053803543"/>
        </c:manualLayout>
      </c:layout>
      <c:barChart>
        <c:barDir val="col"/>
        <c:grouping val="stacked"/>
        <c:varyColors val="0"/>
        <c:ser>
          <c:idx val="0"/>
          <c:order val="0"/>
          <c:tx>
            <c:v> Nationwide</c:v>
          </c:tx>
          <c:spPr>
            <a:solidFill>
              <a:schemeClr val="accent6"/>
            </a:solidFill>
            <a:ln w="12700">
              <a:noFill/>
              <a:prstDash val="solid"/>
            </a:ln>
          </c:spPr>
          <c:invertIfNegative val="0"/>
          <c:dLbls>
            <c:spPr>
              <a:noFill/>
              <a:ln>
                <a:noFill/>
              </a:ln>
              <a:effectLst/>
            </c:spPr>
            <c:txPr>
              <a:bodyPr wrap="square" lIns="38100" tIns="19050" rIns="38100" bIns="19050" anchor="ctr">
                <a:spAutoFit/>
              </a:bodyPr>
              <a:lstStyle/>
              <a:p>
                <a:pPr>
                  <a:defRPr b="0">
                    <a:solidFill>
                      <a:sysClr val="windowText" lastClr="000000"/>
                    </a:solidFill>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PV'!$B$27:$B$36</c:f>
              <c:numCache>
                <c:formatCode>0</c:formatCode>
                <c:ptCount val="10"/>
                <c:pt idx="0">
                  <c:v>225.86118955991287</c:v>
                </c:pt>
                <c:pt idx="1">
                  <c:v>204.8718589287804</c:v>
                </c:pt>
                <c:pt idx="2">
                  <c:v>148.76165029084356</c:v>
                </c:pt>
                <c:pt idx="3">
                  <c:v>137.75984837023046</c:v>
                </c:pt>
                <c:pt idx="4">
                  <c:v>129.1839665634231</c:v>
                </c:pt>
                <c:pt idx="5">
                  <c:v>100.23579411825737</c:v>
                </c:pt>
                <c:pt idx="6">
                  <c:v>75.540333855580229</c:v>
                </c:pt>
                <c:pt idx="7">
                  <c:v>73.492128251423509</c:v>
                </c:pt>
                <c:pt idx="8">
                  <c:v>57.976812626738436</c:v>
                </c:pt>
                <c:pt idx="9">
                  <c:v>44.534501898141272</c:v>
                </c:pt>
              </c:numCache>
            </c:numRef>
          </c:val>
          <c:extLst>
            <c:ext xmlns:c16="http://schemas.microsoft.com/office/drawing/2014/chart" uri="{C3380CC4-5D6E-409C-BE32-E72D297353CC}">
              <c16:uniqueId val="{00000000-3651-4628-8C6D-033997E88481}"/>
            </c:ext>
          </c:extLst>
        </c:ser>
        <c:dLbls>
          <c:showLegendKey val="0"/>
          <c:showVal val="0"/>
          <c:showCatName val="0"/>
          <c:showSerName val="0"/>
          <c:showPercent val="0"/>
          <c:showBubbleSize val="0"/>
        </c:dLbls>
        <c:gapWidth val="30"/>
        <c:overlap val="100"/>
        <c:axId val="161262592"/>
        <c:axId val="161268480"/>
      </c:barChart>
      <c:catAx>
        <c:axId val="161262592"/>
        <c:scaling>
          <c:orientation val="minMax"/>
        </c:scaling>
        <c:delete val="0"/>
        <c:axPos val="b"/>
        <c:numFmt formatCode="General" sourceLinked="1"/>
        <c:majorTickMark val="out"/>
        <c:minorTickMark val="none"/>
        <c:tickLblPos val="nextTo"/>
        <c:spPr>
          <a:ln w="3175">
            <a:noFill/>
            <a:prstDash val="solid"/>
          </a:ln>
        </c:spPr>
        <c:txPr>
          <a:bodyPr rot="0" vert="horz"/>
          <a:lstStyle/>
          <a:p>
            <a:pPr>
              <a:defRPr/>
            </a:pPr>
            <a:endParaRPr lang="en-US"/>
          </a:p>
        </c:txPr>
        <c:crossAx val="161268480"/>
        <c:crosses val="autoZero"/>
        <c:auto val="1"/>
        <c:lblAlgn val="ctr"/>
        <c:lblOffset val="50"/>
        <c:tickLblSkip val="1"/>
        <c:tickMarkSkip val="1"/>
        <c:noMultiLvlLbl val="1"/>
      </c:catAx>
      <c:valAx>
        <c:axId val="161268480"/>
        <c:scaling>
          <c:orientation val="minMax"/>
          <c:min val="0"/>
        </c:scaling>
        <c:delete val="0"/>
        <c:axPos val="l"/>
        <c:majorGridlines>
          <c:spPr>
            <a:ln w="3175">
              <a:solidFill>
                <a:schemeClr val="bg1">
                  <a:lumMod val="75000"/>
                </a:schemeClr>
              </a:solidFill>
            </a:ln>
          </c:spPr>
        </c:majorGridlines>
        <c:numFmt formatCode="#,##0" sourceLinked="0"/>
        <c:majorTickMark val="out"/>
        <c:minorTickMark val="none"/>
        <c:tickLblPos val="nextTo"/>
        <c:spPr>
          <a:noFill/>
          <a:ln w="3175">
            <a:noFill/>
            <a:prstDash val="solid"/>
          </a:ln>
        </c:spPr>
        <c:txPr>
          <a:bodyPr rot="0" vert="horz"/>
          <a:lstStyle/>
          <a:p>
            <a:pPr>
              <a:defRPr/>
            </a:pPr>
            <a:endParaRPr lang="en-US"/>
          </a:p>
        </c:txPr>
        <c:crossAx val="161262592"/>
        <c:crosses val="autoZero"/>
        <c:crossBetween val="between"/>
        <c:majorUnit val="40"/>
      </c:valAx>
      <c:spPr>
        <a:noFill/>
        <a:ln w="25400">
          <a:noFill/>
        </a:ln>
      </c:spPr>
    </c:plotArea>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150817686250757E-2"/>
          <c:y val="0.11458671309302418"/>
          <c:w val="0.93315515848980413"/>
          <c:h val="0.74302924747853549"/>
        </c:manualLayout>
      </c:layout>
      <c:barChart>
        <c:barDir val="col"/>
        <c:grouping val="stacked"/>
        <c:varyColors val="0"/>
        <c:ser>
          <c:idx val="0"/>
          <c:order val="2"/>
          <c:tx>
            <c:v> Nationwide</c:v>
          </c:tx>
          <c:spPr>
            <a:solidFill>
              <a:schemeClr val="accent6"/>
            </a:solidFill>
            <a:ln w="12700">
              <a:noFill/>
              <a:prstDash val="solid"/>
            </a:ln>
          </c:spPr>
          <c:invertIfNegative val="0"/>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PV'!$B$27:$B$36</c:f>
              <c:numCache>
                <c:formatCode>0</c:formatCode>
                <c:ptCount val="10"/>
                <c:pt idx="0">
                  <c:v>225.86118955991287</c:v>
                </c:pt>
                <c:pt idx="1">
                  <c:v>204.8718589287804</c:v>
                </c:pt>
                <c:pt idx="2">
                  <c:v>148.76165029084356</c:v>
                </c:pt>
                <c:pt idx="3">
                  <c:v>137.75984837023046</c:v>
                </c:pt>
                <c:pt idx="4">
                  <c:v>129.1839665634231</c:v>
                </c:pt>
                <c:pt idx="5">
                  <c:v>100.23579411825737</c:v>
                </c:pt>
                <c:pt idx="6">
                  <c:v>75.540333855580229</c:v>
                </c:pt>
                <c:pt idx="7">
                  <c:v>73.492128251423509</c:v>
                </c:pt>
                <c:pt idx="8">
                  <c:v>57.976812626738436</c:v>
                </c:pt>
                <c:pt idx="9">
                  <c:v>44.534501898141272</c:v>
                </c:pt>
              </c:numCache>
            </c:numRef>
          </c:val>
          <c:extLst>
            <c:ext xmlns:c16="http://schemas.microsoft.com/office/drawing/2014/chart" uri="{C3380CC4-5D6E-409C-BE32-E72D297353CC}">
              <c16:uniqueId val="{00000000-A92D-4C75-BB59-FE8DA30B537F}"/>
            </c:ext>
          </c:extLst>
        </c:ser>
        <c:dLbls>
          <c:showLegendKey val="0"/>
          <c:showVal val="0"/>
          <c:showCatName val="0"/>
          <c:showSerName val="0"/>
          <c:showPercent val="0"/>
          <c:showBubbleSize val="0"/>
        </c:dLbls>
        <c:gapWidth val="30"/>
        <c:overlap val="100"/>
        <c:axId val="161262592"/>
        <c:axId val="161268480"/>
      </c:barChart>
      <c:lineChart>
        <c:grouping val="standard"/>
        <c:varyColors val="0"/>
        <c:ser>
          <c:idx val="10"/>
          <c:order val="0"/>
          <c:tx>
            <c:v> Hawaii</c:v>
          </c:tx>
          <c:spPr>
            <a:ln>
              <a:solidFill>
                <a:schemeClr val="tx1">
                  <a:lumMod val="50000"/>
                  <a:lumOff val="50000"/>
                </a:schemeClr>
              </a:solidFill>
              <a:prstDash val="sysDash"/>
            </a:ln>
          </c:spPr>
          <c:marker>
            <c:symbol val="circle"/>
            <c:size val="5"/>
            <c:spPr>
              <a:solidFill>
                <a:schemeClr val="bg1"/>
              </a:solidFill>
              <a:ln w="6350">
                <a:solidFill>
                  <a:schemeClr val="tx1">
                    <a:lumMod val="50000"/>
                    <a:lumOff val="50000"/>
                  </a:schemeClr>
                </a:solidFill>
              </a:ln>
            </c:spPr>
          </c:marker>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PV'!$K$27:$K$36</c:f>
              <c:numCache>
                <c:formatCode>0</c:formatCode>
                <c:ptCount val="10"/>
                <c:pt idx="7">
                  <c:v>131.62309489002538</c:v>
                </c:pt>
                <c:pt idx="8">
                  <c:v>#N/A</c:v>
                </c:pt>
                <c:pt idx="9">
                  <c:v>79.660537370179739</c:v>
                </c:pt>
              </c:numCache>
            </c:numRef>
          </c:val>
          <c:smooth val="0"/>
          <c:extLst>
            <c:ext xmlns:c16="http://schemas.microsoft.com/office/drawing/2014/chart" uri="{C3380CC4-5D6E-409C-BE32-E72D297353CC}">
              <c16:uniqueId val="{0000000E-71A8-46A9-9BEA-FE52F531D9A6}"/>
            </c:ext>
          </c:extLst>
        </c:ser>
        <c:ser>
          <c:idx val="6"/>
          <c:order val="1"/>
          <c:tx>
            <c:v> ISO-NE</c:v>
          </c:tx>
          <c:spPr>
            <a:ln w="19050">
              <a:solidFill>
                <a:schemeClr val="tx2">
                  <a:lumMod val="60000"/>
                  <a:lumOff val="40000"/>
                </a:schemeClr>
              </a:solidFill>
            </a:ln>
          </c:spPr>
          <c:marker>
            <c:symbol val="circle"/>
            <c:size val="5"/>
            <c:spPr>
              <a:solidFill>
                <a:schemeClr val="bg1"/>
              </a:solidFill>
              <a:ln w="6350"/>
            </c:spPr>
          </c:marker>
          <c:dPt>
            <c:idx val="6"/>
            <c:bubble3D val="0"/>
            <c:spPr>
              <a:ln w="19050">
                <a:solidFill>
                  <a:schemeClr val="tx2">
                    <a:lumMod val="60000"/>
                    <a:lumOff val="40000"/>
                  </a:schemeClr>
                </a:solidFill>
                <a:prstDash val="sysDash"/>
              </a:ln>
            </c:spPr>
            <c:extLst>
              <c:ext xmlns:c16="http://schemas.microsoft.com/office/drawing/2014/chart" uri="{C3380CC4-5D6E-409C-BE32-E72D297353CC}">
                <c16:uniqueId val="{00000011-71A8-46A9-9BEA-FE52F531D9A6}"/>
              </c:ext>
            </c:extLst>
          </c:dPt>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PV'!$H$27:$H$36</c:f>
              <c:numCache>
                <c:formatCode>0</c:formatCode>
                <c:ptCount val="10"/>
                <c:pt idx="4">
                  <c:v>211.13455424064051</c:v>
                </c:pt>
                <c:pt idx="5">
                  <c:v>#N/A</c:v>
                </c:pt>
                <c:pt idx="6">
                  <c:v>189.5702183554686</c:v>
                </c:pt>
                <c:pt idx="7">
                  <c:v>118.56047872630226</c:v>
                </c:pt>
                <c:pt idx="8">
                  <c:v>89.842475692178439</c:v>
                </c:pt>
                <c:pt idx="9">
                  <c:v>65.344317017378145</c:v>
                </c:pt>
              </c:numCache>
            </c:numRef>
          </c:val>
          <c:smooth val="0"/>
          <c:extLst>
            <c:ext xmlns:c16="http://schemas.microsoft.com/office/drawing/2014/chart" uri="{C3380CC4-5D6E-409C-BE32-E72D297353CC}">
              <c16:uniqueId val="{00000003-A92D-4C75-BB59-FE8DA30B537F}"/>
            </c:ext>
          </c:extLst>
        </c:ser>
        <c:ser>
          <c:idx val="4"/>
          <c:order val="3"/>
          <c:tx>
            <c:v> PJM</c:v>
          </c:tx>
          <c:spPr>
            <a:ln w="19050">
              <a:solidFill>
                <a:schemeClr val="accent6">
                  <a:lumMod val="60000"/>
                  <a:lumOff val="40000"/>
                </a:schemeClr>
              </a:solidFill>
              <a:prstDash val="solid"/>
            </a:ln>
          </c:spPr>
          <c:marker>
            <c:symbol val="none"/>
          </c:marker>
          <c:dPt>
            <c:idx val="6"/>
            <c:bubble3D val="0"/>
            <c:extLst>
              <c:ext xmlns:c16="http://schemas.microsoft.com/office/drawing/2014/chart" uri="{C3380CC4-5D6E-409C-BE32-E72D297353CC}">
                <c16:uniqueId val="{00000004-A92D-4C75-BB59-FE8DA30B537F}"/>
              </c:ext>
            </c:extLst>
          </c:dPt>
          <c:dPt>
            <c:idx val="8"/>
            <c:bubble3D val="0"/>
            <c:extLst>
              <c:ext xmlns:c16="http://schemas.microsoft.com/office/drawing/2014/chart" uri="{C3380CC4-5D6E-409C-BE32-E72D297353CC}">
                <c16:uniqueId val="{00000005-A92D-4C75-BB59-FE8DA30B537F}"/>
              </c:ext>
            </c:extLst>
          </c:dPt>
          <c:dPt>
            <c:idx val="12"/>
            <c:bubble3D val="0"/>
            <c:extLst>
              <c:ext xmlns:c16="http://schemas.microsoft.com/office/drawing/2014/chart" uri="{C3380CC4-5D6E-409C-BE32-E72D297353CC}">
                <c16:uniqueId val="{00000006-A92D-4C75-BB59-FE8DA30B537F}"/>
              </c:ext>
            </c:extLst>
          </c:dPt>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PV'!$G$27:$G$36</c:f>
              <c:numCache>
                <c:formatCode>0</c:formatCode>
                <c:ptCount val="10"/>
                <c:pt idx="0">
                  <c:v>359.33291486196259</c:v>
                </c:pt>
                <c:pt idx="1">
                  <c:v>276.63371933491823</c:v>
                </c:pt>
                <c:pt idx="2">
                  <c:v>231.42565514375417</c:v>
                </c:pt>
                <c:pt idx="3">
                  <c:v>275.88796436361986</c:v>
                </c:pt>
                <c:pt idx="4">
                  <c:v>143.38293271728173</c:v>
                </c:pt>
                <c:pt idx="5">
                  <c:v>110.07222597082307</c:v>
                </c:pt>
                <c:pt idx="6">
                  <c:v>106.8150454613084</c:v>
                </c:pt>
                <c:pt idx="7">
                  <c:v>81.881759068192821</c:v>
                </c:pt>
                <c:pt idx="8">
                  <c:v>78.995117620538281</c:v>
                </c:pt>
                <c:pt idx="9">
                  <c:v>48.34701703381289</c:v>
                </c:pt>
              </c:numCache>
            </c:numRef>
          </c:val>
          <c:smooth val="0"/>
          <c:extLst>
            <c:ext xmlns:c16="http://schemas.microsoft.com/office/drawing/2014/chart" uri="{C3380CC4-5D6E-409C-BE32-E72D297353CC}">
              <c16:uniqueId val="{00000007-A92D-4C75-BB59-FE8DA30B537F}"/>
            </c:ext>
          </c:extLst>
        </c:ser>
        <c:ser>
          <c:idx val="3"/>
          <c:order val="4"/>
          <c:tx>
            <c:v> MISO</c:v>
          </c:tx>
          <c:spPr>
            <a:ln w="19050">
              <a:solidFill>
                <a:schemeClr val="accent3">
                  <a:lumMod val="75000"/>
                </a:schemeClr>
              </a:solidFill>
              <a:prstDash val="solid"/>
            </a:ln>
          </c:spPr>
          <c:marker>
            <c:symbol val="none"/>
          </c:marker>
          <c:dPt>
            <c:idx val="3"/>
            <c:bubble3D val="0"/>
            <c:extLst>
              <c:ext xmlns:c16="http://schemas.microsoft.com/office/drawing/2014/chart" uri="{C3380CC4-5D6E-409C-BE32-E72D297353CC}">
                <c16:uniqueId val="{0000000C-A92D-4C75-BB59-FE8DA30B537F}"/>
              </c:ext>
            </c:extLst>
          </c:dPt>
          <c:dPt>
            <c:idx val="4"/>
            <c:bubble3D val="0"/>
            <c:extLst>
              <c:ext xmlns:c16="http://schemas.microsoft.com/office/drawing/2014/chart" uri="{C3380CC4-5D6E-409C-BE32-E72D297353CC}">
                <c16:uniqueId val="{0000000D-A92D-4C75-BB59-FE8DA30B537F}"/>
              </c:ext>
            </c:extLst>
          </c:dPt>
          <c:dPt>
            <c:idx val="5"/>
            <c:bubble3D val="0"/>
            <c:extLst>
              <c:ext xmlns:c16="http://schemas.microsoft.com/office/drawing/2014/chart" uri="{C3380CC4-5D6E-409C-BE32-E72D297353CC}">
                <c16:uniqueId val="{0000000E-A92D-4C75-BB59-FE8DA30B537F}"/>
              </c:ext>
            </c:extLst>
          </c:dPt>
          <c:dPt>
            <c:idx val="6"/>
            <c:bubble3D val="0"/>
            <c:extLst>
              <c:ext xmlns:c16="http://schemas.microsoft.com/office/drawing/2014/chart" uri="{C3380CC4-5D6E-409C-BE32-E72D297353CC}">
                <c16:uniqueId val="{0000000F-A92D-4C75-BB59-FE8DA30B537F}"/>
              </c:ext>
            </c:extLst>
          </c:dPt>
          <c:dPt>
            <c:idx val="12"/>
            <c:bubble3D val="0"/>
            <c:extLst>
              <c:ext xmlns:c16="http://schemas.microsoft.com/office/drawing/2014/chart" uri="{C3380CC4-5D6E-409C-BE32-E72D297353CC}">
                <c16:uniqueId val="{00000010-A92D-4C75-BB59-FE8DA30B537F}"/>
              </c:ext>
            </c:extLst>
          </c:dPt>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PV'!$E$27:$E$36</c:f>
              <c:numCache>
                <c:formatCode>0</c:formatCode>
                <c:ptCount val="10"/>
                <c:pt idx="3">
                  <c:v>167.37180035967532</c:v>
                </c:pt>
                <c:pt idx="4">
                  <c:v>152.67656107808716</c:v>
                </c:pt>
                <c:pt idx="5">
                  <c:v>154.56370276216893</c:v>
                </c:pt>
                <c:pt idx="6">
                  <c:v>96.30342796683199</c:v>
                </c:pt>
                <c:pt idx="7">
                  <c:v>93.854901934898692</c:v>
                </c:pt>
                <c:pt idx="8">
                  <c:v>50.544209735951291</c:v>
                </c:pt>
              </c:numCache>
            </c:numRef>
          </c:val>
          <c:smooth val="0"/>
          <c:extLst>
            <c:ext xmlns:c16="http://schemas.microsoft.com/office/drawing/2014/chart" uri="{C3380CC4-5D6E-409C-BE32-E72D297353CC}">
              <c16:uniqueId val="{00000011-A92D-4C75-BB59-FE8DA30B537F}"/>
            </c:ext>
          </c:extLst>
        </c:ser>
        <c:ser>
          <c:idx val="2"/>
          <c:order val="5"/>
          <c:tx>
            <c:v> SPP</c:v>
          </c:tx>
          <c:spPr>
            <a:ln w="19050">
              <a:solidFill>
                <a:schemeClr val="bg2">
                  <a:lumMod val="50000"/>
                </a:schemeClr>
              </a:solidFill>
              <a:prstDash val="solid"/>
            </a:ln>
          </c:spPr>
          <c:marker>
            <c:symbol val="none"/>
          </c:marker>
          <c:dPt>
            <c:idx val="2"/>
            <c:bubble3D val="0"/>
            <c:extLst>
              <c:ext xmlns:c16="http://schemas.microsoft.com/office/drawing/2014/chart" uri="{C3380CC4-5D6E-409C-BE32-E72D297353CC}">
                <c16:uniqueId val="{00000012-A92D-4C75-BB59-FE8DA30B537F}"/>
              </c:ext>
            </c:extLst>
          </c:dPt>
          <c:dPt>
            <c:idx val="3"/>
            <c:bubble3D val="0"/>
            <c:extLst>
              <c:ext xmlns:c16="http://schemas.microsoft.com/office/drawing/2014/chart" uri="{C3380CC4-5D6E-409C-BE32-E72D297353CC}">
                <c16:uniqueId val="{00000013-A92D-4C75-BB59-FE8DA30B537F}"/>
              </c:ext>
            </c:extLst>
          </c:dPt>
          <c:dPt>
            <c:idx val="5"/>
            <c:bubble3D val="0"/>
            <c:extLst>
              <c:ext xmlns:c16="http://schemas.microsoft.com/office/drawing/2014/chart" uri="{C3380CC4-5D6E-409C-BE32-E72D297353CC}">
                <c16:uniqueId val="{00000014-A92D-4C75-BB59-FE8DA30B537F}"/>
              </c:ext>
            </c:extLst>
          </c:dPt>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PV'!$D$27:$D$36</c:f>
              <c:numCache>
                <c:formatCode>0</c:formatCode>
                <c:ptCount val="10"/>
                <c:pt idx="6">
                  <c:v>59.755634587925009</c:v>
                </c:pt>
                <c:pt idx="7">
                  <c:v>74.438168695997803</c:v>
                </c:pt>
                <c:pt idx="8">
                  <c:v>57.065959412561028</c:v>
                </c:pt>
              </c:numCache>
            </c:numRef>
          </c:val>
          <c:smooth val="0"/>
          <c:extLst>
            <c:ext xmlns:c16="http://schemas.microsoft.com/office/drawing/2014/chart" uri="{C3380CC4-5D6E-409C-BE32-E72D297353CC}">
              <c16:uniqueId val="{00000015-A92D-4C75-BB59-FE8DA30B537F}"/>
            </c:ext>
          </c:extLst>
        </c:ser>
        <c:ser>
          <c:idx val="1"/>
          <c:order val="6"/>
          <c:tx>
            <c:v> ERCOT</c:v>
          </c:tx>
          <c:spPr>
            <a:ln w="19050">
              <a:solidFill>
                <a:schemeClr val="tx1">
                  <a:lumMod val="75000"/>
                  <a:lumOff val="25000"/>
                </a:schemeClr>
              </a:solidFill>
            </a:ln>
          </c:spPr>
          <c:marker>
            <c:symbol val="circle"/>
            <c:size val="5"/>
            <c:spPr>
              <a:solidFill>
                <a:schemeClr val="bg1"/>
              </a:solidFill>
              <a:ln w="6350">
                <a:solidFill>
                  <a:schemeClr val="tx1"/>
                </a:solidFill>
              </a:ln>
            </c:spPr>
          </c:marker>
          <c:dPt>
            <c:idx val="5"/>
            <c:bubble3D val="0"/>
            <c:spPr>
              <a:ln w="19050">
                <a:solidFill>
                  <a:schemeClr val="tx1">
                    <a:lumMod val="75000"/>
                    <a:lumOff val="25000"/>
                  </a:schemeClr>
                </a:solidFill>
                <a:prstDash val="sysDash"/>
              </a:ln>
            </c:spPr>
            <c:extLst>
              <c:ext xmlns:c16="http://schemas.microsoft.com/office/drawing/2014/chart" uri="{C3380CC4-5D6E-409C-BE32-E72D297353CC}">
                <c16:uniqueId val="{00000012-71A8-46A9-9BEA-FE52F531D9A6}"/>
              </c:ext>
            </c:extLst>
          </c:dPt>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PV'!$C$27:$C$36</c:f>
              <c:numCache>
                <c:formatCode>0</c:formatCode>
                <c:ptCount val="10"/>
                <c:pt idx="2">
                  <c:v>200.16074160388786</c:v>
                </c:pt>
                <c:pt idx="3">
                  <c:v>173.06260323938338</c:v>
                </c:pt>
                <c:pt idx="4">
                  <c:v>#N/A</c:v>
                </c:pt>
                <c:pt idx="5">
                  <c:v>103.50850276786305</c:v>
                </c:pt>
                <c:pt idx="6">
                  <c:v>79.705548143913305</c:v>
                </c:pt>
                <c:pt idx="7">
                  <c:v>63.881282973146831</c:v>
                </c:pt>
                <c:pt idx="8">
                  <c:v>43.857777392233309</c:v>
                </c:pt>
                <c:pt idx="9">
                  <c:v>28.299561177946241</c:v>
                </c:pt>
              </c:numCache>
            </c:numRef>
          </c:val>
          <c:smooth val="0"/>
          <c:extLst>
            <c:ext xmlns:c16="http://schemas.microsoft.com/office/drawing/2014/chart" uri="{C3380CC4-5D6E-409C-BE32-E72D297353CC}">
              <c16:uniqueId val="{00000016-A92D-4C75-BB59-FE8DA30B537F}"/>
            </c:ext>
          </c:extLst>
        </c:ser>
        <c:ser>
          <c:idx val="9"/>
          <c:order val="7"/>
          <c:tx>
            <c:v> Southeast (non-ISO)</c:v>
          </c:tx>
          <c:spPr>
            <a:ln w="25400">
              <a:solidFill>
                <a:schemeClr val="accent4">
                  <a:lumMod val="60000"/>
                  <a:lumOff val="40000"/>
                </a:schemeClr>
              </a:solidFill>
            </a:ln>
          </c:spPr>
          <c:marker>
            <c:symbol val="circle"/>
            <c:size val="5"/>
            <c:spPr>
              <a:solidFill>
                <a:schemeClr val="bg1"/>
              </a:solidFill>
              <a:ln w="6350"/>
            </c:spPr>
          </c:marker>
          <c:dPt>
            <c:idx val="2"/>
            <c:bubble3D val="0"/>
            <c:spPr>
              <a:ln w="25400">
                <a:solidFill>
                  <a:schemeClr val="accent4">
                    <a:lumMod val="60000"/>
                    <a:lumOff val="40000"/>
                  </a:schemeClr>
                </a:solidFill>
                <a:prstDash val="sysDash"/>
              </a:ln>
            </c:spPr>
            <c:extLst>
              <c:ext xmlns:c16="http://schemas.microsoft.com/office/drawing/2014/chart" uri="{C3380CC4-5D6E-409C-BE32-E72D297353CC}">
                <c16:uniqueId val="{00000010-71A8-46A9-9BEA-FE52F531D9A6}"/>
              </c:ext>
            </c:extLst>
          </c:dPt>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PV'!$J$27:$J$36</c:f>
              <c:numCache>
                <c:formatCode>0</c:formatCode>
                <c:ptCount val="10"/>
                <c:pt idx="0">
                  <c:v>303.06771142569295</c:v>
                </c:pt>
                <c:pt idx="1">
                  <c:v>#N/A</c:v>
                </c:pt>
                <c:pt idx="2">
                  <c:v>188.50639191008577</c:v>
                </c:pt>
                <c:pt idx="3">
                  <c:v>171.36466566559011</c:v>
                </c:pt>
                <c:pt idx="4">
                  <c:v>121.72374810931987</c:v>
                </c:pt>
                <c:pt idx="5">
                  <c:v>93.584708434008022</c:v>
                </c:pt>
                <c:pt idx="6">
                  <c:v>76.80583021694386</c:v>
                </c:pt>
                <c:pt idx="7">
                  <c:v>74.489488745959548</c:v>
                </c:pt>
                <c:pt idx="8">
                  <c:v>50.503344811860174</c:v>
                </c:pt>
                <c:pt idx="9">
                  <c:v>41.454719367715228</c:v>
                </c:pt>
              </c:numCache>
            </c:numRef>
          </c:val>
          <c:smooth val="0"/>
          <c:extLst>
            <c:ext xmlns:c16="http://schemas.microsoft.com/office/drawing/2014/chart" uri="{C3380CC4-5D6E-409C-BE32-E72D297353CC}">
              <c16:uniqueId val="{0000000E-0A6A-4EDF-A5B6-69B93EA976DD}"/>
            </c:ext>
          </c:extLst>
        </c:ser>
        <c:ser>
          <c:idx val="5"/>
          <c:order val="8"/>
          <c:tx>
            <c:v> West (non-ISO)</c:v>
          </c:tx>
          <c:spPr>
            <a:ln w="25400">
              <a:solidFill>
                <a:schemeClr val="accent2"/>
              </a:solidFill>
              <a:prstDash val="solid"/>
            </a:ln>
          </c:spPr>
          <c:marker>
            <c:symbol val="none"/>
          </c:marker>
          <c:dPt>
            <c:idx val="13"/>
            <c:bubble3D val="0"/>
            <c:extLst>
              <c:ext xmlns:c16="http://schemas.microsoft.com/office/drawing/2014/chart" uri="{C3380CC4-5D6E-409C-BE32-E72D297353CC}">
                <c16:uniqueId val="{00000008-A92D-4C75-BB59-FE8DA30B537F}"/>
              </c:ext>
            </c:extLst>
          </c:dPt>
          <c:dPt>
            <c:idx val="14"/>
            <c:bubble3D val="0"/>
            <c:extLst>
              <c:ext xmlns:c16="http://schemas.microsoft.com/office/drawing/2014/chart" uri="{C3380CC4-5D6E-409C-BE32-E72D297353CC}">
                <c16:uniqueId val="{00000009-A92D-4C75-BB59-FE8DA30B537F}"/>
              </c:ext>
            </c:extLst>
          </c:dPt>
          <c:dPt>
            <c:idx val="16"/>
            <c:bubble3D val="0"/>
            <c:extLst>
              <c:ext xmlns:c16="http://schemas.microsoft.com/office/drawing/2014/chart" uri="{C3380CC4-5D6E-409C-BE32-E72D297353CC}">
                <c16:uniqueId val="{0000000A-A92D-4C75-BB59-FE8DA30B537F}"/>
              </c:ext>
            </c:extLst>
          </c:dPt>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PV'!$F$27:$F$36</c:f>
              <c:numCache>
                <c:formatCode>0</c:formatCode>
                <c:ptCount val="10"/>
                <c:pt idx="0">
                  <c:v>170.99444674184377</c:v>
                </c:pt>
                <c:pt idx="1">
                  <c:v>171.23580629378989</c:v>
                </c:pt>
                <c:pt idx="2">
                  <c:v>157.75607625246337</c:v>
                </c:pt>
                <c:pt idx="3">
                  <c:v>129.82372779415928</c:v>
                </c:pt>
                <c:pt idx="4">
                  <c:v>100.16497948595361</c:v>
                </c:pt>
                <c:pt idx="5">
                  <c:v>79.251501782874556</c:v>
                </c:pt>
                <c:pt idx="6">
                  <c:v>68.658937511575914</c:v>
                </c:pt>
                <c:pt idx="7">
                  <c:v>62.271655928496685</c:v>
                </c:pt>
                <c:pt idx="8">
                  <c:v>61.255721583104304</c:v>
                </c:pt>
                <c:pt idx="9">
                  <c:v>34.806866513007073</c:v>
                </c:pt>
              </c:numCache>
            </c:numRef>
          </c:val>
          <c:smooth val="0"/>
          <c:extLst>
            <c:ext xmlns:c16="http://schemas.microsoft.com/office/drawing/2014/chart" uri="{C3380CC4-5D6E-409C-BE32-E72D297353CC}">
              <c16:uniqueId val="{0000000B-A92D-4C75-BB59-FE8DA30B537F}"/>
            </c:ext>
          </c:extLst>
        </c:ser>
        <c:ser>
          <c:idx val="7"/>
          <c:order val="9"/>
          <c:tx>
            <c:v> CAISO</c:v>
          </c:tx>
          <c:spPr>
            <a:ln w="22225">
              <a:solidFill>
                <a:schemeClr val="accent4">
                  <a:lumMod val="75000"/>
                </a:schemeClr>
              </a:solidFill>
            </a:ln>
          </c:spPr>
          <c:marker>
            <c:symbol val="none"/>
          </c:marker>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PV'!$I$27:$I$36</c:f>
              <c:numCache>
                <c:formatCode>0</c:formatCode>
                <c:ptCount val="10"/>
                <c:pt idx="1">
                  <c:v>190.21091343713752</c:v>
                </c:pt>
                <c:pt idx="2">
                  <c:v>112.89873319469307</c:v>
                </c:pt>
                <c:pt idx="3">
                  <c:v>132.79591459598026</c:v>
                </c:pt>
                <c:pt idx="4">
                  <c:v>129.544893601734</c:v>
                </c:pt>
                <c:pt idx="5">
                  <c:v>109.82291498630488</c:v>
                </c:pt>
                <c:pt idx="6">
                  <c:v>74.556237906003929</c:v>
                </c:pt>
                <c:pt idx="7">
                  <c:v>75.331173884652813</c:v>
                </c:pt>
                <c:pt idx="8">
                  <c:v>65.336711525849097</c:v>
                </c:pt>
                <c:pt idx="9">
                  <c:v>47.787131798074306</c:v>
                </c:pt>
              </c:numCache>
            </c:numRef>
          </c:val>
          <c:smooth val="0"/>
          <c:extLst>
            <c:ext xmlns:c16="http://schemas.microsoft.com/office/drawing/2014/chart" uri="{C3380CC4-5D6E-409C-BE32-E72D297353CC}">
              <c16:uniqueId val="{00000002-A92D-4C75-BB59-FE8DA30B537F}"/>
            </c:ext>
          </c:extLst>
        </c:ser>
        <c:dLbls>
          <c:showLegendKey val="0"/>
          <c:showVal val="0"/>
          <c:showCatName val="0"/>
          <c:showSerName val="0"/>
          <c:showPercent val="0"/>
          <c:showBubbleSize val="0"/>
        </c:dLbls>
        <c:marker val="1"/>
        <c:smooth val="0"/>
        <c:axId val="161262592"/>
        <c:axId val="161268480"/>
      </c:lineChart>
      <c:catAx>
        <c:axId val="161262592"/>
        <c:scaling>
          <c:orientation val="minMax"/>
        </c:scaling>
        <c:delete val="0"/>
        <c:axPos val="b"/>
        <c:numFmt formatCode="General" sourceLinked="1"/>
        <c:majorTickMark val="out"/>
        <c:minorTickMark val="none"/>
        <c:tickLblPos val="nextTo"/>
        <c:spPr>
          <a:ln w="3175">
            <a:noFill/>
            <a:prstDash val="solid"/>
          </a:ln>
        </c:spPr>
        <c:txPr>
          <a:bodyPr rot="0" vert="horz"/>
          <a:lstStyle/>
          <a:p>
            <a:pPr>
              <a:defRPr/>
            </a:pPr>
            <a:endParaRPr lang="en-US"/>
          </a:p>
        </c:txPr>
        <c:crossAx val="161268480"/>
        <c:crosses val="autoZero"/>
        <c:auto val="1"/>
        <c:lblAlgn val="ctr"/>
        <c:lblOffset val="50"/>
        <c:tickLblSkip val="1"/>
        <c:tickMarkSkip val="1"/>
        <c:noMultiLvlLbl val="1"/>
      </c:catAx>
      <c:valAx>
        <c:axId val="161268480"/>
        <c:scaling>
          <c:orientation val="minMax"/>
          <c:max val="360"/>
          <c:min val="0"/>
        </c:scaling>
        <c:delete val="0"/>
        <c:axPos val="l"/>
        <c:majorGridlines>
          <c:spPr>
            <a:ln w="3175">
              <a:solidFill>
                <a:schemeClr val="bg1">
                  <a:lumMod val="75000"/>
                </a:schemeClr>
              </a:solidFill>
            </a:ln>
          </c:spPr>
        </c:majorGridlines>
        <c:numFmt formatCode="#,##0" sourceLinked="0"/>
        <c:majorTickMark val="out"/>
        <c:minorTickMark val="none"/>
        <c:tickLblPos val="nextTo"/>
        <c:spPr>
          <a:noFill/>
          <a:ln w="3175">
            <a:noFill/>
            <a:prstDash val="solid"/>
          </a:ln>
        </c:spPr>
        <c:txPr>
          <a:bodyPr rot="0" vert="horz"/>
          <a:lstStyle/>
          <a:p>
            <a:pPr>
              <a:defRPr/>
            </a:pPr>
            <a:endParaRPr lang="en-US"/>
          </a:p>
        </c:txPr>
        <c:crossAx val="161262592"/>
        <c:crosses val="autoZero"/>
        <c:crossBetween val="between"/>
      </c:valAx>
      <c:spPr>
        <a:noFill/>
        <a:ln w="25400">
          <a:noFill/>
        </a:ln>
      </c:spPr>
    </c:plotArea>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9371424725755434E-2"/>
          <c:y val="0.10166219391685671"/>
          <c:w val="0.93529191062655626"/>
          <c:h val="0.76077216928535396"/>
        </c:manualLayout>
      </c:layout>
      <c:barChart>
        <c:barDir val="col"/>
        <c:grouping val="stacked"/>
        <c:varyColors val="0"/>
        <c:ser>
          <c:idx val="0"/>
          <c:order val="0"/>
          <c:tx>
            <c:v> Nationwide</c:v>
          </c:tx>
          <c:spPr>
            <a:solidFill>
              <a:schemeClr val="accent6"/>
            </a:solidFill>
            <a:ln w="12700">
              <a:noFill/>
              <a:prstDash val="solid"/>
            </a:ln>
          </c:spPr>
          <c:invertIfNegative val="0"/>
          <c:cat>
            <c:numRef>
              <c:f>'LCOE of Utility-Scale PV'!$A$27:$A$36</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'LCOE of Utility-Scale PV'!$B$27:$B$36</c:f>
              <c:numCache>
                <c:formatCode>0</c:formatCode>
                <c:ptCount val="10"/>
                <c:pt idx="0">
                  <c:v>225.86118955991287</c:v>
                </c:pt>
                <c:pt idx="1">
                  <c:v>204.8718589287804</c:v>
                </c:pt>
                <c:pt idx="2">
                  <c:v>148.76165029084356</c:v>
                </c:pt>
                <c:pt idx="3">
                  <c:v>137.75984837023046</c:v>
                </c:pt>
                <c:pt idx="4">
                  <c:v>129.1839665634231</c:v>
                </c:pt>
                <c:pt idx="5">
                  <c:v>100.23579411825737</c:v>
                </c:pt>
                <c:pt idx="6">
                  <c:v>75.540333855580229</c:v>
                </c:pt>
                <c:pt idx="7">
                  <c:v>73.492128251423509</c:v>
                </c:pt>
                <c:pt idx="8">
                  <c:v>57.976812626738436</c:v>
                </c:pt>
                <c:pt idx="9">
                  <c:v>44.534501898141272</c:v>
                </c:pt>
              </c:numCache>
            </c:numRef>
          </c:val>
          <c:extLst>
            <c:ext xmlns:c16="http://schemas.microsoft.com/office/drawing/2014/chart" uri="{C3380CC4-5D6E-409C-BE32-E72D297353CC}">
              <c16:uniqueId val="{00000000-B31A-4F17-89DE-F122B056AF28}"/>
            </c:ext>
          </c:extLst>
        </c:ser>
        <c:dLbls>
          <c:showLegendKey val="0"/>
          <c:showVal val="0"/>
          <c:showCatName val="0"/>
          <c:showSerName val="0"/>
          <c:showPercent val="0"/>
          <c:showBubbleSize val="0"/>
        </c:dLbls>
        <c:gapWidth val="30"/>
        <c:overlap val="100"/>
        <c:axId val="161262592"/>
        <c:axId val="161268480"/>
      </c:barChart>
      <c:catAx>
        <c:axId val="161262592"/>
        <c:scaling>
          <c:orientation val="minMax"/>
        </c:scaling>
        <c:delete val="0"/>
        <c:axPos val="b"/>
        <c:numFmt formatCode="General" sourceLinked="1"/>
        <c:majorTickMark val="out"/>
        <c:minorTickMark val="none"/>
        <c:tickLblPos val="nextTo"/>
        <c:spPr>
          <a:ln w="3175">
            <a:noFill/>
            <a:prstDash val="solid"/>
          </a:ln>
        </c:spPr>
        <c:txPr>
          <a:bodyPr rot="0" vert="horz"/>
          <a:lstStyle/>
          <a:p>
            <a:pPr>
              <a:defRPr/>
            </a:pPr>
            <a:endParaRPr lang="en-US"/>
          </a:p>
        </c:txPr>
        <c:crossAx val="161268480"/>
        <c:crosses val="autoZero"/>
        <c:auto val="1"/>
        <c:lblAlgn val="ctr"/>
        <c:lblOffset val="50"/>
        <c:tickLblSkip val="1"/>
        <c:tickMarkSkip val="1"/>
        <c:noMultiLvlLbl val="1"/>
      </c:catAx>
      <c:valAx>
        <c:axId val="161268480"/>
        <c:scaling>
          <c:orientation val="minMax"/>
          <c:max val="360"/>
          <c:min val="0"/>
        </c:scaling>
        <c:delete val="0"/>
        <c:axPos val="l"/>
        <c:majorGridlines>
          <c:spPr>
            <a:ln w="3175">
              <a:solidFill>
                <a:schemeClr val="bg1">
                  <a:lumMod val="75000"/>
                </a:schemeClr>
              </a:solidFill>
            </a:ln>
          </c:spPr>
        </c:majorGridlines>
        <c:numFmt formatCode="#,##0" sourceLinked="0"/>
        <c:majorTickMark val="out"/>
        <c:minorTickMark val="none"/>
        <c:tickLblPos val="nextTo"/>
        <c:spPr>
          <a:noFill/>
          <a:ln w="3175">
            <a:noFill/>
            <a:prstDash val="solid"/>
          </a:ln>
        </c:spPr>
        <c:txPr>
          <a:bodyPr rot="0" vert="horz"/>
          <a:lstStyle/>
          <a:p>
            <a:pPr>
              <a:defRPr/>
            </a:pPr>
            <a:endParaRPr lang="en-US"/>
          </a:p>
        </c:txPr>
        <c:crossAx val="161262592"/>
        <c:crosses val="autoZero"/>
        <c:crossBetween val="between"/>
        <c:majorUnit val="50"/>
      </c:valAx>
      <c:spPr>
        <a:noFill/>
        <a:ln w="25400">
          <a:noFill/>
        </a:ln>
      </c:spPr>
    </c:plotArea>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6.150817686250757E-2"/>
          <c:y val="4.0376486039098727E-2"/>
          <c:w val="0.93849187412179536"/>
          <c:h val="0.87728243684028462"/>
        </c:manualLayout>
      </c:layout>
      <c:bubbleChart>
        <c:varyColors val="0"/>
        <c:ser>
          <c:idx val="0"/>
          <c:order val="0"/>
          <c:spPr>
            <a:noFill/>
            <a:ln w="3175">
              <a:solidFill>
                <a:schemeClr val="bg2">
                  <a:lumMod val="25000"/>
                </a:schemeClr>
              </a:solidFill>
            </a:ln>
            <a:effectLst/>
          </c:spPr>
          <c:invertIfNegative val="0"/>
          <c:xVal>
            <c:numRef>
              <c:f>'LCOE of Utility-Scale PV'!$R$27:$R$738</c:f>
              <c:numCache>
                <c:formatCode>General</c:formatCode>
                <c:ptCount val="712"/>
                <c:pt idx="0">
                  <c:v>1</c:v>
                </c:pt>
                <c:pt idx="1">
                  <c:v>1</c:v>
                </c:pt>
                <c:pt idx="2">
                  <c:v>1</c:v>
                </c:pt>
                <c:pt idx="3">
                  <c:v>1</c:v>
                </c:pt>
                <c:pt idx="4">
                  <c:v>1</c:v>
                </c:pt>
                <c:pt idx="5">
                  <c:v>1</c:v>
                </c:pt>
                <c:pt idx="6">
                  <c:v>1</c:v>
                </c:pt>
                <c:pt idx="7">
                  <c:v>1</c:v>
                </c:pt>
                <c:pt idx="8">
                  <c:v>1</c:v>
                </c:pt>
                <c:pt idx="9">
                  <c:v>1</c:v>
                </c:pt>
                <c:pt idx="10">
                  <c:v>2</c:v>
                </c:pt>
                <c:pt idx="11">
                  <c:v>2</c:v>
                </c:pt>
                <c:pt idx="12">
                  <c:v>2</c:v>
                </c:pt>
                <c:pt idx="13">
                  <c:v>2</c:v>
                </c:pt>
                <c:pt idx="14">
                  <c:v>2</c:v>
                </c:pt>
                <c:pt idx="15">
                  <c:v>2</c:v>
                </c:pt>
                <c:pt idx="16">
                  <c:v>2</c:v>
                </c:pt>
                <c:pt idx="17">
                  <c:v>2</c:v>
                </c:pt>
                <c:pt idx="18">
                  <c:v>2</c:v>
                </c:pt>
                <c:pt idx="19">
                  <c:v>2</c:v>
                </c:pt>
                <c:pt idx="20">
                  <c:v>2</c:v>
                </c:pt>
                <c:pt idx="21">
                  <c:v>2</c:v>
                </c:pt>
                <c:pt idx="22">
                  <c:v>2</c:v>
                </c:pt>
                <c:pt idx="23">
                  <c:v>2</c:v>
                </c:pt>
                <c:pt idx="24">
                  <c:v>2</c:v>
                </c:pt>
                <c:pt idx="25">
                  <c:v>2</c:v>
                </c:pt>
                <c:pt idx="26">
                  <c:v>2</c:v>
                </c:pt>
                <c:pt idx="27">
                  <c:v>2</c:v>
                </c:pt>
                <c:pt idx="28">
                  <c:v>2</c:v>
                </c:pt>
                <c:pt idx="29">
                  <c:v>2</c:v>
                </c:pt>
                <c:pt idx="30">
                  <c:v>2</c:v>
                </c:pt>
                <c:pt idx="31">
                  <c:v>2</c:v>
                </c:pt>
                <c:pt idx="32">
                  <c:v>2</c:v>
                </c:pt>
                <c:pt idx="33">
                  <c:v>2</c:v>
                </c:pt>
                <c:pt idx="34">
                  <c:v>2</c:v>
                </c:pt>
                <c:pt idx="35">
                  <c:v>2</c:v>
                </c:pt>
                <c:pt idx="36">
                  <c:v>2</c:v>
                </c:pt>
                <c:pt idx="37">
                  <c:v>2</c:v>
                </c:pt>
                <c:pt idx="38">
                  <c:v>3</c:v>
                </c:pt>
                <c:pt idx="39">
                  <c:v>3</c:v>
                </c:pt>
                <c:pt idx="40">
                  <c:v>3</c:v>
                </c:pt>
                <c:pt idx="41">
                  <c:v>3</c:v>
                </c:pt>
                <c:pt idx="42">
                  <c:v>3</c:v>
                </c:pt>
                <c:pt idx="43">
                  <c:v>3</c:v>
                </c:pt>
                <c:pt idx="44">
                  <c:v>3</c:v>
                </c:pt>
                <c:pt idx="45">
                  <c:v>3</c:v>
                </c:pt>
                <c:pt idx="46">
                  <c:v>3</c:v>
                </c:pt>
                <c:pt idx="47">
                  <c:v>3</c:v>
                </c:pt>
                <c:pt idx="48">
                  <c:v>3</c:v>
                </c:pt>
                <c:pt idx="49">
                  <c:v>3</c:v>
                </c:pt>
                <c:pt idx="50">
                  <c:v>3</c:v>
                </c:pt>
                <c:pt idx="51">
                  <c:v>3</c:v>
                </c:pt>
                <c:pt idx="52">
                  <c:v>3</c:v>
                </c:pt>
                <c:pt idx="53">
                  <c:v>3</c:v>
                </c:pt>
                <c:pt idx="54">
                  <c:v>3</c:v>
                </c:pt>
                <c:pt idx="55">
                  <c:v>3</c:v>
                </c:pt>
                <c:pt idx="56">
                  <c:v>3</c:v>
                </c:pt>
                <c:pt idx="57">
                  <c:v>3</c:v>
                </c:pt>
                <c:pt idx="58">
                  <c:v>3</c:v>
                </c:pt>
                <c:pt idx="59">
                  <c:v>3</c:v>
                </c:pt>
                <c:pt idx="60">
                  <c:v>3</c:v>
                </c:pt>
                <c:pt idx="61">
                  <c:v>3</c:v>
                </c:pt>
                <c:pt idx="62">
                  <c:v>3</c:v>
                </c:pt>
                <c:pt idx="63">
                  <c:v>3</c:v>
                </c:pt>
                <c:pt idx="64">
                  <c:v>3</c:v>
                </c:pt>
                <c:pt idx="65">
                  <c:v>3</c:v>
                </c:pt>
                <c:pt idx="66">
                  <c:v>3</c:v>
                </c:pt>
                <c:pt idx="67">
                  <c:v>3</c:v>
                </c:pt>
                <c:pt idx="68">
                  <c:v>3</c:v>
                </c:pt>
                <c:pt idx="69">
                  <c:v>3</c:v>
                </c:pt>
                <c:pt idx="70">
                  <c:v>3</c:v>
                </c:pt>
                <c:pt idx="71">
                  <c:v>3</c:v>
                </c:pt>
                <c:pt idx="72">
                  <c:v>3</c:v>
                </c:pt>
                <c:pt idx="73">
                  <c:v>3</c:v>
                </c:pt>
                <c:pt idx="74">
                  <c:v>3</c:v>
                </c:pt>
                <c:pt idx="75">
                  <c:v>3</c:v>
                </c:pt>
                <c:pt idx="76">
                  <c:v>3</c:v>
                </c:pt>
                <c:pt idx="77">
                  <c:v>3</c:v>
                </c:pt>
                <c:pt idx="78">
                  <c:v>4</c:v>
                </c:pt>
                <c:pt idx="79">
                  <c:v>4</c:v>
                </c:pt>
                <c:pt idx="80">
                  <c:v>4</c:v>
                </c:pt>
                <c:pt idx="81">
                  <c:v>4</c:v>
                </c:pt>
                <c:pt idx="82">
                  <c:v>4</c:v>
                </c:pt>
                <c:pt idx="83">
                  <c:v>4</c:v>
                </c:pt>
                <c:pt idx="84">
                  <c:v>4</c:v>
                </c:pt>
                <c:pt idx="85">
                  <c:v>4</c:v>
                </c:pt>
                <c:pt idx="86">
                  <c:v>4</c:v>
                </c:pt>
                <c:pt idx="87">
                  <c:v>4</c:v>
                </c:pt>
                <c:pt idx="88">
                  <c:v>4</c:v>
                </c:pt>
                <c:pt idx="89">
                  <c:v>4</c:v>
                </c:pt>
                <c:pt idx="90">
                  <c:v>4</c:v>
                </c:pt>
                <c:pt idx="91">
                  <c:v>4</c:v>
                </c:pt>
                <c:pt idx="92">
                  <c:v>4</c:v>
                </c:pt>
                <c:pt idx="93">
                  <c:v>4</c:v>
                </c:pt>
                <c:pt idx="94">
                  <c:v>4</c:v>
                </c:pt>
                <c:pt idx="95">
                  <c:v>4</c:v>
                </c:pt>
                <c:pt idx="96">
                  <c:v>4</c:v>
                </c:pt>
                <c:pt idx="97">
                  <c:v>4</c:v>
                </c:pt>
                <c:pt idx="98">
                  <c:v>4</c:v>
                </c:pt>
                <c:pt idx="99">
                  <c:v>4</c:v>
                </c:pt>
                <c:pt idx="100">
                  <c:v>4</c:v>
                </c:pt>
                <c:pt idx="101">
                  <c:v>4</c:v>
                </c:pt>
                <c:pt idx="102">
                  <c:v>4</c:v>
                </c:pt>
                <c:pt idx="103">
                  <c:v>4</c:v>
                </c:pt>
                <c:pt idx="104">
                  <c:v>4</c:v>
                </c:pt>
                <c:pt idx="105">
                  <c:v>4</c:v>
                </c:pt>
                <c:pt idx="106">
                  <c:v>4</c:v>
                </c:pt>
                <c:pt idx="107">
                  <c:v>4</c:v>
                </c:pt>
                <c:pt idx="108">
                  <c:v>4</c:v>
                </c:pt>
                <c:pt idx="109">
                  <c:v>4</c:v>
                </c:pt>
                <c:pt idx="110">
                  <c:v>4</c:v>
                </c:pt>
                <c:pt idx="111">
                  <c:v>4</c:v>
                </c:pt>
                <c:pt idx="112">
                  <c:v>4</c:v>
                </c:pt>
                <c:pt idx="113">
                  <c:v>4</c:v>
                </c:pt>
                <c:pt idx="114">
                  <c:v>4</c:v>
                </c:pt>
                <c:pt idx="115">
                  <c:v>4</c:v>
                </c:pt>
                <c:pt idx="116">
                  <c:v>5</c:v>
                </c:pt>
                <c:pt idx="117">
                  <c:v>5</c:v>
                </c:pt>
                <c:pt idx="118">
                  <c:v>5</c:v>
                </c:pt>
                <c:pt idx="119">
                  <c:v>5</c:v>
                </c:pt>
                <c:pt idx="120">
                  <c:v>5</c:v>
                </c:pt>
                <c:pt idx="121">
                  <c:v>5</c:v>
                </c:pt>
                <c:pt idx="122">
                  <c:v>5</c:v>
                </c:pt>
                <c:pt idx="123">
                  <c:v>5</c:v>
                </c:pt>
                <c:pt idx="124">
                  <c:v>5</c:v>
                </c:pt>
                <c:pt idx="125">
                  <c:v>5</c:v>
                </c:pt>
                <c:pt idx="126">
                  <c:v>5</c:v>
                </c:pt>
                <c:pt idx="127">
                  <c:v>5</c:v>
                </c:pt>
                <c:pt idx="128">
                  <c:v>5</c:v>
                </c:pt>
                <c:pt idx="129">
                  <c:v>5</c:v>
                </c:pt>
                <c:pt idx="130">
                  <c:v>5</c:v>
                </c:pt>
                <c:pt idx="131">
                  <c:v>5</c:v>
                </c:pt>
                <c:pt idx="132">
                  <c:v>5</c:v>
                </c:pt>
                <c:pt idx="133">
                  <c:v>5</c:v>
                </c:pt>
                <c:pt idx="134">
                  <c:v>5</c:v>
                </c:pt>
                <c:pt idx="135">
                  <c:v>5</c:v>
                </c:pt>
                <c:pt idx="136">
                  <c:v>5</c:v>
                </c:pt>
                <c:pt idx="137">
                  <c:v>5</c:v>
                </c:pt>
                <c:pt idx="138">
                  <c:v>5</c:v>
                </c:pt>
                <c:pt idx="139">
                  <c:v>5</c:v>
                </c:pt>
                <c:pt idx="140">
                  <c:v>5</c:v>
                </c:pt>
                <c:pt idx="141">
                  <c:v>5</c:v>
                </c:pt>
                <c:pt idx="142">
                  <c:v>5</c:v>
                </c:pt>
                <c:pt idx="143">
                  <c:v>5</c:v>
                </c:pt>
                <c:pt idx="144">
                  <c:v>5</c:v>
                </c:pt>
                <c:pt idx="145">
                  <c:v>5</c:v>
                </c:pt>
                <c:pt idx="146">
                  <c:v>5</c:v>
                </c:pt>
                <c:pt idx="147">
                  <c:v>5</c:v>
                </c:pt>
                <c:pt idx="148">
                  <c:v>5</c:v>
                </c:pt>
                <c:pt idx="149">
                  <c:v>5</c:v>
                </c:pt>
                <c:pt idx="150">
                  <c:v>5</c:v>
                </c:pt>
                <c:pt idx="151">
                  <c:v>5</c:v>
                </c:pt>
                <c:pt idx="152">
                  <c:v>5</c:v>
                </c:pt>
                <c:pt idx="153">
                  <c:v>5</c:v>
                </c:pt>
                <c:pt idx="154">
                  <c:v>5</c:v>
                </c:pt>
                <c:pt idx="155">
                  <c:v>5</c:v>
                </c:pt>
                <c:pt idx="156">
                  <c:v>5</c:v>
                </c:pt>
                <c:pt idx="157">
                  <c:v>5</c:v>
                </c:pt>
                <c:pt idx="158">
                  <c:v>5</c:v>
                </c:pt>
                <c:pt idx="159">
                  <c:v>5</c:v>
                </c:pt>
                <c:pt idx="160">
                  <c:v>5</c:v>
                </c:pt>
                <c:pt idx="161">
                  <c:v>5</c:v>
                </c:pt>
                <c:pt idx="162">
                  <c:v>5</c:v>
                </c:pt>
                <c:pt idx="163">
                  <c:v>5</c:v>
                </c:pt>
                <c:pt idx="164">
                  <c:v>5</c:v>
                </c:pt>
                <c:pt idx="165">
                  <c:v>5</c:v>
                </c:pt>
                <c:pt idx="166">
                  <c:v>5</c:v>
                </c:pt>
                <c:pt idx="167">
                  <c:v>5</c:v>
                </c:pt>
                <c:pt idx="168">
                  <c:v>5</c:v>
                </c:pt>
                <c:pt idx="169">
                  <c:v>5</c:v>
                </c:pt>
                <c:pt idx="170">
                  <c:v>5</c:v>
                </c:pt>
                <c:pt idx="171">
                  <c:v>5</c:v>
                </c:pt>
                <c:pt idx="172">
                  <c:v>5</c:v>
                </c:pt>
                <c:pt idx="173">
                  <c:v>5</c:v>
                </c:pt>
                <c:pt idx="174">
                  <c:v>5</c:v>
                </c:pt>
                <c:pt idx="175">
                  <c:v>5</c:v>
                </c:pt>
                <c:pt idx="176">
                  <c:v>5</c:v>
                </c:pt>
                <c:pt idx="177">
                  <c:v>5</c:v>
                </c:pt>
                <c:pt idx="178">
                  <c:v>5</c:v>
                </c:pt>
                <c:pt idx="179">
                  <c:v>6</c:v>
                </c:pt>
                <c:pt idx="180">
                  <c:v>6</c:v>
                </c:pt>
                <c:pt idx="181">
                  <c:v>6</c:v>
                </c:pt>
                <c:pt idx="182">
                  <c:v>6</c:v>
                </c:pt>
                <c:pt idx="183">
                  <c:v>6</c:v>
                </c:pt>
                <c:pt idx="184">
                  <c:v>6</c:v>
                </c:pt>
                <c:pt idx="185">
                  <c:v>6</c:v>
                </c:pt>
                <c:pt idx="186">
                  <c:v>6</c:v>
                </c:pt>
                <c:pt idx="187">
                  <c:v>6</c:v>
                </c:pt>
                <c:pt idx="188">
                  <c:v>6</c:v>
                </c:pt>
                <c:pt idx="189">
                  <c:v>6</c:v>
                </c:pt>
                <c:pt idx="190">
                  <c:v>6</c:v>
                </c:pt>
                <c:pt idx="191">
                  <c:v>6</c:v>
                </c:pt>
                <c:pt idx="192">
                  <c:v>6</c:v>
                </c:pt>
                <c:pt idx="193">
                  <c:v>6</c:v>
                </c:pt>
                <c:pt idx="194">
                  <c:v>6</c:v>
                </c:pt>
                <c:pt idx="195">
                  <c:v>6</c:v>
                </c:pt>
                <c:pt idx="196">
                  <c:v>6</c:v>
                </c:pt>
                <c:pt idx="197">
                  <c:v>6</c:v>
                </c:pt>
                <c:pt idx="198">
                  <c:v>6</c:v>
                </c:pt>
                <c:pt idx="199">
                  <c:v>6</c:v>
                </c:pt>
                <c:pt idx="200">
                  <c:v>6</c:v>
                </c:pt>
                <c:pt idx="201">
                  <c:v>6</c:v>
                </c:pt>
                <c:pt idx="202">
                  <c:v>6</c:v>
                </c:pt>
                <c:pt idx="203">
                  <c:v>6</c:v>
                </c:pt>
                <c:pt idx="204">
                  <c:v>6</c:v>
                </c:pt>
                <c:pt idx="205">
                  <c:v>6</c:v>
                </c:pt>
                <c:pt idx="206">
                  <c:v>6</c:v>
                </c:pt>
                <c:pt idx="207">
                  <c:v>6</c:v>
                </c:pt>
                <c:pt idx="208">
                  <c:v>6</c:v>
                </c:pt>
                <c:pt idx="209">
                  <c:v>6</c:v>
                </c:pt>
                <c:pt idx="210">
                  <c:v>6</c:v>
                </c:pt>
                <c:pt idx="211">
                  <c:v>6</c:v>
                </c:pt>
                <c:pt idx="212">
                  <c:v>6</c:v>
                </c:pt>
                <c:pt idx="213">
                  <c:v>6</c:v>
                </c:pt>
                <c:pt idx="214">
                  <c:v>6</c:v>
                </c:pt>
                <c:pt idx="215">
                  <c:v>6</c:v>
                </c:pt>
                <c:pt idx="216">
                  <c:v>6</c:v>
                </c:pt>
                <c:pt idx="217">
                  <c:v>6</c:v>
                </c:pt>
                <c:pt idx="218">
                  <c:v>6</c:v>
                </c:pt>
                <c:pt idx="219">
                  <c:v>6</c:v>
                </c:pt>
                <c:pt idx="220">
                  <c:v>6</c:v>
                </c:pt>
                <c:pt idx="221">
                  <c:v>6</c:v>
                </c:pt>
                <c:pt idx="222">
                  <c:v>6</c:v>
                </c:pt>
                <c:pt idx="223">
                  <c:v>6</c:v>
                </c:pt>
                <c:pt idx="224">
                  <c:v>6</c:v>
                </c:pt>
                <c:pt idx="225">
                  <c:v>6</c:v>
                </c:pt>
                <c:pt idx="226">
                  <c:v>6</c:v>
                </c:pt>
                <c:pt idx="227">
                  <c:v>6</c:v>
                </c:pt>
                <c:pt idx="228">
                  <c:v>6</c:v>
                </c:pt>
                <c:pt idx="229">
                  <c:v>6</c:v>
                </c:pt>
                <c:pt idx="230">
                  <c:v>6</c:v>
                </c:pt>
                <c:pt idx="231">
                  <c:v>6</c:v>
                </c:pt>
                <c:pt idx="232">
                  <c:v>6</c:v>
                </c:pt>
                <c:pt idx="233">
                  <c:v>6</c:v>
                </c:pt>
                <c:pt idx="234">
                  <c:v>6</c:v>
                </c:pt>
                <c:pt idx="235">
                  <c:v>6</c:v>
                </c:pt>
                <c:pt idx="236">
                  <c:v>6</c:v>
                </c:pt>
                <c:pt idx="237">
                  <c:v>6</c:v>
                </c:pt>
                <c:pt idx="238">
                  <c:v>6</c:v>
                </c:pt>
                <c:pt idx="239">
                  <c:v>6</c:v>
                </c:pt>
                <c:pt idx="240">
                  <c:v>6</c:v>
                </c:pt>
                <c:pt idx="241">
                  <c:v>6</c:v>
                </c:pt>
                <c:pt idx="242">
                  <c:v>6</c:v>
                </c:pt>
                <c:pt idx="243">
                  <c:v>6</c:v>
                </c:pt>
                <c:pt idx="244">
                  <c:v>6</c:v>
                </c:pt>
                <c:pt idx="245">
                  <c:v>6</c:v>
                </c:pt>
                <c:pt idx="246">
                  <c:v>6</c:v>
                </c:pt>
                <c:pt idx="247">
                  <c:v>6</c:v>
                </c:pt>
                <c:pt idx="248">
                  <c:v>6</c:v>
                </c:pt>
                <c:pt idx="249">
                  <c:v>6</c:v>
                </c:pt>
                <c:pt idx="250">
                  <c:v>6</c:v>
                </c:pt>
                <c:pt idx="251">
                  <c:v>6</c:v>
                </c:pt>
                <c:pt idx="252">
                  <c:v>6</c:v>
                </c:pt>
                <c:pt idx="253">
                  <c:v>6</c:v>
                </c:pt>
                <c:pt idx="254">
                  <c:v>6</c:v>
                </c:pt>
                <c:pt idx="255">
                  <c:v>6</c:v>
                </c:pt>
                <c:pt idx="256">
                  <c:v>6</c:v>
                </c:pt>
                <c:pt idx="257">
                  <c:v>6</c:v>
                </c:pt>
                <c:pt idx="258">
                  <c:v>6</c:v>
                </c:pt>
                <c:pt idx="259">
                  <c:v>6</c:v>
                </c:pt>
                <c:pt idx="260">
                  <c:v>6</c:v>
                </c:pt>
                <c:pt idx="261">
                  <c:v>6</c:v>
                </c:pt>
                <c:pt idx="262">
                  <c:v>6</c:v>
                </c:pt>
                <c:pt idx="263">
                  <c:v>6</c:v>
                </c:pt>
                <c:pt idx="264">
                  <c:v>6</c:v>
                </c:pt>
                <c:pt idx="265">
                  <c:v>7</c:v>
                </c:pt>
                <c:pt idx="266">
                  <c:v>7</c:v>
                </c:pt>
                <c:pt idx="267">
                  <c:v>7</c:v>
                </c:pt>
                <c:pt idx="268">
                  <c:v>7</c:v>
                </c:pt>
                <c:pt idx="269">
                  <c:v>7</c:v>
                </c:pt>
                <c:pt idx="270">
                  <c:v>7</c:v>
                </c:pt>
                <c:pt idx="271">
                  <c:v>7</c:v>
                </c:pt>
                <c:pt idx="272">
                  <c:v>7</c:v>
                </c:pt>
                <c:pt idx="273">
                  <c:v>7</c:v>
                </c:pt>
                <c:pt idx="274">
                  <c:v>7</c:v>
                </c:pt>
                <c:pt idx="275">
                  <c:v>7</c:v>
                </c:pt>
                <c:pt idx="276">
                  <c:v>7</c:v>
                </c:pt>
                <c:pt idx="277">
                  <c:v>7</c:v>
                </c:pt>
                <c:pt idx="278">
                  <c:v>7</c:v>
                </c:pt>
                <c:pt idx="279">
                  <c:v>7</c:v>
                </c:pt>
                <c:pt idx="280">
                  <c:v>7</c:v>
                </c:pt>
                <c:pt idx="281">
                  <c:v>7</c:v>
                </c:pt>
                <c:pt idx="282">
                  <c:v>7</c:v>
                </c:pt>
                <c:pt idx="283">
                  <c:v>7</c:v>
                </c:pt>
                <c:pt idx="284">
                  <c:v>7</c:v>
                </c:pt>
                <c:pt idx="285">
                  <c:v>7</c:v>
                </c:pt>
                <c:pt idx="286">
                  <c:v>7</c:v>
                </c:pt>
                <c:pt idx="287">
                  <c:v>7</c:v>
                </c:pt>
                <c:pt idx="288">
                  <c:v>7</c:v>
                </c:pt>
                <c:pt idx="289">
                  <c:v>7</c:v>
                </c:pt>
                <c:pt idx="290">
                  <c:v>7</c:v>
                </c:pt>
                <c:pt idx="291">
                  <c:v>7</c:v>
                </c:pt>
                <c:pt idx="292">
                  <c:v>7</c:v>
                </c:pt>
                <c:pt idx="293">
                  <c:v>7</c:v>
                </c:pt>
                <c:pt idx="294">
                  <c:v>7</c:v>
                </c:pt>
                <c:pt idx="295">
                  <c:v>7</c:v>
                </c:pt>
                <c:pt idx="296">
                  <c:v>7</c:v>
                </c:pt>
                <c:pt idx="297">
                  <c:v>7</c:v>
                </c:pt>
                <c:pt idx="298">
                  <c:v>7</c:v>
                </c:pt>
                <c:pt idx="299">
                  <c:v>7</c:v>
                </c:pt>
                <c:pt idx="300">
                  <c:v>7</c:v>
                </c:pt>
                <c:pt idx="301">
                  <c:v>7</c:v>
                </c:pt>
                <c:pt idx="302">
                  <c:v>7</c:v>
                </c:pt>
                <c:pt idx="303">
                  <c:v>7</c:v>
                </c:pt>
                <c:pt idx="304">
                  <c:v>7</c:v>
                </c:pt>
                <c:pt idx="305">
                  <c:v>7</c:v>
                </c:pt>
                <c:pt idx="306">
                  <c:v>7</c:v>
                </c:pt>
                <c:pt idx="307">
                  <c:v>7</c:v>
                </c:pt>
                <c:pt idx="308">
                  <c:v>7</c:v>
                </c:pt>
                <c:pt idx="309">
                  <c:v>7</c:v>
                </c:pt>
                <c:pt idx="310">
                  <c:v>7</c:v>
                </c:pt>
                <c:pt idx="311">
                  <c:v>7</c:v>
                </c:pt>
                <c:pt idx="312">
                  <c:v>7</c:v>
                </c:pt>
                <c:pt idx="313">
                  <c:v>7</c:v>
                </c:pt>
                <c:pt idx="314">
                  <c:v>7</c:v>
                </c:pt>
                <c:pt idx="315">
                  <c:v>7</c:v>
                </c:pt>
                <c:pt idx="316">
                  <c:v>7</c:v>
                </c:pt>
                <c:pt idx="317">
                  <c:v>7</c:v>
                </c:pt>
                <c:pt idx="318">
                  <c:v>7</c:v>
                </c:pt>
                <c:pt idx="319">
                  <c:v>7</c:v>
                </c:pt>
                <c:pt idx="320">
                  <c:v>7</c:v>
                </c:pt>
                <c:pt idx="321">
                  <c:v>7</c:v>
                </c:pt>
                <c:pt idx="322">
                  <c:v>7</c:v>
                </c:pt>
                <c:pt idx="323">
                  <c:v>7</c:v>
                </c:pt>
                <c:pt idx="324">
                  <c:v>7</c:v>
                </c:pt>
                <c:pt idx="325">
                  <c:v>7</c:v>
                </c:pt>
                <c:pt idx="326">
                  <c:v>7</c:v>
                </c:pt>
                <c:pt idx="327">
                  <c:v>7</c:v>
                </c:pt>
                <c:pt idx="328">
                  <c:v>7</c:v>
                </c:pt>
                <c:pt idx="329">
                  <c:v>7</c:v>
                </c:pt>
                <c:pt idx="330">
                  <c:v>7</c:v>
                </c:pt>
                <c:pt idx="331">
                  <c:v>7</c:v>
                </c:pt>
                <c:pt idx="332">
                  <c:v>7</c:v>
                </c:pt>
                <c:pt idx="333">
                  <c:v>7</c:v>
                </c:pt>
                <c:pt idx="334">
                  <c:v>7</c:v>
                </c:pt>
                <c:pt idx="335">
                  <c:v>7</c:v>
                </c:pt>
                <c:pt idx="336">
                  <c:v>7</c:v>
                </c:pt>
                <c:pt idx="337">
                  <c:v>7</c:v>
                </c:pt>
                <c:pt idx="338">
                  <c:v>7</c:v>
                </c:pt>
                <c:pt idx="339">
                  <c:v>7</c:v>
                </c:pt>
                <c:pt idx="340">
                  <c:v>7</c:v>
                </c:pt>
                <c:pt idx="341">
                  <c:v>7</c:v>
                </c:pt>
                <c:pt idx="342">
                  <c:v>7</c:v>
                </c:pt>
                <c:pt idx="343">
                  <c:v>7</c:v>
                </c:pt>
                <c:pt idx="344">
                  <c:v>7</c:v>
                </c:pt>
                <c:pt idx="345">
                  <c:v>7</c:v>
                </c:pt>
                <c:pt idx="346">
                  <c:v>7</c:v>
                </c:pt>
                <c:pt idx="347">
                  <c:v>7</c:v>
                </c:pt>
                <c:pt idx="348">
                  <c:v>7</c:v>
                </c:pt>
                <c:pt idx="349">
                  <c:v>7</c:v>
                </c:pt>
                <c:pt idx="350">
                  <c:v>7</c:v>
                </c:pt>
                <c:pt idx="351">
                  <c:v>7</c:v>
                </c:pt>
                <c:pt idx="352">
                  <c:v>7</c:v>
                </c:pt>
                <c:pt idx="353">
                  <c:v>7</c:v>
                </c:pt>
                <c:pt idx="354">
                  <c:v>7</c:v>
                </c:pt>
                <c:pt idx="355">
                  <c:v>7</c:v>
                </c:pt>
                <c:pt idx="356">
                  <c:v>7</c:v>
                </c:pt>
                <c:pt idx="357">
                  <c:v>7</c:v>
                </c:pt>
                <c:pt idx="358">
                  <c:v>7</c:v>
                </c:pt>
                <c:pt idx="359">
                  <c:v>7</c:v>
                </c:pt>
                <c:pt idx="360">
                  <c:v>7</c:v>
                </c:pt>
                <c:pt idx="361">
                  <c:v>7</c:v>
                </c:pt>
                <c:pt idx="362">
                  <c:v>7</c:v>
                </c:pt>
                <c:pt idx="363">
                  <c:v>7</c:v>
                </c:pt>
                <c:pt idx="364">
                  <c:v>7</c:v>
                </c:pt>
                <c:pt idx="365">
                  <c:v>7</c:v>
                </c:pt>
                <c:pt idx="366">
                  <c:v>7</c:v>
                </c:pt>
                <c:pt idx="367">
                  <c:v>7</c:v>
                </c:pt>
                <c:pt idx="368">
                  <c:v>7</c:v>
                </c:pt>
                <c:pt idx="369">
                  <c:v>7</c:v>
                </c:pt>
                <c:pt idx="370">
                  <c:v>7</c:v>
                </c:pt>
                <c:pt idx="371">
                  <c:v>7</c:v>
                </c:pt>
                <c:pt idx="372">
                  <c:v>7</c:v>
                </c:pt>
                <c:pt idx="373">
                  <c:v>7</c:v>
                </c:pt>
                <c:pt idx="374">
                  <c:v>7</c:v>
                </c:pt>
                <c:pt idx="375">
                  <c:v>7</c:v>
                </c:pt>
                <c:pt idx="376">
                  <c:v>7</c:v>
                </c:pt>
                <c:pt idx="377">
                  <c:v>7</c:v>
                </c:pt>
                <c:pt idx="378">
                  <c:v>7</c:v>
                </c:pt>
                <c:pt idx="379">
                  <c:v>7</c:v>
                </c:pt>
                <c:pt idx="380">
                  <c:v>7</c:v>
                </c:pt>
                <c:pt idx="381">
                  <c:v>7</c:v>
                </c:pt>
                <c:pt idx="382">
                  <c:v>7</c:v>
                </c:pt>
                <c:pt idx="383">
                  <c:v>7</c:v>
                </c:pt>
                <c:pt idx="384">
                  <c:v>7</c:v>
                </c:pt>
                <c:pt idx="385">
                  <c:v>7</c:v>
                </c:pt>
                <c:pt idx="386">
                  <c:v>7</c:v>
                </c:pt>
                <c:pt idx="387">
                  <c:v>7</c:v>
                </c:pt>
                <c:pt idx="388">
                  <c:v>7</c:v>
                </c:pt>
                <c:pt idx="389">
                  <c:v>7</c:v>
                </c:pt>
                <c:pt idx="390">
                  <c:v>7</c:v>
                </c:pt>
                <c:pt idx="391">
                  <c:v>7</c:v>
                </c:pt>
                <c:pt idx="392">
                  <c:v>7</c:v>
                </c:pt>
                <c:pt idx="393">
                  <c:v>7</c:v>
                </c:pt>
                <c:pt idx="394">
                  <c:v>7</c:v>
                </c:pt>
                <c:pt idx="395">
                  <c:v>7</c:v>
                </c:pt>
                <c:pt idx="396">
                  <c:v>7</c:v>
                </c:pt>
                <c:pt idx="397">
                  <c:v>7</c:v>
                </c:pt>
                <c:pt idx="398">
                  <c:v>7</c:v>
                </c:pt>
                <c:pt idx="399">
                  <c:v>7</c:v>
                </c:pt>
                <c:pt idx="400">
                  <c:v>7</c:v>
                </c:pt>
                <c:pt idx="401">
                  <c:v>7</c:v>
                </c:pt>
                <c:pt idx="402">
                  <c:v>7</c:v>
                </c:pt>
                <c:pt idx="403">
                  <c:v>7</c:v>
                </c:pt>
                <c:pt idx="404">
                  <c:v>7</c:v>
                </c:pt>
                <c:pt idx="405">
                  <c:v>7</c:v>
                </c:pt>
                <c:pt idx="406">
                  <c:v>7</c:v>
                </c:pt>
                <c:pt idx="407">
                  <c:v>7</c:v>
                </c:pt>
                <c:pt idx="408">
                  <c:v>7</c:v>
                </c:pt>
                <c:pt idx="409">
                  <c:v>7</c:v>
                </c:pt>
                <c:pt idx="410">
                  <c:v>7</c:v>
                </c:pt>
                <c:pt idx="411">
                  <c:v>8</c:v>
                </c:pt>
                <c:pt idx="412">
                  <c:v>8</c:v>
                </c:pt>
                <c:pt idx="413">
                  <c:v>8</c:v>
                </c:pt>
                <c:pt idx="414">
                  <c:v>8</c:v>
                </c:pt>
                <c:pt idx="415">
                  <c:v>8</c:v>
                </c:pt>
                <c:pt idx="416">
                  <c:v>8</c:v>
                </c:pt>
                <c:pt idx="417">
                  <c:v>8</c:v>
                </c:pt>
                <c:pt idx="418">
                  <c:v>8</c:v>
                </c:pt>
                <c:pt idx="419">
                  <c:v>8</c:v>
                </c:pt>
                <c:pt idx="420">
                  <c:v>8</c:v>
                </c:pt>
                <c:pt idx="421">
                  <c:v>8</c:v>
                </c:pt>
                <c:pt idx="422">
                  <c:v>8</c:v>
                </c:pt>
                <c:pt idx="423">
                  <c:v>8</c:v>
                </c:pt>
                <c:pt idx="424">
                  <c:v>8</c:v>
                </c:pt>
                <c:pt idx="425">
                  <c:v>8</c:v>
                </c:pt>
                <c:pt idx="426">
                  <c:v>8</c:v>
                </c:pt>
                <c:pt idx="427">
                  <c:v>8</c:v>
                </c:pt>
                <c:pt idx="428">
                  <c:v>8</c:v>
                </c:pt>
                <c:pt idx="429">
                  <c:v>8</c:v>
                </c:pt>
                <c:pt idx="430">
                  <c:v>8</c:v>
                </c:pt>
                <c:pt idx="431">
                  <c:v>8</c:v>
                </c:pt>
                <c:pt idx="432">
                  <c:v>8</c:v>
                </c:pt>
                <c:pt idx="433">
                  <c:v>8</c:v>
                </c:pt>
                <c:pt idx="434">
                  <c:v>8</c:v>
                </c:pt>
                <c:pt idx="435">
                  <c:v>8</c:v>
                </c:pt>
                <c:pt idx="436">
                  <c:v>8</c:v>
                </c:pt>
                <c:pt idx="437">
                  <c:v>8</c:v>
                </c:pt>
                <c:pt idx="438">
                  <c:v>8</c:v>
                </c:pt>
                <c:pt idx="439">
                  <c:v>8</c:v>
                </c:pt>
                <c:pt idx="440">
                  <c:v>8</c:v>
                </c:pt>
                <c:pt idx="441">
                  <c:v>8</c:v>
                </c:pt>
                <c:pt idx="442">
                  <c:v>8</c:v>
                </c:pt>
                <c:pt idx="443">
                  <c:v>8</c:v>
                </c:pt>
                <c:pt idx="444">
                  <c:v>8</c:v>
                </c:pt>
                <c:pt idx="445">
                  <c:v>8</c:v>
                </c:pt>
                <c:pt idx="446">
                  <c:v>8</c:v>
                </c:pt>
                <c:pt idx="447">
                  <c:v>8</c:v>
                </c:pt>
                <c:pt idx="448">
                  <c:v>8</c:v>
                </c:pt>
                <c:pt idx="449">
                  <c:v>8</c:v>
                </c:pt>
                <c:pt idx="450">
                  <c:v>8</c:v>
                </c:pt>
                <c:pt idx="451">
                  <c:v>8</c:v>
                </c:pt>
                <c:pt idx="452">
                  <c:v>8</c:v>
                </c:pt>
                <c:pt idx="453">
                  <c:v>8</c:v>
                </c:pt>
                <c:pt idx="454">
                  <c:v>8</c:v>
                </c:pt>
                <c:pt idx="455">
                  <c:v>8</c:v>
                </c:pt>
                <c:pt idx="456">
                  <c:v>8</c:v>
                </c:pt>
                <c:pt idx="457">
                  <c:v>8</c:v>
                </c:pt>
                <c:pt idx="458">
                  <c:v>8</c:v>
                </c:pt>
                <c:pt idx="459">
                  <c:v>8</c:v>
                </c:pt>
                <c:pt idx="460">
                  <c:v>8</c:v>
                </c:pt>
                <c:pt idx="461">
                  <c:v>8</c:v>
                </c:pt>
                <c:pt idx="462">
                  <c:v>8</c:v>
                </c:pt>
                <c:pt idx="463">
                  <c:v>8</c:v>
                </c:pt>
                <c:pt idx="464">
                  <c:v>8</c:v>
                </c:pt>
                <c:pt idx="465">
                  <c:v>8</c:v>
                </c:pt>
                <c:pt idx="466">
                  <c:v>8</c:v>
                </c:pt>
                <c:pt idx="467">
                  <c:v>8</c:v>
                </c:pt>
                <c:pt idx="468">
                  <c:v>8</c:v>
                </c:pt>
                <c:pt idx="469">
                  <c:v>8</c:v>
                </c:pt>
                <c:pt idx="470">
                  <c:v>8</c:v>
                </c:pt>
                <c:pt idx="471">
                  <c:v>8</c:v>
                </c:pt>
                <c:pt idx="472">
                  <c:v>8</c:v>
                </c:pt>
                <c:pt idx="473">
                  <c:v>8</c:v>
                </c:pt>
                <c:pt idx="474">
                  <c:v>8</c:v>
                </c:pt>
                <c:pt idx="475">
                  <c:v>8</c:v>
                </c:pt>
                <c:pt idx="476">
                  <c:v>8</c:v>
                </c:pt>
                <c:pt idx="477">
                  <c:v>8</c:v>
                </c:pt>
                <c:pt idx="478">
                  <c:v>8</c:v>
                </c:pt>
                <c:pt idx="479">
                  <c:v>8</c:v>
                </c:pt>
                <c:pt idx="480">
                  <c:v>8</c:v>
                </c:pt>
                <c:pt idx="481">
                  <c:v>8</c:v>
                </c:pt>
                <c:pt idx="482">
                  <c:v>8</c:v>
                </c:pt>
                <c:pt idx="483">
                  <c:v>8</c:v>
                </c:pt>
                <c:pt idx="484">
                  <c:v>8</c:v>
                </c:pt>
                <c:pt idx="485">
                  <c:v>8</c:v>
                </c:pt>
                <c:pt idx="486">
                  <c:v>8</c:v>
                </c:pt>
                <c:pt idx="487">
                  <c:v>8</c:v>
                </c:pt>
                <c:pt idx="488">
                  <c:v>8</c:v>
                </c:pt>
                <c:pt idx="489">
                  <c:v>8</c:v>
                </c:pt>
                <c:pt idx="490">
                  <c:v>8</c:v>
                </c:pt>
                <c:pt idx="491">
                  <c:v>8</c:v>
                </c:pt>
                <c:pt idx="492">
                  <c:v>8</c:v>
                </c:pt>
                <c:pt idx="493">
                  <c:v>8</c:v>
                </c:pt>
                <c:pt idx="494">
                  <c:v>8</c:v>
                </c:pt>
                <c:pt idx="495">
                  <c:v>8</c:v>
                </c:pt>
                <c:pt idx="496">
                  <c:v>8</c:v>
                </c:pt>
                <c:pt idx="497">
                  <c:v>8</c:v>
                </c:pt>
                <c:pt idx="498">
                  <c:v>8</c:v>
                </c:pt>
                <c:pt idx="499">
                  <c:v>8</c:v>
                </c:pt>
                <c:pt idx="500">
                  <c:v>8</c:v>
                </c:pt>
                <c:pt idx="501">
                  <c:v>8</c:v>
                </c:pt>
                <c:pt idx="502">
                  <c:v>8</c:v>
                </c:pt>
                <c:pt idx="503">
                  <c:v>8</c:v>
                </c:pt>
                <c:pt idx="504">
                  <c:v>8</c:v>
                </c:pt>
                <c:pt idx="505">
                  <c:v>8</c:v>
                </c:pt>
                <c:pt idx="506">
                  <c:v>8</c:v>
                </c:pt>
                <c:pt idx="507">
                  <c:v>8</c:v>
                </c:pt>
                <c:pt idx="508">
                  <c:v>8</c:v>
                </c:pt>
                <c:pt idx="509">
                  <c:v>8</c:v>
                </c:pt>
                <c:pt idx="510">
                  <c:v>8</c:v>
                </c:pt>
                <c:pt idx="511">
                  <c:v>8</c:v>
                </c:pt>
                <c:pt idx="512">
                  <c:v>8</c:v>
                </c:pt>
                <c:pt idx="513">
                  <c:v>8</c:v>
                </c:pt>
                <c:pt idx="514">
                  <c:v>8</c:v>
                </c:pt>
                <c:pt idx="515">
                  <c:v>8</c:v>
                </c:pt>
                <c:pt idx="516">
                  <c:v>8</c:v>
                </c:pt>
                <c:pt idx="517">
                  <c:v>8</c:v>
                </c:pt>
                <c:pt idx="518">
                  <c:v>8</c:v>
                </c:pt>
                <c:pt idx="519">
                  <c:v>8</c:v>
                </c:pt>
                <c:pt idx="520">
                  <c:v>8</c:v>
                </c:pt>
                <c:pt idx="521">
                  <c:v>8</c:v>
                </c:pt>
                <c:pt idx="522">
                  <c:v>8</c:v>
                </c:pt>
                <c:pt idx="523">
                  <c:v>8</c:v>
                </c:pt>
                <c:pt idx="524">
                  <c:v>8</c:v>
                </c:pt>
                <c:pt idx="525">
                  <c:v>8</c:v>
                </c:pt>
                <c:pt idx="526">
                  <c:v>8</c:v>
                </c:pt>
                <c:pt idx="527">
                  <c:v>8</c:v>
                </c:pt>
                <c:pt idx="528">
                  <c:v>8</c:v>
                </c:pt>
                <c:pt idx="529">
                  <c:v>8</c:v>
                </c:pt>
                <c:pt idx="530">
                  <c:v>8</c:v>
                </c:pt>
                <c:pt idx="531">
                  <c:v>8</c:v>
                </c:pt>
                <c:pt idx="532">
                  <c:v>8</c:v>
                </c:pt>
                <c:pt idx="533">
                  <c:v>8</c:v>
                </c:pt>
                <c:pt idx="534">
                  <c:v>8</c:v>
                </c:pt>
                <c:pt idx="535">
                  <c:v>8</c:v>
                </c:pt>
                <c:pt idx="536">
                  <c:v>8</c:v>
                </c:pt>
                <c:pt idx="537">
                  <c:v>8</c:v>
                </c:pt>
                <c:pt idx="538">
                  <c:v>8</c:v>
                </c:pt>
                <c:pt idx="539">
                  <c:v>8</c:v>
                </c:pt>
                <c:pt idx="540">
                  <c:v>8</c:v>
                </c:pt>
                <c:pt idx="541">
                  <c:v>8</c:v>
                </c:pt>
                <c:pt idx="542">
                  <c:v>8</c:v>
                </c:pt>
                <c:pt idx="543">
                  <c:v>8</c:v>
                </c:pt>
                <c:pt idx="544">
                  <c:v>8</c:v>
                </c:pt>
                <c:pt idx="545">
                  <c:v>8</c:v>
                </c:pt>
                <c:pt idx="546">
                  <c:v>8</c:v>
                </c:pt>
                <c:pt idx="547">
                  <c:v>8</c:v>
                </c:pt>
                <c:pt idx="548">
                  <c:v>8</c:v>
                </c:pt>
                <c:pt idx="549">
                  <c:v>8</c:v>
                </c:pt>
                <c:pt idx="550">
                  <c:v>8</c:v>
                </c:pt>
                <c:pt idx="551">
                  <c:v>8</c:v>
                </c:pt>
                <c:pt idx="552">
                  <c:v>8</c:v>
                </c:pt>
                <c:pt idx="553">
                  <c:v>8</c:v>
                </c:pt>
                <c:pt idx="554">
                  <c:v>8</c:v>
                </c:pt>
                <c:pt idx="555">
                  <c:v>8</c:v>
                </c:pt>
                <c:pt idx="556">
                  <c:v>8</c:v>
                </c:pt>
                <c:pt idx="557">
                  <c:v>8</c:v>
                </c:pt>
                <c:pt idx="558">
                  <c:v>8</c:v>
                </c:pt>
                <c:pt idx="559">
                  <c:v>8</c:v>
                </c:pt>
                <c:pt idx="560">
                  <c:v>8</c:v>
                </c:pt>
                <c:pt idx="561">
                  <c:v>8</c:v>
                </c:pt>
                <c:pt idx="562">
                  <c:v>8</c:v>
                </c:pt>
                <c:pt idx="563">
                  <c:v>8</c:v>
                </c:pt>
                <c:pt idx="564">
                  <c:v>8</c:v>
                </c:pt>
                <c:pt idx="565">
                  <c:v>8</c:v>
                </c:pt>
                <c:pt idx="566">
                  <c:v>8</c:v>
                </c:pt>
                <c:pt idx="567">
                  <c:v>8</c:v>
                </c:pt>
                <c:pt idx="568">
                  <c:v>8</c:v>
                </c:pt>
                <c:pt idx="569">
                  <c:v>8</c:v>
                </c:pt>
                <c:pt idx="570">
                  <c:v>8</c:v>
                </c:pt>
                <c:pt idx="571">
                  <c:v>8</c:v>
                </c:pt>
                <c:pt idx="572">
                  <c:v>9</c:v>
                </c:pt>
                <c:pt idx="573">
                  <c:v>9</c:v>
                </c:pt>
                <c:pt idx="574">
                  <c:v>9</c:v>
                </c:pt>
                <c:pt idx="575">
                  <c:v>9</c:v>
                </c:pt>
                <c:pt idx="576">
                  <c:v>9</c:v>
                </c:pt>
                <c:pt idx="577">
                  <c:v>9</c:v>
                </c:pt>
                <c:pt idx="578">
                  <c:v>9</c:v>
                </c:pt>
                <c:pt idx="579">
                  <c:v>9</c:v>
                </c:pt>
                <c:pt idx="580">
                  <c:v>9</c:v>
                </c:pt>
                <c:pt idx="581">
                  <c:v>9</c:v>
                </c:pt>
                <c:pt idx="582">
                  <c:v>9</c:v>
                </c:pt>
                <c:pt idx="583">
                  <c:v>9</c:v>
                </c:pt>
                <c:pt idx="584">
                  <c:v>9</c:v>
                </c:pt>
                <c:pt idx="585">
                  <c:v>9</c:v>
                </c:pt>
                <c:pt idx="586">
                  <c:v>9</c:v>
                </c:pt>
                <c:pt idx="587">
                  <c:v>9</c:v>
                </c:pt>
                <c:pt idx="588">
                  <c:v>9</c:v>
                </c:pt>
                <c:pt idx="589">
                  <c:v>9</c:v>
                </c:pt>
                <c:pt idx="590">
                  <c:v>9</c:v>
                </c:pt>
                <c:pt idx="591">
                  <c:v>9</c:v>
                </c:pt>
                <c:pt idx="592">
                  <c:v>9</c:v>
                </c:pt>
                <c:pt idx="593">
                  <c:v>9</c:v>
                </c:pt>
                <c:pt idx="594">
                  <c:v>9</c:v>
                </c:pt>
                <c:pt idx="595">
                  <c:v>9</c:v>
                </c:pt>
                <c:pt idx="596">
                  <c:v>9</c:v>
                </c:pt>
                <c:pt idx="597">
                  <c:v>9</c:v>
                </c:pt>
                <c:pt idx="598">
                  <c:v>9</c:v>
                </c:pt>
                <c:pt idx="599">
                  <c:v>9</c:v>
                </c:pt>
                <c:pt idx="600">
                  <c:v>9</c:v>
                </c:pt>
                <c:pt idx="601">
                  <c:v>9</c:v>
                </c:pt>
                <c:pt idx="602">
                  <c:v>9</c:v>
                </c:pt>
                <c:pt idx="603">
                  <c:v>9</c:v>
                </c:pt>
                <c:pt idx="604">
                  <c:v>9</c:v>
                </c:pt>
                <c:pt idx="605">
                  <c:v>9</c:v>
                </c:pt>
                <c:pt idx="606">
                  <c:v>9</c:v>
                </c:pt>
                <c:pt idx="607">
                  <c:v>9</c:v>
                </c:pt>
                <c:pt idx="608">
                  <c:v>9</c:v>
                </c:pt>
                <c:pt idx="609">
                  <c:v>9</c:v>
                </c:pt>
                <c:pt idx="610">
                  <c:v>9</c:v>
                </c:pt>
                <c:pt idx="611">
                  <c:v>9</c:v>
                </c:pt>
                <c:pt idx="612">
                  <c:v>9</c:v>
                </c:pt>
                <c:pt idx="613">
                  <c:v>9</c:v>
                </c:pt>
                <c:pt idx="614">
                  <c:v>9</c:v>
                </c:pt>
                <c:pt idx="615">
                  <c:v>9</c:v>
                </c:pt>
                <c:pt idx="616">
                  <c:v>9</c:v>
                </c:pt>
                <c:pt idx="617">
                  <c:v>9</c:v>
                </c:pt>
                <c:pt idx="618">
                  <c:v>9</c:v>
                </c:pt>
                <c:pt idx="619">
                  <c:v>9</c:v>
                </c:pt>
                <c:pt idx="620">
                  <c:v>9</c:v>
                </c:pt>
                <c:pt idx="621">
                  <c:v>9</c:v>
                </c:pt>
                <c:pt idx="622">
                  <c:v>9</c:v>
                </c:pt>
                <c:pt idx="623">
                  <c:v>9</c:v>
                </c:pt>
                <c:pt idx="624">
                  <c:v>9</c:v>
                </c:pt>
                <c:pt idx="625">
                  <c:v>9</c:v>
                </c:pt>
                <c:pt idx="626">
                  <c:v>9</c:v>
                </c:pt>
                <c:pt idx="627">
                  <c:v>9</c:v>
                </c:pt>
                <c:pt idx="628">
                  <c:v>9</c:v>
                </c:pt>
                <c:pt idx="629">
                  <c:v>9</c:v>
                </c:pt>
                <c:pt idx="630">
                  <c:v>9</c:v>
                </c:pt>
                <c:pt idx="631">
                  <c:v>9</c:v>
                </c:pt>
                <c:pt idx="632">
                  <c:v>9</c:v>
                </c:pt>
                <c:pt idx="633">
                  <c:v>9</c:v>
                </c:pt>
                <c:pt idx="634">
                  <c:v>9</c:v>
                </c:pt>
                <c:pt idx="635">
                  <c:v>9</c:v>
                </c:pt>
                <c:pt idx="636">
                  <c:v>9</c:v>
                </c:pt>
                <c:pt idx="637">
                  <c:v>9</c:v>
                </c:pt>
                <c:pt idx="638">
                  <c:v>9</c:v>
                </c:pt>
                <c:pt idx="639">
                  <c:v>9</c:v>
                </c:pt>
                <c:pt idx="640">
                  <c:v>9</c:v>
                </c:pt>
                <c:pt idx="641">
                  <c:v>9</c:v>
                </c:pt>
                <c:pt idx="642">
                  <c:v>9</c:v>
                </c:pt>
                <c:pt idx="643">
                  <c:v>9</c:v>
                </c:pt>
                <c:pt idx="644">
                  <c:v>9</c:v>
                </c:pt>
                <c:pt idx="645">
                  <c:v>9</c:v>
                </c:pt>
                <c:pt idx="646">
                  <c:v>9</c:v>
                </c:pt>
                <c:pt idx="647">
                  <c:v>9</c:v>
                </c:pt>
                <c:pt idx="648">
                  <c:v>9</c:v>
                </c:pt>
                <c:pt idx="649">
                  <c:v>9</c:v>
                </c:pt>
                <c:pt idx="650">
                  <c:v>9</c:v>
                </c:pt>
                <c:pt idx="651">
                  <c:v>9</c:v>
                </c:pt>
                <c:pt idx="652">
                  <c:v>9</c:v>
                </c:pt>
                <c:pt idx="653">
                  <c:v>9</c:v>
                </c:pt>
                <c:pt idx="654">
                  <c:v>9</c:v>
                </c:pt>
                <c:pt idx="655">
                  <c:v>9</c:v>
                </c:pt>
                <c:pt idx="656">
                  <c:v>9</c:v>
                </c:pt>
                <c:pt idx="657">
                  <c:v>9</c:v>
                </c:pt>
                <c:pt idx="658">
                  <c:v>9</c:v>
                </c:pt>
                <c:pt idx="659">
                  <c:v>9</c:v>
                </c:pt>
                <c:pt idx="660">
                  <c:v>9</c:v>
                </c:pt>
                <c:pt idx="661">
                  <c:v>9</c:v>
                </c:pt>
                <c:pt idx="662">
                  <c:v>9</c:v>
                </c:pt>
                <c:pt idx="663">
                  <c:v>9</c:v>
                </c:pt>
                <c:pt idx="664">
                  <c:v>9</c:v>
                </c:pt>
                <c:pt idx="665">
                  <c:v>9</c:v>
                </c:pt>
                <c:pt idx="666">
                  <c:v>10</c:v>
                </c:pt>
                <c:pt idx="667">
                  <c:v>10</c:v>
                </c:pt>
                <c:pt idx="668">
                  <c:v>10</c:v>
                </c:pt>
                <c:pt idx="669">
                  <c:v>10</c:v>
                </c:pt>
                <c:pt idx="670">
                  <c:v>10</c:v>
                </c:pt>
                <c:pt idx="671">
                  <c:v>10</c:v>
                </c:pt>
                <c:pt idx="672">
                  <c:v>10</c:v>
                </c:pt>
                <c:pt idx="673">
                  <c:v>10</c:v>
                </c:pt>
                <c:pt idx="674">
                  <c:v>10</c:v>
                </c:pt>
                <c:pt idx="675">
                  <c:v>10</c:v>
                </c:pt>
                <c:pt idx="676">
                  <c:v>10</c:v>
                </c:pt>
                <c:pt idx="677">
                  <c:v>10</c:v>
                </c:pt>
                <c:pt idx="678">
                  <c:v>10</c:v>
                </c:pt>
                <c:pt idx="679">
                  <c:v>10</c:v>
                </c:pt>
                <c:pt idx="680">
                  <c:v>10</c:v>
                </c:pt>
                <c:pt idx="681">
                  <c:v>10</c:v>
                </c:pt>
                <c:pt idx="682">
                  <c:v>10</c:v>
                </c:pt>
                <c:pt idx="683">
                  <c:v>10</c:v>
                </c:pt>
                <c:pt idx="684">
                  <c:v>10</c:v>
                </c:pt>
                <c:pt idx="685">
                  <c:v>10</c:v>
                </c:pt>
                <c:pt idx="686">
                  <c:v>10</c:v>
                </c:pt>
                <c:pt idx="687">
                  <c:v>10</c:v>
                </c:pt>
                <c:pt idx="688">
                  <c:v>10</c:v>
                </c:pt>
                <c:pt idx="689">
                  <c:v>10</c:v>
                </c:pt>
                <c:pt idx="690">
                  <c:v>10</c:v>
                </c:pt>
                <c:pt idx="691">
                  <c:v>10</c:v>
                </c:pt>
                <c:pt idx="692">
                  <c:v>10</c:v>
                </c:pt>
                <c:pt idx="693">
                  <c:v>10</c:v>
                </c:pt>
                <c:pt idx="694">
                  <c:v>10</c:v>
                </c:pt>
                <c:pt idx="695">
                  <c:v>10</c:v>
                </c:pt>
                <c:pt idx="696">
                  <c:v>10</c:v>
                </c:pt>
                <c:pt idx="697">
                  <c:v>10</c:v>
                </c:pt>
                <c:pt idx="698">
                  <c:v>10</c:v>
                </c:pt>
                <c:pt idx="699">
                  <c:v>10</c:v>
                </c:pt>
                <c:pt idx="700">
                  <c:v>10</c:v>
                </c:pt>
                <c:pt idx="701">
                  <c:v>10</c:v>
                </c:pt>
                <c:pt idx="702">
                  <c:v>10</c:v>
                </c:pt>
                <c:pt idx="703">
                  <c:v>10</c:v>
                </c:pt>
                <c:pt idx="704">
                  <c:v>10</c:v>
                </c:pt>
                <c:pt idx="705">
                  <c:v>10</c:v>
                </c:pt>
                <c:pt idx="706">
                  <c:v>10</c:v>
                </c:pt>
                <c:pt idx="707">
                  <c:v>10</c:v>
                </c:pt>
                <c:pt idx="708">
                  <c:v>10</c:v>
                </c:pt>
                <c:pt idx="709">
                  <c:v>10</c:v>
                </c:pt>
                <c:pt idx="710">
                  <c:v>10</c:v>
                </c:pt>
                <c:pt idx="711">
                  <c:v>10</c:v>
                </c:pt>
              </c:numCache>
            </c:numRef>
          </c:xVal>
          <c:yVal>
            <c:numRef>
              <c:f>'LCOE of Utility-Scale PV'!$Q$27:$Q$738</c:f>
              <c:numCache>
                <c:formatCode>0.0</c:formatCode>
                <c:ptCount val="712"/>
                <c:pt idx="0">
                  <c:v>144.25672491610911</c:v>
                </c:pt>
                <c:pt idx="1">
                  <c:v>163.14593247319974</c:v>
                </c:pt>
                <c:pt idx="2">
                  <c:v>183.65120869927813</c:v>
                </c:pt>
                <c:pt idx="3">
                  <c:v>255.88819428989274</c:v>
                </c:pt>
                <c:pt idx="4">
                  <c:v>277.1291481143258</c:v>
                </c:pt>
                <c:pt idx="5">
                  <c:v>278.62121250752273</c:v>
                </c:pt>
                <c:pt idx="6">
                  <c:v>298.85465797149277</c:v>
                </c:pt>
                <c:pt idx="7">
                  <c:v>340.32761373137652</c:v>
                </c:pt>
                <c:pt idx="8">
                  <c:v>353.76864457287746</c:v>
                </c:pt>
                <c:pt idx="9">
                  <c:v>432.44844424425963</c:v>
                </c:pt>
                <c:pt idx="10">
                  <c:v>139.33202836779969</c:v>
                </c:pt>
                <c:pt idx="11">
                  <c:v>139.95881607755285</c:v>
                </c:pt>
                <c:pt idx="12">
                  <c:v>156.16825197352213</c:v>
                </c:pt>
                <c:pt idx="13">
                  <c:v>159.96997164172313</c:v>
                </c:pt>
                <c:pt idx="14">
                  <c:v>160.40964552718452</c:v>
                </c:pt>
                <c:pt idx="15">
                  <c:v>160.88898164160858</c:v>
                </c:pt>
                <c:pt idx="16">
                  <c:v>162.28877307533423</c:v>
                </c:pt>
                <c:pt idx="17">
                  <c:v>163.39864218737222</c:v>
                </c:pt>
                <c:pt idx="18">
                  <c:v>164.84718061321385</c:v>
                </c:pt>
                <c:pt idx="19">
                  <c:v>169.13299252093455</c:v>
                </c:pt>
                <c:pt idx="20">
                  <c:v>172.15600236857622</c:v>
                </c:pt>
                <c:pt idx="21">
                  <c:v>181.47957487806741</c:v>
                </c:pt>
                <c:pt idx="22">
                  <c:v>181.51449206149721</c:v>
                </c:pt>
                <c:pt idx="23">
                  <c:v>188.62057551502022</c:v>
                </c:pt>
                <c:pt idx="24">
                  <c:v>193.33202818181607</c:v>
                </c:pt>
                <c:pt idx="25">
                  <c:v>197.74366412726621</c:v>
                </c:pt>
                <c:pt idx="26">
                  <c:v>209.36830952235769</c:v>
                </c:pt>
                <c:pt idx="27">
                  <c:v>212.3698419850048</c:v>
                </c:pt>
                <c:pt idx="28">
                  <c:v>212.55912301243734</c:v>
                </c:pt>
                <c:pt idx="29">
                  <c:v>220.19628938279351</c:v>
                </c:pt>
                <c:pt idx="30">
                  <c:v>223.87104685753314</c:v>
                </c:pt>
                <c:pt idx="31">
                  <c:v>236.02933199430089</c:v>
                </c:pt>
                <c:pt idx="32">
                  <c:v>256.29581995634356</c:v>
                </c:pt>
                <c:pt idx="33">
                  <c:v>261.68968923421102</c:v>
                </c:pt>
                <c:pt idx="34">
                  <c:v>291.81348985717813</c:v>
                </c:pt>
                <c:pt idx="35">
                  <c:v>293.65638045741537</c:v>
                </c:pt>
                <c:pt idx="36">
                  <c:v>301.03305533210749</c:v>
                </c:pt>
                <c:pt idx="37">
                  <c:v>330.79054919382469</c:v>
                </c:pt>
                <c:pt idx="38">
                  <c:v>65.971730640876331</c:v>
                </c:pt>
                <c:pt idx="39">
                  <c:v>109.73731181615284</c:v>
                </c:pt>
                <c:pt idx="40">
                  <c:v>125.98583725789494</c:v>
                </c:pt>
                <c:pt idx="41">
                  <c:v>128.33072646238529</c:v>
                </c:pt>
                <c:pt idx="42">
                  <c:v>135.86892441096981</c:v>
                </c:pt>
                <c:pt idx="43">
                  <c:v>137.03679909609903</c:v>
                </c:pt>
                <c:pt idx="44">
                  <c:v>137.98605643930415</c:v>
                </c:pt>
                <c:pt idx="45">
                  <c:v>138.6013935312771</c:v>
                </c:pt>
                <c:pt idx="46">
                  <c:v>140.11308687820474</c:v>
                </c:pt>
                <c:pt idx="47">
                  <c:v>141.66775425920528</c:v>
                </c:pt>
                <c:pt idx="48">
                  <c:v>147.24478671236608</c:v>
                </c:pt>
                <c:pt idx="49">
                  <c:v>148.82158439856423</c:v>
                </c:pt>
                <c:pt idx="50">
                  <c:v>150.88026965582569</c:v>
                </c:pt>
                <c:pt idx="51">
                  <c:v>151.13171465900717</c:v>
                </c:pt>
                <c:pt idx="52">
                  <c:v>154.07695684552195</c:v>
                </c:pt>
                <c:pt idx="53">
                  <c:v>154.73838177665434</c:v>
                </c:pt>
                <c:pt idx="54">
                  <c:v>155.12985737017306</c:v>
                </c:pt>
                <c:pt idx="55">
                  <c:v>157.63646513202281</c:v>
                </c:pt>
                <c:pt idx="56">
                  <c:v>163.01580288637012</c:v>
                </c:pt>
                <c:pt idx="57">
                  <c:v>164.83213626511883</c:v>
                </c:pt>
                <c:pt idx="58">
                  <c:v>169.32004929736473</c:v>
                </c:pt>
                <c:pt idx="59">
                  <c:v>169.62026215072888</c:v>
                </c:pt>
                <c:pt idx="60">
                  <c:v>183.60726386065016</c:v>
                </c:pt>
                <c:pt idx="61">
                  <c:v>184.19041784620003</c:v>
                </c:pt>
                <c:pt idx="62">
                  <c:v>187.58407851410385</c:v>
                </c:pt>
                <c:pt idx="63">
                  <c:v>187.99051778556716</c:v>
                </c:pt>
                <c:pt idx="64">
                  <c:v>188.88735029698154</c:v>
                </c:pt>
                <c:pt idx="65">
                  <c:v>198.52777192111375</c:v>
                </c:pt>
                <c:pt idx="66">
                  <c:v>199.36165840551269</c:v>
                </c:pt>
                <c:pt idx="67">
                  <c:v>202.70825698785953</c:v>
                </c:pt>
                <c:pt idx="68">
                  <c:v>203.49883385550723</c:v>
                </c:pt>
                <c:pt idx="69">
                  <c:v>203.80813669542093</c:v>
                </c:pt>
                <c:pt idx="70">
                  <c:v>212.40160538572272</c:v>
                </c:pt>
                <c:pt idx="71">
                  <c:v>222.2793065247435</c:v>
                </c:pt>
                <c:pt idx="72">
                  <c:v>225.79124758231779</c:v>
                </c:pt>
                <c:pt idx="73">
                  <c:v>252.43492420791603</c:v>
                </c:pt>
                <c:pt idx="74">
                  <c:v>263.52187447307244</c:v>
                </c:pt>
                <c:pt idx="75">
                  <c:v>265.32635825190454</c:v>
                </c:pt>
                <c:pt idx="76">
                  <c:v>280.170229084678</c:v>
                </c:pt>
                <c:pt idx="77">
                  <c:v>295.55530598766615</c:v>
                </c:pt>
                <c:pt idx="78">
                  <c:v>82.200834637089642</c:v>
                </c:pt>
                <c:pt idx="79">
                  <c:v>87.702053017069531</c:v>
                </c:pt>
                <c:pt idx="80">
                  <c:v>91.347026260375969</c:v>
                </c:pt>
                <c:pt idx="81">
                  <c:v>98.465988323150739</c:v>
                </c:pt>
                <c:pt idx="82">
                  <c:v>102.16806878080627</c:v>
                </c:pt>
                <c:pt idx="83">
                  <c:v>102.89105955958301</c:v>
                </c:pt>
                <c:pt idx="84">
                  <c:v>104.63855393005876</c:v>
                </c:pt>
                <c:pt idx="85">
                  <c:v>107.76888506342745</c:v>
                </c:pt>
                <c:pt idx="86">
                  <c:v>108.19433677859247</c:v>
                </c:pt>
                <c:pt idx="87">
                  <c:v>112.77115162280079</c:v>
                </c:pt>
                <c:pt idx="88">
                  <c:v>115.09044976464281</c:v>
                </c:pt>
                <c:pt idx="89">
                  <c:v>115.64214061037978</c:v>
                </c:pt>
                <c:pt idx="90">
                  <c:v>117.32483164658557</c:v>
                </c:pt>
                <c:pt idx="91">
                  <c:v>120.45714752986014</c:v>
                </c:pt>
                <c:pt idx="92">
                  <c:v>122.52836845539053</c:v>
                </c:pt>
                <c:pt idx="93">
                  <c:v>127.37965843036889</c:v>
                </c:pt>
                <c:pt idx="94">
                  <c:v>132.84726512719743</c:v>
                </c:pt>
                <c:pt idx="95">
                  <c:v>135.8705326340154</c:v>
                </c:pt>
                <c:pt idx="96">
                  <c:v>137.6487316373512</c:v>
                </c:pt>
                <c:pt idx="97">
                  <c:v>138.18248172792983</c:v>
                </c:pt>
                <c:pt idx="98">
                  <c:v>145.91877956386185</c:v>
                </c:pt>
                <c:pt idx="99">
                  <c:v>146.6776536118619</c:v>
                </c:pt>
                <c:pt idx="100">
                  <c:v>146.98849652580748</c:v>
                </c:pt>
                <c:pt idx="101">
                  <c:v>149.14864330076333</c:v>
                </c:pt>
                <c:pt idx="102">
                  <c:v>150.32265004800689</c:v>
                </c:pt>
                <c:pt idx="103">
                  <c:v>151.81154650285976</c:v>
                </c:pt>
                <c:pt idx="104">
                  <c:v>153.17030440185366</c:v>
                </c:pt>
                <c:pt idx="105">
                  <c:v>154.7304405865238</c:v>
                </c:pt>
                <c:pt idx="106">
                  <c:v>156.68660953916404</c:v>
                </c:pt>
                <c:pt idx="107">
                  <c:v>162.69035807893738</c:v>
                </c:pt>
                <c:pt idx="108">
                  <c:v>173.27813622136543</c:v>
                </c:pt>
                <c:pt idx="109">
                  <c:v>179.46837702388081</c:v>
                </c:pt>
                <c:pt idx="110">
                  <c:v>185.35359068412967</c:v>
                </c:pt>
                <c:pt idx="111">
                  <c:v>188.40558106986748</c:v>
                </c:pt>
                <c:pt idx="112">
                  <c:v>205.48975688061842</c:v>
                </c:pt>
                <c:pt idx="113">
                  <c:v>206.54847965098307</c:v>
                </c:pt>
                <c:pt idx="114">
                  <c:v>359.74814291974184</c:v>
                </c:pt>
                <c:pt idx="115">
                  <c:v>367.8749554747418</c:v>
                </c:pt>
                <c:pt idx="116">
                  <c:v>64.006165017556498</c:v>
                </c:pt>
                <c:pt idx="117">
                  <c:v>66.245138328667636</c:v>
                </c:pt>
                <c:pt idx="118">
                  <c:v>71.104236933252039</c:v>
                </c:pt>
                <c:pt idx="119">
                  <c:v>73.682242524740772</c:v>
                </c:pt>
                <c:pt idx="120">
                  <c:v>77.173135492892456</c:v>
                </c:pt>
                <c:pt idx="121">
                  <c:v>80.637307231654546</c:v>
                </c:pt>
                <c:pt idx="122">
                  <c:v>80.81115333573284</c:v>
                </c:pt>
                <c:pt idx="123">
                  <c:v>83.032863065905218</c:v>
                </c:pt>
                <c:pt idx="124">
                  <c:v>84.291638648770132</c:v>
                </c:pt>
                <c:pt idx="125">
                  <c:v>86.39232241911202</c:v>
                </c:pt>
                <c:pt idx="126">
                  <c:v>86.691613122578289</c:v>
                </c:pt>
                <c:pt idx="127">
                  <c:v>89.192943636714446</c:v>
                </c:pt>
                <c:pt idx="128">
                  <c:v>89.697176623120782</c:v>
                </c:pt>
                <c:pt idx="129">
                  <c:v>91.258953242493106</c:v>
                </c:pt>
                <c:pt idx="130">
                  <c:v>91.526444500456705</c:v>
                </c:pt>
                <c:pt idx="131">
                  <c:v>92.480491579988765</c:v>
                </c:pt>
                <c:pt idx="132">
                  <c:v>93.900171258721656</c:v>
                </c:pt>
                <c:pt idx="133">
                  <c:v>94.013378816681893</c:v>
                </c:pt>
                <c:pt idx="134">
                  <c:v>94.908655348282664</c:v>
                </c:pt>
                <c:pt idx="135">
                  <c:v>95.174765959962855</c:v>
                </c:pt>
                <c:pt idx="136">
                  <c:v>95.184116316945847</c:v>
                </c:pt>
                <c:pt idx="137">
                  <c:v>98.199015082684951</c:v>
                </c:pt>
                <c:pt idx="138">
                  <c:v>99.059314757814988</c:v>
                </c:pt>
                <c:pt idx="139">
                  <c:v>103.49090009091141</c:v>
                </c:pt>
                <c:pt idx="140">
                  <c:v>103.75852314626685</c:v>
                </c:pt>
                <c:pt idx="141">
                  <c:v>104.63012302731659</c:v>
                </c:pt>
                <c:pt idx="142">
                  <c:v>106.77082166139836</c:v>
                </c:pt>
                <c:pt idx="143">
                  <c:v>107.97677350460323</c:v>
                </c:pt>
                <c:pt idx="144">
                  <c:v>108.28828585194513</c:v>
                </c:pt>
                <c:pt idx="145">
                  <c:v>114.50687466281344</c:v>
                </c:pt>
                <c:pt idx="146">
                  <c:v>116.76610674298878</c:v>
                </c:pt>
                <c:pt idx="147">
                  <c:v>116.7699409711947</c:v>
                </c:pt>
                <c:pt idx="148">
                  <c:v>117.30059018897484</c:v>
                </c:pt>
                <c:pt idx="149">
                  <c:v>118.38531922692205</c:v>
                </c:pt>
                <c:pt idx="150">
                  <c:v>119.28774460677366</c:v>
                </c:pt>
                <c:pt idx="151">
                  <c:v>123.58469771183135</c:v>
                </c:pt>
                <c:pt idx="152">
                  <c:v>125.83931992641232</c:v>
                </c:pt>
                <c:pt idx="153">
                  <c:v>126.00840699582572</c:v>
                </c:pt>
                <c:pt idx="154">
                  <c:v>127.14095681813853</c:v>
                </c:pt>
                <c:pt idx="155">
                  <c:v>131.64995638207171</c:v>
                </c:pt>
                <c:pt idx="156">
                  <c:v>133.94065330977179</c:v>
                </c:pt>
                <c:pt idx="157">
                  <c:v>134.51804224622452</c:v>
                </c:pt>
                <c:pt idx="158">
                  <c:v>138.60909445432992</c:v>
                </c:pt>
                <c:pt idx="159">
                  <c:v>139.63092265221565</c:v>
                </c:pt>
                <c:pt idx="160">
                  <c:v>140.50223493200065</c:v>
                </c:pt>
                <c:pt idx="161">
                  <c:v>142.12100073009583</c:v>
                </c:pt>
                <c:pt idx="162">
                  <c:v>142.5726033863956</c:v>
                </c:pt>
                <c:pt idx="163">
                  <c:v>142.93254115819843</c:v>
                </c:pt>
                <c:pt idx="164">
                  <c:v>144.74366362926909</c:v>
                </c:pt>
                <c:pt idx="165">
                  <c:v>145.49635407752203</c:v>
                </c:pt>
                <c:pt idx="166">
                  <c:v>151.08251129723882</c:v>
                </c:pt>
                <c:pt idx="167">
                  <c:v>151.51899003300849</c:v>
                </c:pt>
                <c:pt idx="168">
                  <c:v>151.73254440602281</c:v>
                </c:pt>
                <c:pt idx="169">
                  <c:v>155.76286494738207</c:v>
                </c:pt>
                <c:pt idx="170">
                  <c:v>161.25541188995305</c:v>
                </c:pt>
                <c:pt idx="171">
                  <c:v>173.90582602748685</c:v>
                </c:pt>
                <c:pt idx="172">
                  <c:v>177.26569799432136</c:v>
                </c:pt>
                <c:pt idx="173">
                  <c:v>191.20759484920728</c:v>
                </c:pt>
                <c:pt idx="174">
                  <c:v>195.33694108644013</c:v>
                </c:pt>
                <c:pt idx="175">
                  <c:v>204.41157692391243</c:v>
                </c:pt>
                <c:pt idx="176">
                  <c:v>206.97944969771765</c:v>
                </c:pt>
                <c:pt idx="177">
                  <c:v>223.75083661150333</c:v>
                </c:pt>
                <c:pt idx="178">
                  <c:v>226.19402343011137</c:v>
                </c:pt>
                <c:pt idx="179">
                  <c:v>61.467309969325747</c:v>
                </c:pt>
                <c:pt idx="180">
                  <c:v>61.953978627834054</c:v>
                </c:pt>
                <c:pt idx="181">
                  <c:v>62.600430220671733</c:v>
                </c:pt>
                <c:pt idx="182">
                  <c:v>64.275147009710693</c:v>
                </c:pt>
                <c:pt idx="183">
                  <c:v>64.325839077651793</c:v>
                </c:pt>
                <c:pt idx="184">
                  <c:v>66.22148208939997</c:v>
                </c:pt>
                <c:pt idx="185">
                  <c:v>67.051468118531176</c:v>
                </c:pt>
                <c:pt idx="186">
                  <c:v>67.288341511449346</c:v>
                </c:pt>
                <c:pt idx="187">
                  <c:v>70.544323335645828</c:v>
                </c:pt>
                <c:pt idx="188">
                  <c:v>72.170943437002677</c:v>
                </c:pt>
                <c:pt idx="189">
                  <c:v>72.641302823440043</c:v>
                </c:pt>
                <c:pt idx="190">
                  <c:v>72.936509365884049</c:v>
                </c:pt>
                <c:pt idx="191">
                  <c:v>77.602469535610126</c:v>
                </c:pt>
                <c:pt idx="192">
                  <c:v>77.833383126735299</c:v>
                </c:pt>
                <c:pt idx="193">
                  <c:v>78.208985242008524</c:v>
                </c:pt>
                <c:pt idx="194">
                  <c:v>78.765647605230882</c:v>
                </c:pt>
                <c:pt idx="195">
                  <c:v>79.324110581191931</c:v>
                </c:pt>
                <c:pt idx="196">
                  <c:v>80.204602234713789</c:v>
                </c:pt>
                <c:pt idx="197">
                  <c:v>80.453046017129651</c:v>
                </c:pt>
                <c:pt idx="198">
                  <c:v>81.80173565760694</c:v>
                </c:pt>
                <c:pt idx="199">
                  <c:v>82.12905605164184</c:v>
                </c:pt>
                <c:pt idx="200">
                  <c:v>82.19388735037073</c:v>
                </c:pt>
                <c:pt idx="201">
                  <c:v>84.008843685129492</c:v>
                </c:pt>
                <c:pt idx="202">
                  <c:v>84.020887517109017</c:v>
                </c:pt>
                <c:pt idx="203">
                  <c:v>85.063934923095616</c:v>
                </c:pt>
                <c:pt idx="204">
                  <c:v>86.367579618687671</c:v>
                </c:pt>
                <c:pt idx="205">
                  <c:v>86.470606813562014</c:v>
                </c:pt>
                <c:pt idx="206">
                  <c:v>86.59350428593936</c:v>
                </c:pt>
                <c:pt idx="207">
                  <c:v>87.454914730121715</c:v>
                </c:pt>
                <c:pt idx="208">
                  <c:v>87.585904467241988</c:v>
                </c:pt>
                <c:pt idx="209">
                  <c:v>87.642040736141183</c:v>
                </c:pt>
                <c:pt idx="210">
                  <c:v>88.393584668660694</c:v>
                </c:pt>
                <c:pt idx="211">
                  <c:v>89.039675406380752</c:v>
                </c:pt>
                <c:pt idx="212">
                  <c:v>89.711939375658076</c:v>
                </c:pt>
                <c:pt idx="213">
                  <c:v>90.678298757784745</c:v>
                </c:pt>
                <c:pt idx="214">
                  <c:v>91.533153116966687</c:v>
                </c:pt>
                <c:pt idx="215">
                  <c:v>91.742360589573494</c:v>
                </c:pt>
                <c:pt idx="216">
                  <c:v>91.989381794644999</c:v>
                </c:pt>
                <c:pt idx="217">
                  <c:v>93.375972289034152</c:v>
                </c:pt>
                <c:pt idx="218">
                  <c:v>93.425876846912274</c:v>
                </c:pt>
                <c:pt idx="219">
                  <c:v>93.485652392214135</c:v>
                </c:pt>
                <c:pt idx="220">
                  <c:v>94.755797890165496</c:v>
                </c:pt>
                <c:pt idx="221">
                  <c:v>94.795363017037346</c:v>
                </c:pt>
                <c:pt idx="222">
                  <c:v>95.78019633426733</c:v>
                </c:pt>
                <c:pt idx="223">
                  <c:v>95.949146700743455</c:v>
                </c:pt>
                <c:pt idx="224">
                  <c:v>95.965534072241127</c:v>
                </c:pt>
                <c:pt idx="225">
                  <c:v>96.093922243112445</c:v>
                </c:pt>
                <c:pt idx="226">
                  <c:v>96.19099443223277</c:v>
                </c:pt>
                <c:pt idx="227">
                  <c:v>96.893457986698323</c:v>
                </c:pt>
                <c:pt idx="228">
                  <c:v>97.183795008964381</c:v>
                </c:pt>
                <c:pt idx="229">
                  <c:v>99.976741279400699</c:v>
                </c:pt>
                <c:pt idx="230">
                  <c:v>100.53538310550698</c:v>
                </c:pt>
                <c:pt idx="231">
                  <c:v>101.75223113314289</c:v>
                </c:pt>
                <c:pt idx="232">
                  <c:v>102.11912469089661</c:v>
                </c:pt>
                <c:pt idx="233">
                  <c:v>102.17398006530202</c:v>
                </c:pt>
                <c:pt idx="234">
                  <c:v>102.19724512080248</c:v>
                </c:pt>
                <c:pt idx="235">
                  <c:v>103.33425748581961</c:v>
                </c:pt>
                <c:pt idx="236">
                  <c:v>103.38680683462293</c:v>
                </c:pt>
                <c:pt idx="237">
                  <c:v>103.62594038995982</c:v>
                </c:pt>
                <c:pt idx="238">
                  <c:v>104.02454078664746</c:v>
                </c:pt>
                <c:pt idx="239">
                  <c:v>104.51931843590796</c:v>
                </c:pt>
                <c:pt idx="240">
                  <c:v>106.18695570319051</c:v>
                </c:pt>
                <c:pt idx="241">
                  <c:v>107.38027955147497</c:v>
                </c:pt>
                <c:pt idx="242">
                  <c:v>109.82190966169119</c:v>
                </c:pt>
                <c:pt idx="243">
                  <c:v>113.29790260966095</c:v>
                </c:pt>
                <c:pt idx="244">
                  <c:v>113.54148016350248</c:v>
                </c:pt>
                <c:pt idx="245">
                  <c:v>115.74799839958803</c:v>
                </c:pt>
                <c:pt idx="246">
                  <c:v>119.82662999990386</c:v>
                </c:pt>
                <c:pt idx="247">
                  <c:v>122.78261618771852</c:v>
                </c:pt>
                <c:pt idx="248">
                  <c:v>124.31475516981496</c:v>
                </c:pt>
                <c:pt idx="249">
                  <c:v>126.1025303420118</c:v>
                </c:pt>
                <c:pt idx="250">
                  <c:v>127.47732069120276</c:v>
                </c:pt>
                <c:pt idx="251">
                  <c:v>128.30128883977616</c:v>
                </c:pt>
                <c:pt idx="252">
                  <c:v>128.67068548883128</c:v>
                </c:pt>
                <c:pt idx="253">
                  <c:v>129.65608202350327</c:v>
                </c:pt>
                <c:pt idx="254">
                  <c:v>130.04092362483624</c:v>
                </c:pt>
                <c:pt idx="255">
                  <c:v>130.25900915231861</c:v>
                </c:pt>
                <c:pt idx="256">
                  <c:v>134.42841563724863</c:v>
                </c:pt>
                <c:pt idx="257">
                  <c:v>134.89823422691086</c:v>
                </c:pt>
                <c:pt idx="258">
                  <c:v>141.36221705229428</c:v>
                </c:pt>
                <c:pt idx="259">
                  <c:v>152.15576480268365</c:v>
                </c:pt>
                <c:pt idx="260">
                  <c:v>153.61273969978768</c:v>
                </c:pt>
                <c:pt idx="261">
                  <c:v>157.47775378016357</c:v>
                </c:pt>
                <c:pt idx="262">
                  <c:v>159.6299220172248</c:v>
                </c:pt>
                <c:pt idx="263">
                  <c:v>174.88495602610269</c:v>
                </c:pt>
                <c:pt idx="264">
                  <c:v>190.27486843916125</c:v>
                </c:pt>
                <c:pt idx="265">
                  <c:v>39.428063437469575</c:v>
                </c:pt>
                <c:pt idx="266">
                  <c:v>46.758811777256192</c:v>
                </c:pt>
                <c:pt idx="267">
                  <c:v>51.684241136727273</c:v>
                </c:pt>
                <c:pt idx="268">
                  <c:v>52.786113983587327</c:v>
                </c:pt>
                <c:pt idx="269">
                  <c:v>53.79958208368528</c:v>
                </c:pt>
                <c:pt idx="270">
                  <c:v>54.059374009016011</c:v>
                </c:pt>
                <c:pt idx="271">
                  <c:v>54.149888964926205</c:v>
                </c:pt>
                <c:pt idx="272">
                  <c:v>55.612479774651874</c:v>
                </c:pt>
                <c:pt idx="273">
                  <c:v>55.71515581277167</c:v>
                </c:pt>
                <c:pt idx="274">
                  <c:v>55.788021107818224</c:v>
                </c:pt>
                <c:pt idx="275">
                  <c:v>55.984246061986113</c:v>
                </c:pt>
                <c:pt idx="276">
                  <c:v>55.992087145127272</c:v>
                </c:pt>
                <c:pt idx="277">
                  <c:v>56.788445541293541</c:v>
                </c:pt>
                <c:pt idx="278">
                  <c:v>57.388742546807407</c:v>
                </c:pt>
                <c:pt idx="279">
                  <c:v>57.865350882577054</c:v>
                </c:pt>
                <c:pt idx="280">
                  <c:v>58.955244637454733</c:v>
                </c:pt>
                <c:pt idx="281">
                  <c:v>59.798573681149414</c:v>
                </c:pt>
                <c:pt idx="282">
                  <c:v>59.843016047241278</c:v>
                </c:pt>
                <c:pt idx="283">
                  <c:v>59.857340264077216</c:v>
                </c:pt>
                <c:pt idx="284">
                  <c:v>60.119334998586311</c:v>
                </c:pt>
                <c:pt idx="285">
                  <c:v>60.186913594809752</c:v>
                </c:pt>
                <c:pt idx="286">
                  <c:v>61.020158974327856</c:v>
                </c:pt>
                <c:pt idx="287">
                  <c:v>61.116020526433445</c:v>
                </c:pt>
                <c:pt idx="288">
                  <c:v>61.150833116527743</c:v>
                </c:pt>
                <c:pt idx="289">
                  <c:v>61.160066172377093</c:v>
                </c:pt>
                <c:pt idx="290">
                  <c:v>61.196883138045784</c:v>
                </c:pt>
                <c:pt idx="291">
                  <c:v>61.473114574788639</c:v>
                </c:pt>
                <c:pt idx="292">
                  <c:v>62.021668269226865</c:v>
                </c:pt>
                <c:pt idx="293">
                  <c:v>62.113174142041665</c:v>
                </c:pt>
                <c:pt idx="294">
                  <c:v>62.392689858429208</c:v>
                </c:pt>
                <c:pt idx="295">
                  <c:v>62.477443299673887</c:v>
                </c:pt>
                <c:pt idx="296">
                  <c:v>63.114354168538931</c:v>
                </c:pt>
                <c:pt idx="297">
                  <c:v>63.310857994645339</c:v>
                </c:pt>
                <c:pt idx="298">
                  <c:v>63.647833656187814</c:v>
                </c:pt>
                <c:pt idx="299">
                  <c:v>63.891443147875009</c:v>
                </c:pt>
                <c:pt idx="300">
                  <c:v>63.895743970614205</c:v>
                </c:pt>
                <c:pt idx="301">
                  <c:v>64.73014065815461</c:v>
                </c:pt>
                <c:pt idx="302">
                  <c:v>64.779189946241331</c:v>
                </c:pt>
                <c:pt idx="303">
                  <c:v>65.118279941628288</c:v>
                </c:pt>
                <c:pt idx="304">
                  <c:v>65.596510245844527</c:v>
                </c:pt>
                <c:pt idx="305">
                  <c:v>65.715399336687994</c:v>
                </c:pt>
                <c:pt idx="306">
                  <c:v>66.557108573682243</c:v>
                </c:pt>
                <c:pt idx="307">
                  <c:v>66.973339467289051</c:v>
                </c:pt>
                <c:pt idx="308">
                  <c:v>67.991181855766257</c:v>
                </c:pt>
                <c:pt idx="309">
                  <c:v>68.335520740734026</c:v>
                </c:pt>
                <c:pt idx="310">
                  <c:v>68.344674718032124</c:v>
                </c:pt>
                <c:pt idx="311">
                  <c:v>68.461979718427145</c:v>
                </c:pt>
                <c:pt idx="312">
                  <c:v>68.754581681208563</c:v>
                </c:pt>
                <c:pt idx="313">
                  <c:v>68.759559410165068</c:v>
                </c:pt>
                <c:pt idx="314">
                  <c:v>68.929560023646061</c:v>
                </c:pt>
                <c:pt idx="315">
                  <c:v>69.456393409984898</c:v>
                </c:pt>
                <c:pt idx="316">
                  <c:v>69.881747786352989</c:v>
                </c:pt>
                <c:pt idx="317">
                  <c:v>69.999024288333032</c:v>
                </c:pt>
                <c:pt idx="318">
                  <c:v>70.239502069327187</c:v>
                </c:pt>
                <c:pt idx="319">
                  <c:v>70.570858357577862</c:v>
                </c:pt>
                <c:pt idx="320">
                  <c:v>71.181167537476696</c:v>
                </c:pt>
                <c:pt idx="321">
                  <c:v>71.388384807512594</c:v>
                </c:pt>
                <c:pt idx="322">
                  <c:v>71.477403074554587</c:v>
                </c:pt>
                <c:pt idx="323">
                  <c:v>71.490994216777082</c:v>
                </c:pt>
                <c:pt idx="324">
                  <c:v>71.612544851613805</c:v>
                </c:pt>
                <c:pt idx="325">
                  <c:v>72.405531564581096</c:v>
                </c:pt>
                <c:pt idx="326">
                  <c:v>72.431317953195162</c:v>
                </c:pt>
                <c:pt idx="327">
                  <c:v>72.451141281139456</c:v>
                </c:pt>
                <c:pt idx="328">
                  <c:v>73.271419955671803</c:v>
                </c:pt>
                <c:pt idx="329">
                  <c:v>73.341469646329003</c:v>
                </c:pt>
                <c:pt idx="330">
                  <c:v>74.198097204761268</c:v>
                </c:pt>
                <c:pt idx="331">
                  <c:v>74.261049201766653</c:v>
                </c:pt>
                <c:pt idx="332">
                  <c:v>74.47169124462954</c:v>
                </c:pt>
                <c:pt idx="333">
                  <c:v>74.967822933244435</c:v>
                </c:pt>
                <c:pt idx="334">
                  <c:v>74.985444478120158</c:v>
                </c:pt>
                <c:pt idx="335">
                  <c:v>75.001892766477454</c:v>
                </c:pt>
                <c:pt idx="336">
                  <c:v>75.033008838891107</c:v>
                </c:pt>
                <c:pt idx="337">
                  <c:v>75.380843964390195</c:v>
                </c:pt>
                <c:pt idx="338">
                  <c:v>75.534367433763634</c:v>
                </c:pt>
                <c:pt idx="339">
                  <c:v>75.620625542604714</c:v>
                </c:pt>
                <c:pt idx="340">
                  <c:v>76.805584526411067</c:v>
                </c:pt>
                <c:pt idx="341">
                  <c:v>77.372839352905146</c:v>
                </c:pt>
                <c:pt idx="342">
                  <c:v>77.63504836625151</c:v>
                </c:pt>
                <c:pt idx="343">
                  <c:v>78.220388870027676</c:v>
                </c:pt>
                <c:pt idx="344">
                  <c:v>78.384974781952238</c:v>
                </c:pt>
                <c:pt idx="345">
                  <c:v>78.460638592290877</c:v>
                </c:pt>
                <c:pt idx="346">
                  <c:v>78.639739735928543</c:v>
                </c:pt>
                <c:pt idx="347">
                  <c:v>79.41391782054076</c:v>
                </c:pt>
                <c:pt idx="348">
                  <c:v>79.498946598802846</c:v>
                </c:pt>
                <c:pt idx="349">
                  <c:v>80.019579086082871</c:v>
                </c:pt>
                <c:pt idx="350">
                  <c:v>80.534558182275916</c:v>
                </c:pt>
                <c:pt idx="351">
                  <c:v>80.739464801634469</c:v>
                </c:pt>
                <c:pt idx="352">
                  <c:v>80.95025240370849</c:v>
                </c:pt>
                <c:pt idx="353">
                  <c:v>81.056876522497873</c:v>
                </c:pt>
                <c:pt idx="354">
                  <c:v>81.149558289289189</c:v>
                </c:pt>
                <c:pt idx="355">
                  <c:v>81.535521243966542</c:v>
                </c:pt>
                <c:pt idx="356">
                  <c:v>81.612868333098632</c:v>
                </c:pt>
                <c:pt idx="357">
                  <c:v>82.283166116211305</c:v>
                </c:pt>
                <c:pt idx="358">
                  <c:v>82.38313981245858</c:v>
                </c:pt>
                <c:pt idx="359">
                  <c:v>82.790030867429195</c:v>
                </c:pt>
                <c:pt idx="360">
                  <c:v>84.129974299763418</c:v>
                </c:pt>
                <c:pt idx="361">
                  <c:v>84.541364820515199</c:v>
                </c:pt>
                <c:pt idx="362">
                  <c:v>85.775782143445184</c:v>
                </c:pt>
                <c:pt idx="363">
                  <c:v>86.655480413204216</c:v>
                </c:pt>
                <c:pt idx="364">
                  <c:v>86.688222529607472</c:v>
                </c:pt>
                <c:pt idx="365">
                  <c:v>87.465675896363265</c:v>
                </c:pt>
                <c:pt idx="366">
                  <c:v>87.75438159185174</c:v>
                </c:pt>
                <c:pt idx="367">
                  <c:v>87.910192539927536</c:v>
                </c:pt>
                <c:pt idx="368">
                  <c:v>90.274950782484396</c:v>
                </c:pt>
                <c:pt idx="369">
                  <c:v>91.160871350558935</c:v>
                </c:pt>
                <c:pt idx="370">
                  <c:v>91.644593728908887</c:v>
                </c:pt>
                <c:pt idx="371">
                  <c:v>91.673856549330822</c:v>
                </c:pt>
                <c:pt idx="372">
                  <c:v>91.677852456651621</c:v>
                </c:pt>
                <c:pt idx="373">
                  <c:v>93.227292893422984</c:v>
                </c:pt>
                <c:pt idx="374">
                  <c:v>93.96170875959217</c:v>
                </c:pt>
                <c:pt idx="375">
                  <c:v>93.969375600007055</c:v>
                </c:pt>
                <c:pt idx="376">
                  <c:v>95.128913448241235</c:v>
                </c:pt>
                <c:pt idx="377">
                  <c:v>95.399625739535551</c:v>
                </c:pt>
                <c:pt idx="378">
                  <c:v>96.313138820888085</c:v>
                </c:pt>
                <c:pt idx="379">
                  <c:v>96.429466794640533</c:v>
                </c:pt>
                <c:pt idx="380">
                  <c:v>97.725611179026444</c:v>
                </c:pt>
                <c:pt idx="381">
                  <c:v>98.230379201886549</c:v>
                </c:pt>
                <c:pt idx="382">
                  <c:v>98.238082326147421</c:v>
                </c:pt>
                <c:pt idx="383">
                  <c:v>98.761286706030674</c:v>
                </c:pt>
                <c:pt idx="384">
                  <c:v>98.886173648812672</c:v>
                </c:pt>
                <c:pt idx="385">
                  <c:v>99.528822680329213</c:v>
                </c:pt>
                <c:pt idx="386">
                  <c:v>101.91149375898235</c:v>
                </c:pt>
                <c:pt idx="387">
                  <c:v>102.3039750689049</c:v>
                </c:pt>
                <c:pt idx="388">
                  <c:v>103.75350186901586</c:v>
                </c:pt>
                <c:pt idx="389">
                  <c:v>104.5503888271605</c:v>
                </c:pt>
                <c:pt idx="390">
                  <c:v>106.63670292014946</c:v>
                </c:pt>
                <c:pt idx="391">
                  <c:v>107.12713300035169</c:v>
                </c:pt>
                <c:pt idx="392">
                  <c:v>107.21544664115125</c:v>
                </c:pt>
                <c:pt idx="393">
                  <c:v>109.23972243919368</c:v>
                </c:pt>
                <c:pt idx="394">
                  <c:v>110.76304009907558</c:v>
                </c:pt>
                <c:pt idx="395">
                  <c:v>111.07286706688387</c:v>
                </c:pt>
                <c:pt idx="396">
                  <c:v>122.52434303581003</c:v>
                </c:pt>
                <c:pt idx="397">
                  <c:v>127.21832711688874</c:v>
                </c:pt>
                <c:pt idx="398">
                  <c:v>129.3521993797014</c:v>
                </c:pt>
                <c:pt idx="399">
                  <c:v>136.03291415054935</c:v>
                </c:pt>
                <c:pt idx="400">
                  <c:v>138.68595127470601</c:v>
                </c:pt>
                <c:pt idx="401">
                  <c:v>139.48097008374233</c:v>
                </c:pt>
                <c:pt idx="402">
                  <c:v>140.77119570616389</c:v>
                </c:pt>
                <c:pt idx="403">
                  <c:v>146.33827654868273</c:v>
                </c:pt>
                <c:pt idx="404">
                  <c:v>149.70738704517251</c:v>
                </c:pt>
                <c:pt idx="405">
                  <c:v>157.40002060145358</c:v>
                </c:pt>
                <c:pt idx="406">
                  <c:v>170.59138170118129</c:v>
                </c:pt>
                <c:pt idx="407">
                  <c:v>181.34205697238903</c:v>
                </c:pt>
                <c:pt idx="408">
                  <c:v>183.95761284784138</c:v>
                </c:pt>
                <c:pt idx="409">
                  <c:v>186.7913452748775</c:v>
                </c:pt>
                <c:pt idx="410">
                  <c:v>194.13079482366052</c:v>
                </c:pt>
                <c:pt idx="411">
                  <c:v>31.314567475599521</c:v>
                </c:pt>
                <c:pt idx="412">
                  <c:v>31.637172179522533</c:v>
                </c:pt>
                <c:pt idx="413">
                  <c:v>38.754661371071855</c:v>
                </c:pt>
                <c:pt idx="414">
                  <c:v>39.351924921239885</c:v>
                </c:pt>
                <c:pt idx="415">
                  <c:v>39.761458489341663</c:v>
                </c:pt>
                <c:pt idx="416">
                  <c:v>40.899437363512305</c:v>
                </c:pt>
                <c:pt idx="417">
                  <c:v>42.218143219251743</c:v>
                </c:pt>
                <c:pt idx="418">
                  <c:v>44.043238334112935</c:v>
                </c:pt>
                <c:pt idx="419">
                  <c:v>45.301077853855617</c:v>
                </c:pt>
                <c:pt idx="420">
                  <c:v>45.455367466494188</c:v>
                </c:pt>
                <c:pt idx="421">
                  <c:v>46.507890907131248</c:v>
                </c:pt>
                <c:pt idx="422">
                  <c:v>47.135526012522106</c:v>
                </c:pt>
                <c:pt idx="423">
                  <c:v>47.231184426875672</c:v>
                </c:pt>
                <c:pt idx="424">
                  <c:v>47.284158882005791</c:v>
                </c:pt>
                <c:pt idx="425">
                  <c:v>47.48426579662366</c:v>
                </c:pt>
                <c:pt idx="426">
                  <c:v>48.199190997350861</c:v>
                </c:pt>
                <c:pt idx="427">
                  <c:v>49.355841179775375</c:v>
                </c:pt>
                <c:pt idx="428">
                  <c:v>50.535496670628127</c:v>
                </c:pt>
                <c:pt idx="429">
                  <c:v>51.10581897579759</c:v>
                </c:pt>
                <c:pt idx="430">
                  <c:v>51.34940492099129</c:v>
                </c:pt>
                <c:pt idx="431">
                  <c:v>51.773222607005494</c:v>
                </c:pt>
                <c:pt idx="432">
                  <c:v>52.031727635065394</c:v>
                </c:pt>
                <c:pt idx="433">
                  <c:v>53.114520282786437</c:v>
                </c:pt>
                <c:pt idx="434">
                  <c:v>53.604496887307896</c:v>
                </c:pt>
                <c:pt idx="435">
                  <c:v>54.554967157370861</c:v>
                </c:pt>
                <c:pt idx="436">
                  <c:v>54.953793761306045</c:v>
                </c:pt>
                <c:pt idx="437">
                  <c:v>55.49755501147073</c:v>
                </c:pt>
                <c:pt idx="438">
                  <c:v>56.139405391476259</c:v>
                </c:pt>
                <c:pt idx="439">
                  <c:v>56.454301522392598</c:v>
                </c:pt>
                <c:pt idx="440">
                  <c:v>56.562724139290012</c:v>
                </c:pt>
                <c:pt idx="441">
                  <c:v>56.807477025650698</c:v>
                </c:pt>
                <c:pt idx="442">
                  <c:v>57.057451429997549</c:v>
                </c:pt>
                <c:pt idx="443">
                  <c:v>57.308674149298454</c:v>
                </c:pt>
                <c:pt idx="444">
                  <c:v>57.644108088508261</c:v>
                </c:pt>
                <c:pt idx="445">
                  <c:v>58.853934838674164</c:v>
                </c:pt>
                <c:pt idx="446">
                  <c:v>59.020708806211225</c:v>
                </c:pt>
                <c:pt idx="447">
                  <c:v>61.541724180856484</c:v>
                </c:pt>
                <c:pt idx="448">
                  <c:v>61.92539202755087</c:v>
                </c:pt>
                <c:pt idx="449">
                  <c:v>62.628131202502516</c:v>
                </c:pt>
                <c:pt idx="450">
                  <c:v>62.683301037890715</c:v>
                </c:pt>
                <c:pt idx="451">
                  <c:v>62.914661602466047</c:v>
                </c:pt>
                <c:pt idx="452">
                  <c:v>63.114746218256151</c:v>
                </c:pt>
                <c:pt idx="453">
                  <c:v>63.468373891517217</c:v>
                </c:pt>
                <c:pt idx="454">
                  <c:v>63.515906530089801</c:v>
                </c:pt>
                <c:pt idx="455">
                  <c:v>63.602992360990207</c:v>
                </c:pt>
                <c:pt idx="456">
                  <c:v>63.806781724103715</c:v>
                </c:pt>
                <c:pt idx="457">
                  <c:v>64.32622068910797</c:v>
                </c:pt>
                <c:pt idx="458">
                  <c:v>64.489255026063759</c:v>
                </c:pt>
                <c:pt idx="459">
                  <c:v>64.876383084367191</c:v>
                </c:pt>
                <c:pt idx="460">
                  <c:v>64.978179139243309</c:v>
                </c:pt>
                <c:pt idx="461">
                  <c:v>65.254646951555728</c:v>
                </c:pt>
                <c:pt idx="462">
                  <c:v>65.711621606995536</c:v>
                </c:pt>
                <c:pt idx="463">
                  <c:v>66.246212450628747</c:v>
                </c:pt>
                <c:pt idx="464">
                  <c:v>66.712997413794582</c:v>
                </c:pt>
                <c:pt idx="465">
                  <c:v>66.812574687301236</c:v>
                </c:pt>
                <c:pt idx="466">
                  <c:v>67.044356289230478</c:v>
                </c:pt>
                <c:pt idx="467">
                  <c:v>67.436959091436066</c:v>
                </c:pt>
                <c:pt idx="468">
                  <c:v>67.511112209809852</c:v>
                </c:pt>
                <c:pt idx="469">
                  <c:v>67.754549741792189</c:v>
                </c:pt>
                <c:pt idx="470">
                  <c:v>68.044781371153533</c:v>
                </c:pt>
                <c:pt idx="471">
                  <c:v>68.088325620058882</c:v>
                </c:pt>
                <c:pt idx="472">
                  <c:v>68.592426884216138</c:v>
                </c:pt>
                <c:pt idx="473">
                  <c:v>69.086726294450614</c:v>
                </c:pt>
                <c:pt idx="474">
                  <c:v>69.125927771582553</c:v>
                </c:pt>
                <c:pt idx="475">
                  <c:v>69.766950481590143</c:v>
                </c:pt>
                <c:pt idx="476">
                  <c:v>70.000569441561112</c:v>
                </c:pt>
                <c:pt idx="477">
                  <c:v>70.063661058768503</c:v>
                </c:pt>
                <c:pt idx="478">
                  <c:v>70.394117534754102</c:v>
                </c:pt>
                <c:pt idx="479">
                  <c:v>70.519146129966998</c:v>
                </c:pt>
                <c:pt idx="480">
                  <c:v>70.950716843908992</c:v>
                </c:pt>
                <c:pt idx="481">
                  <c:v>71.240410496963548</c:v>
                </c:pt>
                <c:pt idx="482">
                  <c:v>72.181333119222259</c:v>
                </c:pt>
                <c:pt idx="483">
                  <c:v>72.221922278770251</c:v>
                </c:pt>
                <c:pt idx="484">
                  <c:v>72.762497305320224</c:v>
                </c:pt>
                <c:pt idx="485">
                  <c:v>72.799988953763076</c:v>
                </c:pt>
                <c:pt idx="486">
                  <c:v>73.597690854160959</c:v>
                </c:pt>
                <c:pt idx="487">
                  <c:v>73.731115647020673</c:v>
                </c:pt>
                <c:pt idx="488">
                  <c:v>73.863496372086558</c:v>
                </c:pt>
                <c:pt idx="489">
                  <c:v>74.394788741679193</c:v>
                </c:pt>
                <c:pt idx="490">
                  <c:v>74.799862809687937</c:v>
                </c:pt>
                <c:pt idx="491">
                  <c:v>74.851720480315635</c:v>
                </c:pt>
                <c:pt idx="492">
                  <c:v>75.062040361029375</c:v>
                </c:pt>
                <c:pt idx="493">
                  <c:v>75.309494427983523</c:v>
                </c:pt>
                <c:pt idx="494">
                  <c:v>75.310258021934445</c:v>
                </c:pt>
                <c:pt idx="495">
                  <c:v>76.731275530067833</c:v>
                </c:pt>
                <c:pt idx="496">
                  <c:v>77.027614500158123</c:v>
                </c:pt>
                <c:pt idx="497">
                  <c:v>77.585861840509182</c:v>
                </c:pt>
                <c:pt idx="498">
                  <c:v>77.890089197854635</c:v>
                </c:pt>
                <c:pt idx="499">
                  <c:v>77.94223684269403</c:v>
                </c:pt>
                <c:pt idx="500">
                  <c:v>77.98537700781317</c:v>
                </c:pt>
                <c:pt idx="501">
                  <c:v>78.389954778089702</c:v>
                </c:pt>
                <c:pt idx="502">
                  <c:v>78.407135616615861</c:v>
                </c:pt>
                <c:pt idx="503">
                  <c:v>78.505515179839506</c:v>
                </c:pt>
                <c:pt idx="504">
                  <c:v>78.810668574601181</c:v>
                </c:pt>
                <c:pt idx="505">
                  <c:v>78.81839102050688</c:v>
                </c:pt>
                <c:pt idx="506">
                  <c:v>78.905314077822553</c:v>
                </c:pt>
                <c:pt idx="507">
                  <c:v>80.513672212201342</c:v>
                </c:pt>
                <c:pt idx="508">
                  <c:v>80.756154391417056</c:v>
                </c:pt>
                <c:pt idx="509">
                  <c:v>81.358036934828235</c:v>
                </c:pt>
                <c:pt idx="510">
                  <c:v>82.541694899508542</c:v>
                </c:pt>
                <c:pt idx="511">
                  <c:v>82.929585525510859</c:v>
                </c:pt>
                <c:pt idx="512">
                  <c:v>83.073358125889314</c:v>
                </c:pt>
                <c:pt idx="513">
                  <c:v>83.637152562424276</c:v>
                </c:pt>
                <c:pt idx="514">
                  <c:v>84.192107668873192</c:v>
                </c:pt>
                <c:pt idx="515">
                  <c:v>84.39421728268789</c:v>
                </c:pt>
                <c:pt idx="516">
                  <c:v>85.036260428371747</c:v>
                </c:pt>
                <c:pt idx="517">
                  <c:v>85.523362237040729</c:v>
                </c:pt>
                <c:pt idx="518">
                  <c:v>85.789491628976279</c:v>
                </c:pt>
                <c:pt idx="519">
                  <c:v>85.803563734971462</c:v>
                </c:pt>
                <c:pt idx="520">
                  <c:v>86.042182220858265</c:v>
                </c:pt>
                <c:pt idx="521">
                  <c:v>86.355628110350139</c:v>
                </c:pt>
                <c:pt idx="522">
                  <c:v>86.671766499477812</c:v>
                </c:pt>
                <c:pt idx="523">
                  <c:v>87.801045075327536</c:v>
                </c:pt>
                <c:pt idx="524">
                  <c:v>88.460423419896458</c:v>
                </c:pt>
                <c:pt idx="525">
                  <c:v>88.505103548813906</c:v>
                </c:pt>
                <c:pt idx="526">
                  <c:v>88.593492267134593</c:v>
                </c:pt>
                <c:pt idx="527">
                  <c:v>88.734799812762077</c:v>
                </c:pt>
                <c:pt idx="528">
                  <c:v>88.891124561872246</c:v>
                </c:pt>
                <c:pt idx="529">
                  <c:v>89.615915211655135</c:v>
                </c:pt>
                <c:pt idx="530">
                  <c:v>90.417815310734071</c:v>
                </c:pt>
                <c:pt idx="531">
                  <c:v>91.204941459268284</c:v>
                </c:pt>
                <c:pt idx="532">
                  <c:v>91.564455189364892</c:v>
                </c:pt>
                <c:pt idx="533">
                  <c:v>91.76953143929758</c:v>
                </c:pt>
                <c:pt idx="534">
                  <c:v>95.199657803009401</c:v>
                </c:pt>
                <c:pt idx="535">
                  <c:v>95.244864471110503</c:v>
                </c:pt>
                <c:pt idx="536">
                  <c:v>95.666562477414757</c:v>
                </c:pt>
                <c:pt idx="537">
                  <c:v>95.88152333826487</c:v>
                </c:pt>
                <c:pt idx="538">
                  <c:v>96.811012487332675</c:v>
                </c:pt>
                <c:pt idx="539">
                  <c:v>97.315306111263197</c:v>
                </c:pt>
                <c:pt idx="540">
                  <c:v>98.197946074593062</c:v>
                </c:pt>
                <c:pt idx="541">
                  <c:v>99.485628412059384</c:v>
                </c:pt>
                <c:pt idx="542">
                  <c:v>102.47528307611771</c:v>
                </c:pt>
                <c:pt idx="543">
                  <c:v>103.01722857965878</c:v>
                </c:pt>
                <c:pt idx="544">
                  <c:v>103.14778103722865</c:v>
                </c:pt>
                <c:pt idx="545">
                  <c:v>103.3478208155603</c:v>
                </c:pt>
                <c:pt idx="546">
                  <c:v>103.68744066281855</c:v>
                </c:pt>
                <c:pt idx="547">
                  <c:v>103.79395495001276</c:v>
                </c:pt>
                <c:pt idx="548">
                  <c:v>105.1263224380484</c:v>
                </c:pt>
                <c:pt idx="549">
                  <c:v>105.5311853266705</c:v>
                </c:pt>
                <c:pt idx="550">
                  <c:v>106.62513082062137</c:v>
                </c:pt>
                <c:pt idx="551">
                  <c:v>107.10983795574742</c:v>
                </c:pt>
                <c:pt idx="552">
                  <c:v>109.37645849030875</c:v>
                </c:pt>
                <c:pt idx="553">
                  <c:v>109.85841153733554</c:v>
                </c:pt>
                <c:pt idx="554">
                  <c:v>110.77019003568979</c:v>
                </c:pt>
                <c:pt idx="555">
                  <c:v>110.91369932244243</c:v>
                </c:pt>
                <c:pt idx="556">
                  <c:v>111.58789059377615</c:v>
                </c:pt>
                <c:pt idx="557">
                  <c:v>111.89013014194617</c:v>
                </c:pt>
                <c:pt idx="558">
                  <c:v>111.89059022231513</c:v>
                </c:pt>
                <c:pt idx="559">
                  <c:v>115.62944956040958</c:v>
                </c:pt>
                <c:pt idx="560">
                  <c:v>115.65736421420105</c:v>
                </c:pt>
                <c:pt idx="561">
                  <c:v>119.07297596493244</c:v>
                </c:pt>
                <c:pt idx="562">
                  <c:v>119.73807546184096</c:v>
                </c:pt>
                <c:pt idx="563">
                  <c:v>122.36426259705171</c:v>
                </c:pt>
                <c:pt idx="564">
                  <c:v>124.15416852363471</c:v>
                </c:pt>
                <c:pt idx="565">
                  <c:v>124.78217275224866</c:v>
                </c:pt>
                <c:pt idx="566">
                  <c:v>126.73433137711096</c:v>
                </c:pt>
                <c:pt idx="567">
                  <c:v>149.40471025315543</c:v>
                </c:pt>
                <c:pt idx="568">
                  <c:v>149.58187913082989</c:v>
                </c:pt>
                <c:pt idx="569">
                  <c:v>156.53101240352714</c:v>
                </c:pt>
                <c:pt idx="570">
                  <c:v>157.45737096205735</c:v>
                </c:pt>
                <c:pt idx="571">
                  <c:v>173.20686133012472</c:v>
                </c:pt>
                <c:pt idx="572">
                  <c:v>36.515881602894993</c:v>
                </c:pt>
                <c:pt idx="573">
                  <c:v>37.555627224066939</c:v>
                </c:pt>
                <c:pt idx="574">
                  <c:v>37.834659564905934</c:v>
                </c:pt>
                <c:pt idx="575">
                  <c:v>37.959710940635361</c:v>
                </c:pt>
                <c:pt idx="576">
                  <c:v>38.329143206292272</c:v>
                </c:pt>
                <c:pt idx="577">
                  <c:v>38.770669391476311</c:v>
                </c:pt>
                <c:pt idx="578">
                  <c:v>39.203704167740078</c:v>
                </c:pt>
                <c:pt idx="579">
                  <c:v>39.414799379301698</c:v>
                </c:pt>
                <c:pt idx="580">
                  <c:v>39.44871079952123</c:v>
                </c:pt>
                <c:pt idx="581">
                  <c:v>39.536060589425212</c:v>
                </c:pt>
                <c:pt idx="582">
                  <c:v>39.686726111890721</c:v>
                </c:pt>
                <c:pt idx="583">
                  <c:v>40.24681771334965</c:v>
                </c:pt>
                <c:pt idx="584">
                  <c:v>41.28388068878143</c:v>
                </c:pt>
                <c:pt idx="585">
                  <c:v>42.806821307752614</c:v>
                </c:pt>
                <c:pt idx="586">
                  <c:v>43.585568949272002</c:v>
                </c:pt>
                <c:pt idx="587">
                  <c:v>43.734957272424943</c:v>
                </c:pt>
                <c:pt idx="588">
                  <c:v>43.755808972369131</c:v>
                </c:pt>
                <c:pt idx="589">
                  <c:v>44.776155574276999</c:v>
                </c:pt>
                <c:pt idx="590">
                  <c:v>44.924990237769975</c:v>
                </c:pt>
                <c:pt idx="591">
                  <c:v>45.745592908933581</c:v>
                </c:pt>
                <c:pt idx="592">
                  <c:v>47.567647442753874</c:v>
                </c:pt>
                <c:pt idx="593">
                  <c:v>47.646070687779947</c:v>
                </c:pt>
                <c:pt idx="594">
                  <c:v>47.787745302814777</c:v>
                </c:pt>
                <c:pt idx="595">
                  <c:v>47.951739246099073</c:v>
                </c:pt>
                <c:pt idx="596">
                  <c:v>47.958414516952075</c:v>
                </c:pt>
                <c:pt idx="597">
                  <c:v>48.374858941630016</c:v>
                </c:pt>
                <c:pt idx="598">
                  <c:v>48.924830211657991</c:v>
                </c:pt>
                <c:pt idx="599">
                  <c:v>49.621078109870062</c:v>
                </c:pt>
                <c:pt idx="600">
                  <c:v>50.979854385176161</c:v>
                </c:pt>
                <c:pt idx="601">
                  <c:v>52.674013221696512</c:v>
                </c:pt>
                <c:pt idx="602">
                  <c:v>53.02151768673334</c:v>
                </c:pt>
                <c:pt idx="603">
                  <c:v>53.239767498580157</c:v>
                </c:pt>
                <c:pt idx="604">
                  <c:v>53.747165066208808</c:v>
                </c:pt>
                <c:pt idx="605">
                  <c:v>53.808829189750782</c:v>
                </c:pt>
                <c:pt idx="606">
                  <c:v>53.830290244969092</c:v>
                </c:pt>
                <c:pt idx="607">
                  <c:v>54.127998892420358</c:v>
                </c:pt>
                <c:pt idx="608">
                  <c:v>54.226209314165878</c:v>
                </c:pt>
                <c:pt idx="609">
                  <c:v>55.472424531987997</c:v>
                </c:pt>
                <c:pt idx="610">
                  <c:v>55.797912302307196</c:v>
                </c:pt>
                <c:pt idx="611">
                  <c:v>55.863900136329164</c:v>
                </c:pt>
                <c:pt idx="612">
                  <c:v>57.741950239683781</c:v>
                </c:pt>
                <c:pt idx="613">
                  <c:v>57.896831102979242</c:v>
                </c:pt>
                <c:pt idx="614">
                  <c:v>59.297137064377253</c:v>
                </c:pt>
                <c:pt idx="615">
                  <c:v>59.492017110338558</c:v>
                </c:pt>
                <c:pt idx="616">
                  <c:v>59.541875632185956</c:v>
                </c:pt>
                <c:pt idx="617">
                  <c:v>59.64075176313051</c:v>
                </c:pt>
                <c:pt idx="618">
                  <c:v>60.943495392097013</c:v>
                </c:pt>
                <c:pt idx="619">
                  <c:v>61.901542224643855</c:v>
                </c:pt>
                <c:pt idx="620">
                  <c:v>62.609099844700602</c:v>
                </c:pt>
                <c:pt idx="621">
                  <c:v>63.315954675721109</c:v>
                </c:pt>
                <c:pt idx="622">
                  <c:v>64.010786101357652</c:v>
                </c:pt>
                <c:pt idx="623">
                  <c:v>65.277462079201172</c:v>
                </c:pt>
                <c:pt idx="624">
                  <c:v>66.046882880303471</c:v>
                </c:pt>
                <c:pt idx="625">
                  <c:v>66.396624505893044</c:v>
                </c:pt>
                <c:pt idx="626">
                  <c:v>67.332893263351124</c:v>
                </c:pt>
                <c:pt idx="627">
                  <c:v>67.779119512031855</c:v>
                </c:pt>
                <c:pt idx="628">
                  <c:v>67.822781746540201</c:v>
                </c:pt>
                <c:pt idx="629">
                  <c:v>68.910607316440377</c:v>
                </c:pt>
                <c:pt idx="630">
                  <c:v>69.208209116161697</c:v>
                </c:pt>
                <c:pt idx="631">
                  <c:v>69.706530488034488</c:v>
                </c:pt>
                <c:pt idx="632">
                  <c:v>69.897122439566616</c:v>
                </c:pt>
                <c:pt idx="633">
                  <c:v>70.237107483650888</c:v>
                </c:pt>
                <c:pt idx="634">
                  <c:v>70.321036552106207</c:v>
                </c:pt>
                <c:pt idx="635">
                  <c:v>70.672133481954134</c:v>
                </c:pt>
                <c:pt idx="636">
                  <c:v>71.045516425842635</c:v>
                </c:pt>
                <c:pt idx="637">
                  <c:v>71.494101997011498</c:v>
                </c:pt>
                <c:pt idx="638">
                  <c:v>72.800353366998309</c:v>
                </c:pt>
                <c:pt idx="639">
                  <c:v>73.19252046678163</c:v>
                </c:pt>
                <c:pt idx="640">
                  <c:v>73.271260101180275</c:v>
                </c:pt>
                <c:pt idx="641">
                  <c:v>73.769119474699679</c:v>
                </c:pt>
                <c:pt idx="642">
                  <c:v>74.718327532128754</c:v>
                </c:pt>
                <c:pt idx="643">
                  <c:v>75.087714926353954</c:v>
                </c:pt>
                <c:pt idx="644">
                  <c:v>76.966331924533591</c:v>
                </c:pt>
                <c:pt idx="645">
                  <c:v>77.500924361422193</c:v>
                </c:pt>
                <c:pt idx="646">
                  <c:v>78.720159501394676</c:v>
                </c:pt>
                <c:pt idx="647">
                  <c:v>79.647634754602706</c:v>
                </c:pt>
                <c:pt idx="648">
                  <c:v>79.919842799894624</c:v>
                </c:pt>
                <c:pt idx="649">
                  <c:v>83.27586485507608</c:v>
                </c:pt>
                <c:pt idx="650">
                  <c:v>85.413569239386561</c:v>
                </c:pt>
                <c:pt idx="651">
                  <c:v>91.039780280199054</c:v>
                </c:pt>
                <c:pt idx="652">
                  <c:v>92.33683028046471</c:v>
                </c:pt>
                <c:pt idx="653">
                  <c:v>93.141711899193567</c:v>
                </c:pt>
                <c:pt idx="654">
                  <c:v>98.431959922062191</c:v>
                </c:pt>
                <c:pt idx="655">
                  <c:v>99.754532017597953</c:v>
                </c:pt>
                <c:pt idx="656">
                  <c:v>101.78662561296849</c:v>
                </c:pt>
                <c:pt idx="657">
                  <c:v>103.25196054278037</c:v>
                </c:pt>
                <c:pt idx="658">
                  <c:v>106.21618293032984</c:v>
                </c:pt>
                <c:pt idx="659">
                  <c:v>108.48883341221352</c:v>
                </c:pt>
                <c:pt idx="660">
                  <c:v>113.37888727729732</c:v>
                </c:pt>
                <c:pt idx="661">
                  <c:v>116.92322114894372</c:v>
                </c:pt>
                <c:pt idx="662">
                  <c:v>120.2842650860066</c:v>
                </c:pt>
                <c:pt idx="663">
                  <c:v>133.89738163967453</c:v>
                </c:pt>
                <c:pt idx="664">
                  <c:v>136.62346724764336</c:v>
                </c:pt>
                <c:pt idx="665">
                  <c:v>156.06395319132417</c:v>
                </c:pt>
                <c:pt idx="666">
                  <c:v>28.08203473925288</c:v>
                </c:pt>
                <c:pt idx="667">
                  <c:v>31.782472539755378</c:v>
                </c:pt>
                <c:pt idx="668">
                  <c:v>31.969848201465201</c:v>
                </c:pt>
                <c:pt idx="669">
                  <c:v>32.649220020045121</c:v>
                </c:pt>
                <c:pt idx="670">
                  <c:v>32.809549375011045</c:v>
                </c:pt>
                <c:pt idx="671">
                  <c:v>32.919138417667654</c:v>
                </c:pt>
                <c:pt idx="672">
                  <c:v>33.134278997410107</c:v>
                </c:pt>
                <c:pt idx="673">
                  <c:v>33.473262948465035</c:v>
                </c:pt>
                <c:pt idx="674">
                  <c:v>33.565302329674289</c:v>
                </c:pt>
                <c:pt idx="675">
                  <c:v>33.598589118402089</c:v>
                </c:pt>
                <c:pt idx="676">
                  <c:v>34.053080804888907</c:v>
                </c:pt>
                <c:pt idx="677">
                  <c:v>34.286257659615288</c:v>
                </c:pt>
                <c:pt idx="678">
                  <c:v>34.303049377040303</c:v>
                </c:pt>
                <c:pt idx="679">
                  <c:v>35.013446044442929</c:v>
                </c:pt>
                <c:pt idx="680">
                  <c:v>35.019456214925221</c:v>
                </c:pt>
                <c:pt idx="681">
                  <c:v>35.111949438253951</c:v>
                </c:pt>
                <c:pt idx="682">
                  <c:v>36.744026493510184</c:v>
                </c:pt>
                <c:pt idx="683">
                  <c:v>37.037431500530886</c:v>
                </c:pt>
                <c:pt idx="684">
                  <c:v>37.20613128263161</c:v>
                </c:pt>
                <c:pt idx="685">
                  <c:v>37.702507045327252</c:v>
                </c:pt>
                <c:pt idx="686">
                  <c:v>38.861418850490452</c:v>
                </c:pt>
                <c:pt idx="687">
                  <c:v>39.873163234744773</c:v>
                </c:pt>
                <c:pt idx="688">
                  <c:v>40.581147671759844</c:v>
                </c:pt>
                <c:pt idx="689">
                  <c:v>40.693972128981414</c:v>
                </c:pt>
                <c:pt idx="690">
                  <c:v>41.797839970191028</c:v>
                </c:pt>
                <c:pt idx="691">
                  <c:v>43.208589326346619</c:v>
                </c:pt>
                <c:pt idx="692">
                  <c:v>44.006342345615643</c:v>
                </c:pt>
                <c:pt idx="693">
                  <c:v>44.462761287165122</c:v>
                </c:pt>
                <c:pt idx="694">
                  <c:v>45.541360353482105</c:v>
                </c:pt>
                <c:pt idx="695">
                  <c:v>47.70237827139551</c:v>
                </c:pt>
                <c:pt idx="696">
                  <c:v>48.543289688566048</c:v>
                </c:pt>
                <c:pt idx="697">
                  <c:v>49.574841865196809</c:v>
                </c:pt>
                <c:pt idx="698">
                  <c:v>54.193460779912158</c:v>
                </c:pt>
                <c:pt idx="699">
                  <c:v>54.544672761820621</c:v>
                </c:pt>
                <c:pt idx="700">
                  <c:v>56.106052685787972</c:v>
                </c:pt>
                <c:pt idx="701">
                  <c:v>60.242538583214575</c:v>
                </c:pt>
                <c:pt idx="702">
                  <c:v>61.659724470824486</c:v>
                </c:pt>
                <c:pt idx="703">
                  <c:v>63.638075277714378</c:v>
                </c:pt>
                <c:pt idx="704">
                  <c:v>67.294222041400545</c:v>
                </c:pt>
                <c:pt idx="705">
                  <c:v>70.090016832817753</c:v>
                </c:pt>
                <c:pt idx="706">
                  <c:v>77.61549975379036</c:v>
                </c:pt>
                <c:pt idx="707">
                  <c:v>78.57174821071591</c:v>
                </c:pt>
                <c:pt idx="708">
                  <c:v>84.65812450910623</c:v>
                </c:pt>
                <c:pt idx="709">
                  <c:v>85.840698149331132</c:v>
                </c:pt>
                <c:pt idx="710">
                  <c:v>99.880660318983374</c:v>
                </c:pt>
                <c:pt idx="711">
                  <c:v>104.94231074642444</c:v>
                </c:pt>
              </c:numCache>
            </c:numRef>
          </c:yVal>
          <c:bubbleSize>
            <c:numRef>
              <c:f>'LCOE of Utility-Scale PV'!$O$27:$O$738</c:f>
              <c:numCache>
                <c:formatCode>General</c:formatCode>
                <c:ptCount val="712"/>
                <c:pt idx="0">
                  <c:v>48</c:v>
                </c:pt>
                <c:pt idx="1">
                  <c:v>30.64</c:v>
                </c:pt>
                <c:pt idx="2">
                  <c:v>19</c:v>
                </c:pt>
                <c:pt idx="3">
                  <c:v>13.9</c:v>
                </c:pt>
                <c:pt idx="4">
                  <c:v>17.5</c:v>
                </c:pt>
                <c:pt idx="5">
                  <c:v>5.0999999999999996</c:v>
                </c:pt>
                <c:pt idx="6">
                  <c:v>12.6</c:v>
                </c:pt>
                <c:pt idx="7">
                  <c:v>10.08</c:v>
                </c:pt>
                <c:pt idx="8">
                  <c:v>10</c:v>
                </c:pt>
                <c:pt idx="9">
                  <c:v>8.25</c:v>
                </c:pt>
                <c:pt idx="10">
                  <c:v>9</c:v>
                </c:pt>
                <c:pt idx="11">
                  <c:v>20.16</c:v>
                </c:pt>
                <c:pt idx="12">
                  <c:v>30.4</c:v>
                </c:pt>
                <c:pt idx="13">
                  <c:v>20</c:v>
                </c:pt>
                <c:pt idx="14">
                  <c:v>20</c:v>
                </c:pt>
                <c:pt idx="15">
                  <c:v>10.4</c:v>
                </c:pt>
                <c:pt idx="16">
                  <c:v>5.2</c:v>
                </c:pt>
                <c:pt idx="17">
                  <c:v>7</c:v>
                </c:pt>
                <c:pt idx="18">
                  <c:v>15</c:v>
                </c:pt>
                <c:pt idx="19">
                  <c:v>17.600000000000001</c:v>
                </c:pt>
                <c:pt idx="20">
                  <c:v>8.08</c:v>
                </c:pt>
                <c:pt idx="21">
                  <c:v>16</c:v>
                </c:pt>
                <c:pt idx="22">
                  <c:v>8.91</c:v>
                </c:pt>
                <c:pt idx="23">
                  <c:v>15</c:v>
                </c:pt>
                <c:pt idx="24">
                  <c:v>18</c:v>
                </c:pt>
                <c:pt idx="25">
                  <c:v>17</c:v>
                </c:pt>
                <c:pt idx="26">
                  <c:v>19</c:v>
                </c:pt>
                <c:pt idx="27">
                  <c:v>20</c:v>
                </c:pt>
                <c:pt idx="28">
                  <c:v>30</c:v>
                </c:pt>
                <c:pt idx="29">
                  <c:v>15</c:v>
                </c:pt>
                <c:pt idx="30">
                  <c:v>6</c:v>
                </c:pt>
                <c:pt idx="31">
                  <c:v>5.5</c:v>
                </c:pt>
                <c:pt idx="32">
                  <c:v>10</c:v>
                </c:pt>
                <c:pt idx="33">
                  <c:v>8</c:v>
                </c:pt>
                <c:pt idx="34">
                  <c:v>18</c:v>
                </c:pt>
                <c:pt idx="35">
                  <c:v>31.5</c:v>
                </c:pt>
                <c:pt idx="36">
                  <c:v>10</c:v>
                </c:pt>
                <c:pt idx="37">
                  <c:v>12</c:v>
                </c:pt>
                <c:pt idx="38">
                  <c:v>92</c:v>
                </c:pt>
                <c:pt idx="39">
                  <c:v>170</c:v>
                </c:pt>
                <c:pt idx="40">
                  <c:v>5.0999999999999996</c:v>
                </c:pt>
                <c:pt idx="41">
                  <c:v>20</c:v>
                </c:pt>
                <c:pt idx="42">
                  <c:v>20</c:v>
                </c:pt>
                <c:pt idx="43">
                  <c:v>26.46</c:v>
                </c:pt>
                <c:pt idx="44">
                  <c:v>50</c:v>
                </c:pt>
                <c:pt idx="45">
                  <c:v>20</c:v>
                </c:pt>
                <c:pt idx="46">
                  <c:v>19</c:v>
                </c:pt>
                <c:pt idx="47">
                  <c:v>20</c:v>
                </c:pt>
                <c:pt idx="48">
                  <c:v>23</c:v>
                </c:pt>
                <c:pt idx="49">
                  <c:v>52</c:v>
                </c:pt>
                <c:pt idx="50">
                  <c:v>21.8</c:v>
                </c:pt>
                <c:pt idx="51">
                  <c:v>9</c:v>
                </c:pt>
                <c:pt idx="52">
                  <c:v>10</c:v>
                </c:pt>
                <c:pt idx="53">
                  <c:v>12</c:v>
                </c:pt>
                <c:pt idx="54">
                  <c:v>30</c:v>
                </c:pt>
                <c:pt idx="55">
                  <c:v>11.12</c:v>
                </c:pt>
                <c:pt idx="56">
                  <c:v>25.8</c:v>
                </c:pt>
                <c:pt idx="57">
                  <c:v>12.5</c:v>
                </c:pt>
                <c:pt idx="58">
                  <c:v>14.85</c:v>
                </c:pt>
                <c:pt idx="59">
                  <c:v>14.85</c:v>
                </c:pt>
                <c:pt idx="60">
                  <c:v>20</c:v>
                </c:pt>
                <c:pt idx="61">
                  <c:v>20</c:v>
                </c:pt>
                <c:pt idx="62">
                  <c:v>5.5</c:v>
                </c:pt>
                <c:pt idx="63">
                  <c:v>7.6</c:v>
                </c:pt>
                <c:pt idx="64">
                  <c:v>19</c:v>
                </c:pt>
                <c:pt idx="65">
                  <c:v>10.6</c:v>
                </c:pt>
                <c:pt idx="66">
                  <c:v>9.9</c:v>
                </c:pt>
                <c:pt idx="67">
                  <c:v>9.9</c:v>
                </c:pt>
                <c:pt idx="68">
                  <c:v>20</c:v>
                </c:pt>
                <c:pt idx="69">
                  <c:v>5.76</c:v>
                </c:pt>
                <c:pt idx="70">
                  <c:v>20</c:v>
                </c:pt>
                <c:pt idx="71">
                  <c:v>5.5</c:v>
                </c:pt>
                <c:pt idx="72">
                  <c:v>12</c:v>
                </c:pt>
                <c:pt idx="73">
                  <c:v>15.904</c:v>
                </c:pt>
                <c:pt idx="74">
                  <c:v>10</c:v>
                </c:pt>
                <c:pt idx="75">
                  <c:v>13</c:v>
                </c:pt>
                <c:pt idx="76">
                  <c:v>5.5</c:v>
                </c:pt>
                <c:pt idx="77">
                  <c:v>10</c:v>
                </c:pt>
                <c:pt idx="78">
                  <c:v>9</c:v>
                </c:pt>
                <c:pt idx="79">
                  <c:v>7.5</c:v>
                </c:pt>
                <c:pt idx="80">
                  <c:v>8</c:v>
                </c:pt>
                <c:pt idx="81">
                  <c:v>12</c:v>
                </c:pt>
                <c:pt idx="82">
                  <c:v>15</c:v>
                </c:pt>
                <c:pt idx="83">
                  <c:v>8.5</c:v>
                </c:pt>
                <c:pt idx="84">
                  <c:v>20</c:v>
                </c:pt>
                <c:pt idx="85">
                  <c:v>14.8</c:v>
                </c:pt>
                <c:pt idx="86">
                  <c:v>110</c:v>
                </c:pt>
                <c:pt idx="87">
                  <c:v>20</c:v>
                </c:pt>
                <c:pt idx="88">
                  <c:v>20</c:v>
                </c:pt>
                <c:pt idx="89">
                  <c:v>20</c:v>
                </c:pt>
                <c:pt idx="90">
                  <c:v>147.4</c:v>
                </c:pt>
                <c:pt idx="91">
                  <c:v>30</c:v>
                </c:pt>
                <c:pt idx="92">
                  <c:v>37.44</c:v>
                </c:pt>
                <c:pt idx="93">
                  <c:v>26</c:v>
                </c:pt>
                <c:pt idx="94">
                  <c:v>20</c:v>
                </c:pt>
                <c:pt idx="95">
                  <c:v>129</c:v>
                </c:pt>
                <c:pt idx="96">
                  <c:v>250</c:v>
                </c:pt>
                <c:pt idx="97">
                  <c:v>14</c:v>
                </c:pt>
                <c:pt idx="98">
                  <c:v>20</c:v>
                </c:pt>
                <c:pt idx="99">
                  <c:v>66</c:v>
                </c:pt>
                <c:pt idx="100">
                  <c:v>9.9990000000000006</c:v>
                </c:pt>
                <c:pt idx="101">
                  <c:v>16</c:v>
                </c:pt>
                <c:pt idx="102">
                  <c:v>10.1</c:v>
                </c:pt>
                <c:pt idx="103">
                  <c:v>10</c:v>
                </c:pt>
                <c:pt idx="104">
                  <c:v>130</c:v>
                </c:pt>
                <c:pt idx="105">
                  <c:v>10.1</c:v>
                </c:pt>
                <c:pt idx="106">
                  <c:v>8.6</c:v>
                </c:pt>
                <c:pt idx="107">
                  <c:v>20</c:v>
                </c:pt>
                <c:pt idx="108">
                  <c:v>7.65</c:v>
                </c:pt>
                <c:pt idx="109">
                  <c:v>40.700000000000003</c:v>
                </c:pt>
                <c:pt idx="110">
                  <c:v>20.2</c:v>
                </c:pt>
                <c:pt idx="111">
                  <c:v>20</c:v>
                </c:pt>
                <c:pt idx="112">
                  <c:v>9.8000000000000007</c:v>
                </c:pt>
                <c:pt idx="113">
                  <c:v>10</c:v>
                </c:pt>
                <c:pt idx="114">
                  <c:v>8.5</c:v>
                </c:pt>
                <c:pt idx="115">
                  <c:v>7.5</c:v>
                </c:pt>
                <c:pt idx="116">
                  <c:v>9.1199999999999992</c:v>
                </c:pt>
                <c:pt idx="117">
                  <c:v>7.6</c:v>
                </c:pt>
                <c:pt idx="118">
                  <c:v>10.416</c:v>
                </c:pt>
                <c:pt idx="119">
                  <c:v>6.08</c:v>
                </c:pt>
                <c:pt idx="120">
                  <c:v>19.945</c:v>
                </c:pt>
                <c:pt idx="121">
                  <c:v>52.2</c:v>
                </c:pt>
                <c:pt idx="122">
                  <c:v>20</c:v>
                </c:pt>
                <c:pt idx="123">
                  <c:v>10</c:v>
                </c:pt>
                <c:pt idx="124">
                  <c:v>20</c:v>
                </c:pt>
                <c:pt idx="125">
                  <c:v>20</c:v>
                </c:pt>
                <c:pt idx="126">
                  <c:v>45</c:v>
                </c:pt>
                <c:pt idx="127">
                  <c:v>20</c:v>
                </c:pt>
                <c:pt idx="128">
                  <c:v>18.5</c:v>
                </c:pt>
                <c:pt idx="129">
                  <c:v>6.49</c:v>
                </c:pt>
                <c:pt idx="130">
                  <c:v>10</c:v>
                </c:pt>
                <c:pt idx="131">
                  <c:v>18</c:v>
                </c:pt>
                <c:pt idx="132">
                  <c:v>15</c:v>
                </c:pt>
                <c:pt idx="133">
                  <c:v>37.119999999999997</c:v>
                </c:pt>
                <c:pt idx="134">
                  <c:v>20</c:v>
                </c:pt>
                <c:pt idx="135">
                  <c:v>19</c:v>
                </c:pt>
                <c:pt idx="136">
                  <c:v>20</c:v>
                </c:pt>
                <c:pt idx="137">
                  <c:v>17.7</c:v>
                </c:pt>
                <c:pt idx="138">
                  <c:v>19.405999999999999</c:v>
                </c:pt>
                <c:pt idx="139">
                  <c:v>15.84</c:v>
                </c:pt>
                <c:pt idx="140">
                  <c:v>19.946000000000002</c:v>
                </c:pt>
                <c:pt idx="141">
                  <c:v>19.649999999999999</c:v>
                </c:pt>
                <c:pt idx="142">
                  <c:v>12.6</c:v>
                </c:pt>
                <c:pt idx="143">
                  <c:v>15.84</c:v>
                </c:pt>
                <c:pt idx="144">
                  <c:v>10</c:v>
                </c:pt>
                <c:pt idx="145">
                  <c:v>8.8204999999999991</c:v>
                </c:pt>
                <c:pt idx="146">
                  <c:v>6</c:v>
                </c:pt>
                <c:pt idx="147">
                  <c:v>585.9</c:v>
                </c:pt>
                <c:pt idx="148">
                  <c:v>19.79</c:v>
                </c:pt>
                <c:pt idx="149">
                  <c:v>170</c:v>
                </c:pt>
                <c:pt idx="150">
                  <c:v>19.7</c:v>
                </c:pt>
                <c:pt idx="151">
                  <c:v>19.760000000000002</c:v>
                </c:pt>
                <c:pt idx="152">
                  <c:v>60</c:v>
                </c:pt>
                <c:pt idx="153">
                  <c:v>249.7</c:v>
                </c:pt>
                <c:pt idx="154">
                  <c:v>8</c:v>
                </c:pt>
                <c:pt idx="155">
                  <c:v>17.494</c:v>
                </c:pt>
                <c:pt idx="156">
                  <c:v>313.7</c:v>
                </c:pt>
                <c:pt idx="157">
                  <c:v>12</c:v>
                </c:pt>
                <c:pt idx="158">
                  <c:v>30</c:v>
                </c:pt>
                <c:pt idx="159">
                  <c:v>7</c:v>
                </c:pt>
                <c:pt idx="160">
                  <c:v>17.5</c:v>
                </c:pt>
                <c:pt idx="161">
                  <c:v>206.72</c:v>
                </c:pt>
                <c:pt idx="162">
                  <c:v>155.1</c:v>
                </c:pt>
                <c:pt idx="163">
                  <c:v>8</c:v>
                </c:pt>
                <c:pt idx="164">
                  <c:v>290</c:v>
                </c:pt>
                <c:pt idx="165">
                  <c:v>29</c:v>
                </c:pt>
                <c:pt idx="166">
                  <c:v>19.646000000000001</c:v>
                </c:pt>
                <c:pt idx="167">
                  <c:v>8</c:v>
                </c:pt>
                <c:pt idx="168">
                  <c:v>6</c:v>
                </c:pt>
                <c:pt idx="169">
                  <c:v>5.34</c:v>
                </c:pt>
                <c:pt idx="170">
                  <c:v>19.568000000000001</c:v>
                </c:pt>
                <c:pt idx="171">
                  <c:v>12</c:v>
                </c:pt>
                <c:pt idx="172">
                  <c:v>241.5</c:v>
                </c:pt>
                <c:pt idx="173">
                  <c:v>39.6</c:v>
                </c:pt>
                <c:pt idx="174">
                  <c:v>7.8920000000000003</c:v>
                </c:pt>
                <c:pt idx="175">
                  <c:v>14</c:v>
                </c:pt>
                <c:pt idx="176">
                  <c:v>7.726</c:v>
                </c:pt>
                <c:pt idx="177">
                  <c:v>7</c:v>
                </c:pt>
                <c:pt idx="178">
                  <c:v>6.25</c:v>
                </c:pt>
                <c:pt idx="179">
                  <c:v>10.5</c:v>
                </c:pt>
                <c:pt idx="180">
                  <c:v>45</c:v>
                </c:pt>
                <c:pt idx="181">
                  <c:v>80</c:v>
                </c:pt>
                <c:pt idx="182">
                  <c:v>20</c:v>
                </c:pt>
                <c:pt idx="183">
                  <c:v>9.5</c:v>
                </c:pt>
                <c:pt idx="184">
                  <c:v>10</c:v>
                </c:pt>
                <c:pt idx="185">
                  <c:v>29.76</c:v>
                </c:pt>
                <c:pt idx="186">
                  <c:v>10</c:v>
                </c:pt>
                <c:pt idx="187">
                  <c:v>20</c:v>
                </c:pt>
                <c:pt idx="188">
                  <c:v>11.2</c:v>
                </c:pt>
                <c:pt idx="189">
                  <c:v>11.2</c:v>
                </c:pt>
                <c:pt idx="190">
                  <c:v>81.06</c:v>
                </c:pt>
                <c:pt idx="191">
                  <c:v>55</c:v>
                </c:pt>
                <c:pt idx="192">
                  <c:v>13</c:v>
                </c:pt>
                <c:pt idx="193">
                  <c:v>5.5</c:v>
                </c:pt>
                <c:pt idx="194">
                  <c:v>20</c:v>
                </c:pt>
                <c:pt idx="195">
                  <c:v>60.8</c:v>
                </c:pt>
                <c:pt idx="196">
                  <c:v>20</c:v>
                </c:pt>
                <c:pt idx="197">
                  <c:v>255</c:v>
                </c:pt>
                <c:pt idx="198">
                  <c:v>7</c:v>
                </c:pt>
                <c:pt idx="199">
                  <c:v>50</c:v>
                </c:pt>
                <c:pt idx="200">
                  <c:v>20</c:v>
                </c:pt>
                <c:pt idx="201">
                  <c:v>30</c:v>
                </c:pt>
                <c:pt idx="202">
                  <c:v>18.972000000000001</c:v>
                </c:pt>
                <c:pt idx="203">
                  <c:v>20</c:v>
                </c:pt>
                <c:pt idx="204">
                  <c:v>20.004000000000001</c:v>
                </c:pt>
                <c:pt idx="205">
                  <c:v>20.02</c:v>
                </c:pt>
                <c:pt idx="206">
                  <c:v>20</c:v>
                </c:pt>
                <c:pt idx="207">
                  <c:v>21</c:v>
                </c:pt>
                <c:pt idx="208">
                  <c:v>15.5</c:v>
                </c:pt>
                <c:pt idx="209">
                  <c:v>26.655999999999999</c:v>
                </c:pt>
                <c:pt idx="210">
                  <c:v>9.98</c:v>
                </c:pt>
                <c:pt idx="211">
                  <c:v>64.8</c:v>
                </c:pt>
                <c:pt idx="212">
                  <c:v>20</c:v>
                </c:pt>
                <c:pt idx="213">
                  <c:v>10.3</c:v>
                </c:pt>
                <c:pt idx="214">
                  <c:v>14.994</c:v>
                </c:pt>
                <c:pt idx="215">
                  <c:v>47.7</c:v>
                </c:pt>
                <c:pt idx="216">
                  <c:v>52</c:v>
                </c:pt>
                <c:pt idx="217">
                  <c:v>15</c:v>
                </c:pt>
                <c:pt idx="218">
                  <c:v>16.66</c:v>
                </c:pt>
                <c:pt idx="219">
                  <c:v>32</c:v>
                </c:pt>
                <c:pt idx="220">
                  <c:v>20</c:v>
                </c:pt>
                <c:pt idx="221">
                  <c:v>18.399999999999999</c:v>
                </c:pt>
                <c:pt idx="222">
                  <c:v>20</c:v>
                </c:pt>
                <c:pt idx="223">
                  <c:v>12</c:v>
                </c:pt>
                <c:pt idx="224">
                  <c:v>11.6619999999999</c:v>
                </c:pt>
                <c:pt idx="225">
                  <c:v>81</c:v>
                </c:pt>
                <c:pt idx="226">
                  <c:v>20</c:v>
                </c:pt>
                <c:pt idx="227">
                  <c:v>22</c:v>
                </c:pt>
                <c:pt idx="228">
                  <c:v>10</c:v>
                </c:pt>
                <c:pt idx="229">
                  <c:v>15.003</c:v>
                </c:pt>
                <c:pt idx="230">
                  <c:v>6</c:v>
                </c:pt>
                <c:pt idx="231">
                  <c:v>20</c:v>
                </c:pt>
                <c:pt idx="232">
                  <c:v>12.8</c:v>
                </c:pt>
                <c:pt idx="233">
                  <c:v>14</c:v>
                </c:pt>
                <c:pt idx="234">
                  <c:v>30</c:v>
                </c:pt>
                <c:pt idx="235">
                  <c:v>19.75</c:v>
                </c:pt>
                <c:pt idx="236">
                  <c:v>21</c:v>
                </c:pt>
                <c:pt idx="237">
                  <c:v>12.5</c:v>
                </c:pt>
                <c:pt idx="238">
                  <c:v>7.5</c:v>
                </c:pt>
                <c:pt idx="239">
                  <c:v>18.7</c:v>
                </c:pt>
                <c:pt idx="240">
                  <c:v>20</c:v>
                </c:pt>
                <c:pt idx="241">
                  <c:v>20</c:v>
                </c:pt>
                <c:pt idx="242">
                  <c:v>19.2</c:v>
                </c:pt>
                <c:pt idx="243">
                  <c:v>20.007000000000001</c:v>
                </c:pt>
                <c:pt idx="244">
                  <c:v>95</c:v>
                </c:pt>
                <c:pt idx="245">
                  <c:v>20</c:v>
                </c:pt>
                <c:pt idx="246">
                  <c:v>279.5</c:v>
                </c:pt>
                <c:pt idx="247">
                  <c:v>314.39999999999998</c:v>
                </c:pt>
                <c:pt idx="248">
                  <c:v>12</c:v>
                </c:pt>
                <c:pt idx="249">
                  <c:v>15</c:v>
                </c:pt>
                <c:pt idx="250">
                  <c:v>5.5</c:v>
                </c:pt>
                <c:pt idx="251">
                  <c:v>20</c:v>
                </c:pt>
                <c:pt idx="252">
                  <c:v>17.5</c:v>
                </c:pt>
                <c:pt idx="253">
                  <c:v>23.1</c:v>
                </c:pt>
                <c:pt idx="254">
                  <c:v>19.654</c:v>
                </c:pt>
                <c:pt idx="255">
                  <c:v>105.1</c:v>
                </c:pt>
                <c:pt idx="256">
                  <c:v>62.5</c:v>
                </c:pt>
                <c:pt idx="257">
                  <c:v>12</c:v>
                </c:pt>
                <c:pt idx="258">
                  <c:v>10</c:v>
                </c:pt>
                <c:pt idx="259">
                  <c:v>8.6</c:v>
                </c:pt>
                <c:pt idx="260">
                  <c:v>7.8</c:v>
                </c:pt>
                <c:pt idx="261">
                  <c:v>12</c:v>
                </c:pt>
                <c:pt idx="262">
                  <c:v>5.2</c:v>
                </c:pt>
                <c:pt idx="263">
                  <c:v>5.2</c:v>
                </c:pt>
                <c:pt idx="264">
                  <c:v>10</c:v>
                </c:pt>
                <c:pt idx="265">
                  <c:v>154</c:v>
                </c:pt>
                <c:pt idx="266">
                  <c:v>80</c:v>
                </c:pt>
                <c:pt idx="267">
                  <c:v>80</c:v>
                </c:pt>
                <c:pt idx="268">
                  <c:v>20</c:v>
                </c:pt>
                <c:pt idx="269">
                  <c:v>100.8</c:v>
                </c:pt>
                <c:pt idx="270">
                  <c:v>16</c:v>
                </c:pt>
                <c:pt idx="271">
                  <c:v>20</c:v>
                </c:pt>
                <c:pt idx="272">
                  <c:v>80.016000000000005</c:v>
                </c:pt>
                <c:pt idx="273">
                  <c:v>80.016000000000005</c:v>
                </c:pt>
                <c:pt idx="274">
                  <c:v>80.016000000000005</c:v>
                </c:pt>
                <c:pt idx="275">
                  <c:v>80</c:v>
                </c:pt>
                <c:pt idx="276">
                  <c:v>80.016000000000005</c:v>
                </c:pt>
                <c:pt idx="277">
                  <c:v>249.99999999999901</c:v>
                </c:pt>
                <c:pt idx="278">
                  <c:v>60</c:v>
                </c:pt>
                <c:pt idx="279">
                  <c:v>70</c:v>
                </c:pt>
                <c:pt idx="280">
                  <c:v>80</c:v>
                </c:pt>
                <c:pt idx="281">
                  <c:v>20</c:v>
                </c:pt>
                <c:pt idx="282">
                  <c:v>50.4</c:v>
                </c:pt>
                <c:pt idx="283">
                  <c:v>20</c:v>
                </c:pt>
                <c:pt idx="284">
                  <c:v>85</c:v>
                </c:pt>
                <c:pt idx="285">
                  <c:v>50</c:v>
                </c:pt>
                <c:pt idx="286">
                  <c:v>5.0010000000000003</c:v>
                </c:pt>
                <c:pt idx="287">
                  <c:v>25</c:v>
                </c:pt>
                <c:pt idx="288">
                  <c:v>20.5</c:v>
                </c:pt>
                <c:pt idx="289">
                  <c:v>70</c:v>
                </c:pt>
                <c:pt idx="290">
                  <c:v>50</c:v>
                </c:pt>
                <c:pt idx="291">
                  <c:v>40</c:v>
                </c:pt>
                <c:pt idx="292">
                  <c:v>20</c:v>
                </c:pt>
                <c:pt idx="293">
                  <c:v>74.5</c:v>
                </c:pt>
                <c:pt idx="294">
                  <c:v>185</c:v>
                </c:pt>
                <c:pt idx="295">
                  <c:v>74.5</c:v>
                </c:pt>
                <c:pt idx="296">
                  <c:v>20</c:v>
                </c:pt>
                <c:pt idx="297">
                  <c:v>30</c:v>
                </c:pt>
                <c:pt idx="298">
                  <c:v>10</c:v>
                </c:pt>
                <c:pt idx="299">
                  <c:v>100</c:v>
                </c:pt>
                <c:pt idx="300">
                  <c:v>20</c:v>
                </c:pt>
                <c:pt idx="301">
                  <c:v>74.5</c:v>
                </c:pt>
                <c:pt idx="302">
                  <c:v>56</c:v>
                </c:pt>
                <c:pt idx="303">
                  <c:v>30</c:v>
                </c:pt>
                <c:pt idx="304">
                  <c:v>93.6</c:v>
                </c:pt>
                <c:pt idx="305">
                  <c:v>20</c:v>
                </c:pt>
                <c:pt idx="306">
                  <c:v>120</c:v>
                </c:pt>
                <c:pt idx="307">
                  <c:v>20.163</c:v>
                </c:pt>
                <c:pt idx="308">
                  <c:v>75</c:v>
                </c:pt>
                <c:pt idx="309">
                  <c:v>50</c:v>
                </c:pt>
                <c:pt idx="310">
                  <c:v>50</c:v>
                </c:pt>
                <c:pt idx="311">
                  <c:v>270.60000000000002</c:v>
                </c:pt>
                <c:pt idx="312">
                  <c:v>21.19</c:v>
                </c:pt>
                <c:pt idx="313">
                  <c:v>10</c:v>
                </c:pt>
                <c:pt idx="314">
                  <c:v>131.19999999999999</c:v>
                </c:pt>
                <c:pt idx="315">
                  <c:v>101.2</c:v>
                </c:pt>
                <c:pt idx="316">
                  <c:v>109.8</c:v>
                </c:pt>
                <c:pt idx="317">
                  <c:v>76.5</c:v>
                </c:pt>
                <c:pt idx="318">
                  <c:v>100</c:v>
                </c:pt>
                <c:pt idx="319">
                  <c:v>157.5</c:v>
                </c:pt>
                <c:pt idx="320">
                  <c:v>62</c:v>
                </c:pt>
                <c:pt idx="321">
                  <c:v>205.3</c:v>
                </c:pt>
                <c:pt idx="322">
                  <c:v>38.9</c:v>
                </c:pt>
                <c:pt idx="323">
                  <c:v>32.4</c:v>
                </c:pt>
                <c:pt idx="324">
                  <c:v>20</c:v>
                </c:pt>
                <c:pt idx="325">
                  <c:v>100</c:v>
                </c:pt>
                <c:pt idx="326">
                  <c:v>20</c:v>
                </c:pt>
                <c:pt idx="327">
                  <c:v>146</c:v>
                </c:pt>
                <c:pt idx="328">
                  <c:v>12.831</c:v>
                </c:pt>
                <c:pt idx="329">
                  <c:v>75</c:v>
                </c:pt>
                <c:pt idx="330">
                  <c:v>20</c:v>
                </c:pt>
                <c:pt idx="331">
                  <c:v>54</c:v>
                </c:pt>
                <c:pt idx="332">
                  <c:v>155</c:v>
                </c:pt>
                <c:pt idx="333">
                  <c:v>148.69999999999999</c:v>
                </c:pt>
                <c:pt idx="334">
                  <c:v>6.8</c:v>
                </c:pt>
                <c:pt idx="335">
                  <c:v>14.4</c:v>
                </c:pt>
                <c:pt idx="336">
                  <c:v>54</c:v>
                </c:pt>
                <c:pt idx="337">
                  <c:v>15</c:v>
                </c:pt>
                <c:pt idx="338">
                  <c:v>103</c:v>
                </c:pt>
                <c:pt idx="339">
                  <c:v>20</c:v>
                </c:pt>
                <c:pt idx="340">
                  <c:v>5.0999999999999996</c:v>
                </c:pt>
                <c:pt idx="341">
                  <c:v>51</c:v>
                </c:pt>
                <c:pt idx="342">
                  <c:v>10</c:v>
                </c:pt>
                <c:pt idx="343">
                  <c:v>74.8</c:v>
                </c:pt>
                <c:pt idx="344">
                  <c:v>22</c:v>
                </c:pt>
                <c:pt idx="345">
                  <c:v>20</c:v>
                </c:pt>
                <c:pt idx="346">
                  <c:v>13</c:v>
                </c:pt>
                <c:pt idx="347">
                  <c:v>40</c:v>
                </c:pt>
                <c:pt idx="348">
                  <c:v>10</c:v>
                </c:pt>
                <c:pt idx="349">
                  <c:v>20</c:v>
                </c:pt>
                <c:pt idx="350">
                  <c:v>30.48</c:v>
                </c:pt>
                <c:pt idx="351">
                  <c:v>6</c:v>
                </c:pt>
                <c:pt idx="352">
                  <c:v>10</c:v>
                </c:pt>
                <c:pt idx="353">
                  <c:v>9.5</c:v>
                </c:pt>
                <c:pt idx="354">
                  <c:v>9.9</c:v>
                </c:pt>
                <c:pt idx="355">
                  <c:v>105</c:v>
                </c:pt>
                <c:pt idx="356">
                  <c:v>9</c:v>
                </c:pt>
                <c:pt idx="357">
                  <c:v>17</c:v>
                </c:pt>
                <c:pt idx="358">
                  <c:v>10.88</c:v>
                </c:pt>
                <c:pt idx="359">
                  <c:v>10</c:v>
                </c:pt>
                <c:pt idx="360">
                  <c:v>20</c:v>
                </c:pt>
                <c:pt idx="361">
                  <c:v>20</c:v>
                </c:pt>
                <c:pt idx="362">
                  <c:v>60</c:v>
                </c:pt>
                <c:pt idx="363">
                  <c:v>8</c:v>
                </c:pt>
                <c:pt idx="364">
                  <c:v>40</c:v>
                </c:pt>
                <c:pt idx="365">
                  <c:v>6.6639999999999997</c:v>
                </c:pt>
                <c:pt idx="366">
                  <c:v>78.5</c:v>
                </c:pt>
                <c:pt idx="367">
                  <c:v>15</c:v>
                </c:pt>
                <c:pt idx="368">
                  <c:v>6.5</c:v>
                </c:pt>
                <c:pt idx="369">
                  <c:v>250</c:v>
                </c:pt>
                <c:pt idx="370">
                  <c:v>17.68</c:v>
                </c:pt>
                <c:pt idx="371">
                  <c:v>52.5</c:v>
                </c:pt>
                <c:pt idx="372">
                  <c:v>30</c:v>
                </c:pt>
                <c:pt idx="373">
                  <c:v>106.4</c:v>
                </c:pt>
                <c:pt idx="374">
                  <c:v>19.998999999999999</c:v>
                </c:pt>
                <c:pt idx="375">
                  <c:v>5.4</c:v>
                </c:pt>
                <c:pt idx="376">
                  <c:v>19.5</c:v>
                </c:pt>
                <c:pt idx="377">
                  <c:v>19.5</c:v>
                </c:pt>
                <c:pt idx="378">
                  <c:v>30</c:v>
                </c:pt>
                <c:pt idx="379">
                  <c:v>100</c:v>
                </c:pt>
                <c:pt idx="380">
                  <c:v>20</c:v>
                </c:pt>
                <c:pt idx="381">
                  <c:v>14</c:v>
                </c:pt>
                <c:pt idx="382">
                  <c:v>15.4</c:v>
                </c:pt>
                <c:pt idx="383">
                  <c:v>30</c:v>
                </c:pt>
                <c:pt idx="384">
                  <c:v>80</c:v>
                </c:pt>
                <c:pt idx="385">
                  <c:v>16</c:v>
                </c:pt>
                <c:pt idx="386">
                  <c:v>8</c:v>
                </c:pt>
                <c:pt idx="387">
                  <c:v>20</c:v>
                </c:pt>
                <c:pt idx="388">
                  <c:v>13.6</c:v>
                </c:pt>
                <c:pt idx="389">
                  <c:v>20</c:v>
                </c:pt>
                <c:pt idx="390">
                  <c:v>5.01</c:v>
                </c:pt>
                <c:pt idx="391">
                  <c:v>5.9</c:v>
                </c:pt>
                <c:pt idx="392">
                  <c:v>15.7</c:v>
                </c:pt>
                <c:pt idx="393">
                  <c:v>5.2</c:v>
                </c:pt>
                <c:pt idx="394">
                  <c:v>10</c:v>
                </c:pt>
                <c:pt idx="395">
                  <c:v>19.7</c:v>
                </c:pt>
                <c:pt idx="396">
                  <c:v>102</c:v>
                </c:pt>
                <c:pt idx="397">
                  <c:v>15.7</c:v>
                </c:pt>
                <c:pt idx="398">
                  <c:v>8.5</c:v>
                </c:pt>
                <c:pt idx="399">
                  <c:v>299.5</c:v>
                </c:pt>
                <c:pt idx="400">
                  <c:v>9.5</c:v>
                </c:pt>
                <c:pt idx="401">
                  <c:v>7.7</c:v>
                </c:pt>
                <c:pt idx="402">
                  <c:v>9.9</c:v>
                </c:pt>
                <c:pt idx="403">
                  <c:v>7.5</c:v>
                </c:pt>
                <c:pt idx="404">
                  <c:v>10</c:v>
                </c:pt>
                <c:pt idx="405">
                  <c:v>7</c:v>
                </c:pt>
                <c:pt idx="406">
                  <c:v>7.92</c:v>
                </c:pt>
                <c:pt idx="407">
                  <c:v>6.5</c:v>
                </c:pt>
                <c:pt idx="408">
                  <c:v>11.93</c:v>
                </c:pt>
                <c:pt idx="409">
                  <c:v>6.2</c:v>
                </c:pt>
                <c:pt idx="410">
                  <c:v>14.681999999999899</c:v>
                </c:pt>
                <c:pt idx="411">
                  <c:v>10.88</c:v>
                </c:pt>
                <c:pt idx="412">
                  <c:v>10.88</c:v>
                </c:pt>
                <c:pt idx="413">
                  <c:v>8</c:v>
                </c:pt>
                <c:pt idx="414">
                  <c:v>10</c:v>
                </c:pt>
                <c:pt idx="415">
                  <c:v>8.16</c:v>
                </c:pt>
                <c:pt idx="416">
                  <c:v>10.199999999999999</c:v>
                </c:pt>
                <c:pt idx="417">
                  <c:v>19.899999999999999</c:v>
                </c:pt>
                <c:pt idx="418">
                  <c:v>8.16</c:v>
                </c:pt>
                <c:pt idx="419">
                  <c:v>5.0010000000000003</c:v>
                </c:pt>
                <c:pt idx="420">
                  <c:v>20</c:v>
                </c:pt>
                <c:pt idx="421">
                  <c:v>20</c:v>
                </c:pt>
                <c:pt idx="422">
                  <c:v>20</c:v>
                </c:pt>
                <c:pt idx="423">
                  <c:v>20</c:v>
                </c:pt>
                <c:pt idx="424">
                  <c:v>157.5</c:v>
                </c:pt>
                <c:pt idx="425">
                  <c:v>10</c:v>
                </c:pt>
                <c:pt idx="426">
                  <c:v>20</c:v>
                </c:pt>
                <c:pt idx="427">
                  <c:v>79.2</c:v>
                </c:pt>
                <c:pt idx="428">
                  <c:v>5.44</c:v>
                </c:pt>
                <c:pt idx="429">
                  <c:v>20</c:v>
                </c:pt>
                <c:pt idx="430">
                  <c:v>6.8</c:v>
                </c:pt>
                <c:pt idx="431">
                  <c:v>120</c:v>
                </c:pt>
                <c:pt idx="432">
                  <c:v>102</c:v>
                </c:pt>
                <c:pt idx="433">
                  <c:v>20</c:v>
                </c:pt>
                <c:pt idx="434">
                  <c:v>27.3</c:v>
                </c:pt>
                <c:pt idx="435">
                  <c:v>10</c:v>
                </c:pt>
                <c:pt idx="436">
                  <c:v>40</c:v>
                </c:pt>
                <c:pt idx="437">
                  <c:v>56</c:v>
                </c:pt>
                <c:pt idx="438">
                  <c:v>9.9</c:v>
                </c:pt>
                <c:pt idx="439">
                  <c:v>50</c:v>
                </c:pt>
                <c:pt idx="440">
                  <c:v>50</c:v>
                </c:pt>
                <c:pt idx="441">
                  <c:v>5.0010000000000003</c:v>
                </c:pt>
                <c:pt idx="442">
                  <c:v>15</c:v>
                </c:pt>
                <c:pt idx="443">
                  <c:v>20.399999999999999</c:v>
                </c:pt>
                <c:pt idx="444">
                  <c:v>45</c:v>
                </c:pt>
                <c:pt idx="445">
                  <c:v>16</c:v>
                </c:pt>
                <c:pt idx="446">
                  <c:v>10.199999999999999</c:v>
                </c:pt>
                <c:pt idx="447">
                  <c:v>50</c:v>
                </c:pt>
                <c:pt idx="448">
                  <c:v>9</c:v>
                </c:pt>
                <c:pt idx="449">
                  <c:v>36</c:v>
                </c:pt>
                <c:pt idx="450">
                  <c:v>56</c:v>
                </c:pt>
                <c:pt idx="451">
                  <c:v>20</c:v>
                </c:pt>
                <c:pt idx="452">
                  <c:v>79</c:v>
                </c:pt>
                <c:pt idx="453">
                  <c:v>100</c:v>
                </c:pt>
                <c:pt idx="454">
                  <c:v>5.28</c:v>
                </c:pt>
                <c:pt idx="455">
                  <c:v>20</c:v>
                </c:pt>
                <c:pt idx="456">
                  <c:v>10</c:v>
                </c:pt>
                <c:pt idx="457">
                  <c:v>20</c:v>
                </c:pt>
                <c:pt idx="458">
                  <c:v>71.400000000000006</c:v>
                </c:pt>
                <c:pt idx="459">
                  <c:v>30</c:v>
                </c:pt>
                <c:pt idx="460">
                  <c:v>28.1</c:v>
                </c:pt>
                <c:pt idx="461">
                  <c:v>8.1</c:v>
                </c:pt>
                <c:pt idx="462">
                  <c:v>100</c:v>
                </c:pt>
                <c:pt idx="463">
                  <c:v>20</c:v>
                </c:pt>
                <c:pt idx="464">
                  <c:v>10</c:v>
                </c:pt>
                <c:pt idx="465">
                  <c:v>50</c:v>
                </c:pt>
                <c:pt idx="466">
                  <c:v>10</c:v>
                </c:pt>
                <c:pt idx="467">
                  <c:v>5.0010000000000003</c:v>
                </c:pt>
                <c:pt idx="468">
                  <c:v>20</c:v>
                </c:pt>
                <c:pt idx="469">
                  <c:v>6.8</c:v>
                </c:pt>
                <c:pt idx="470">
                  <c:v>10</c:v>
                </c:pt>
                <c:pt idx="471">
                  <c:v>10.638</c:v>
                </c:pt>
                <c:pt idx="472">
                  <c:v>10</c:v>
                </c:pt>
                <c:pt idx="473">
                  <c:v>19</c:v>
                </c:pt>
                <c:pt idx="474">
                  <c:v>20</c:v>
                </c:pt>
                <c:pt idx="475">
                  <c:v>52</c:v>
                </c:pt>
                <c:pt idx="476">
                  <c:v>13.8</c:v>
                </c:pt>
                <c:pt idx="477">
                  <c:v>20</c:v>
                </c:pt>
                <c:pt idx="478">
                  <c:v>20</c:v>
                </c:pt>
                <c:pt idx="479">
                  <c:v>10</c:v>
                </c:pt>
                <c:pt idx="480">
                  <c:v>19.8</c:v>
                </c:pt>
                <c:pt idx="481">
                  <c:v>35</c:v>
                </c:pt>
                <c:pt idx="482">
                  <c:v>8.8000000000000007</c:v>
                </c:pt>
                <c:pt idx="483">
                  <c:v>20</c:v>
                </c:pt>
                <c:pt idx="484">
                  <c:v>10</c:v>
                </c:pt>
                <c:pt idx="485">
                  <c:v>64.48</c:v>
                </c:pt>
                <c:pt idx="486">
                  <c:v>15.84</c:v>
                </c:pt>
                <c:pt idx="487">
                  <c:v>10.199999999999999</c:v>
                </c:pt>
                <c:pt idx="488">
                  <c:v>10</c:v>
                </c:pt>
                <c:pt idx="489">
                  <c:v>20</c:v>
                </c:pt>
                <c:pt idx="490">
                  <c:v>78.7</c:v>
                </c:pt>
                <c:pt idx="491">
                  <c:v>5.0010000000000003</c:v>
                </c:pt>
                <c:pt idx="492">
                  <c:v>20</c:v>
                </c:pt>
                <c:pt idx="493">
                  <c:v>20</c:v>
                </c:pt>
                <c:pt idx="494">
                  <c:v>10</c:v>
                </c:pt>
                <c:pt idx="495">
                  <c:v>21.04</c:v>
                </c:pt>
                <c:pt idx="496">
                  <c:v>20</c:v>
                </c:pt>
                <c:pt idx="497">
                  <c:v>7.11</c:v>
                </c:pt>
                <c:pt idx="498">
                  <c:v>20</c:v>
                </c:pt>
                <c:pt idx="499">
                  <c:v>10</c:v>
                </c:pt>
                <c:pt idx="500">
                  <c:v>9.9</c:v>
                </c:pt>
                <c:pt idx="501">
                  <c:v>20</c:v>
                </c:pt>
                <c:pt idx="502">
                  <c:v>50.6</c:v>
                </c:pt>
                <c:pt idx="503">
                  <c:v>5.17</c:v>
                </c:pt>
                <c:pt idx="504">
                  <c:v>20.25</c:v>
                </c:pt>
                <c:pt idx="505">
                  <c:v>20</c:v>
                </c:pt>
                <c:pt idx="506">
                  <c:v>71</c:v>
                </c:pt>
                <c:pt idx="507">
                  <c:v>130</c:v>
                </c:pt>
                <c:pt idx="508">
                  <c:v>10</c:v>
                </c:pt>
                <c:pt idx="509">
                  <c:v>20</c:v>
                </c:pt>
                <c:pt idx="510">
                  <c:v>7.92</c:v>
                </c:pt>
                <c:pt idx="511">
                  <c:v>11.4</c:v>
                </c:pt>
                <c:pt idx="512">
                  <c:v>16.2</c:v>
                </c:pt>
                <c:pt idx="513">
                  <c:v>20</c:v>
                </c:pt>
                <c:pt idx="514">
                  <c:v>20</c:v>
                </c:pt>
                <c:pt idx="515">
                  <c:v>20.6</c:v>
                </c:pt>
                <c:pt idx="516">
                  <c:v>5.3</c:v>
                </c:pt>
                <c:pt idx="517">
                  <c:v>40</c:v>
                </c:pt>
                <c:pt idx="518">
                  <c:v>10.6</c:v>
                </c:pt>
                <c:pt idx="519">
                  <c:v>10.5</c:v>
                </c:pt>
                <c:pt idx="520">
                  <c:v>52</c:v>
                </c:pt>
                <c:pt idx="521">
                  <c:v>50</c:v>
                </c:pt>
                <c:pt idx="522">
                  <c:v>20</c:v>
                </c:pt>
                <c:pt idx="523">
                  <c:v>16</c:v>
                </c:pt>
                <c:pt idx="524">
                  <c:v>50</c:v>
                </c:pt>
                <c:pt idx="525">
                  <c:v>30</c:v>
                </c:pt>
                <c:pt idx="526">
                  <c:v>5.76</c:v>
                </c:pt>
                <c:pt idx="527">
                  <c:v>50</c:v>
                </c:pt>
                <c:pt idx="528">
                  <c:v>14.7</c:v>
                </c:pt>
                <c:pt idx="529">
                  <c:v>35</c:v>
                </c:pt>
                <c:pt idx="530">
                  <c:v>62.25</c:v>
                </c:pt>
                <c:pt idx="531">
                  <c:v>8.5</c:v>
                </c:pt>
                <c:pt idx="532">
                  <c:v>60</c:v>
                </c:pt>
                <c:pt idx="533">
                  <c:v>60</c:v>
                </c:pt>
                <c:pt idx="534">
                  <c:v>13.5</c:v>
                </c:pt>
                <c:pt idx="535">
                  <c:v>17.600000000000001</c:v>
                </c:pt>
                <c:pt idx="536">
                  <c:v>20</c:v>
                </c:pt>
                <c:pt idx="537">
                  <c:v>40</c:v>
                </c:pt>
                <c:pt idx="538">
                  <c:v>7.1</c:v>
                </c:pt>
                <c:pt idx="539">
                  <c:v>5.25</c:v>
                </c:pt>
                <c:pt idx="540">
                  <c:v>15.8</c:v>
                </c:pt>
                <c:pt idx="541">
                  <c:v>28.56</c:v>
                </c:pt>
                <c:pt idx="542">
                  <c:v>8.8000000000000007</c:v>
                </c:pt>
                <c:pt idx="543">
                  <c:v>17</c:v>
                </c:pt>
                <c:pt idx="544">
                  <c:v>8.8000000000000007</c:v>
                </c:pt>
                <c:pt idx="545">
                  <c:v>19.57</c:v>
                </c:pt>
                <c:pt idx="546">
                  <c:v>10</c:v>
                </c:pt>
                <c:pt idx="547">
                  <c:v>110.2</c:v>
                </c:pt>
                <c:pt idx="548">
                  <c:v>10</c:v>
                </c:pt>
                <c:pt idx="549">
                  <c:v>10</c:v>
                </c:pt>
                <c:pt idx="550">
                  <c:v>6</c:v>
                </c:pt>
                <c:pt idx="551">
                  <c:v>10</c:v>
                </c:pt>
                <c:pt idx="552">
                  <c:v>10</c:v>
                </c:pt>
                <c:pt idx="553">
                  <c:v>6</c:v>
                </c:pt>
                <c:pt idx="554">
                  <c:v>6.5</c:v>
                </c:pt>
                <c:pt idx="555">
                  <c:v>5.5</c:v>
                </c:pt>
                <c:pt idx="556">
                  <c:v>5.8</c:v>
                </c:pt>
                <c:pt idx="557">
                  <c:v>15.4</c:v>
                </c:pt>
                <c:pt idx="558">
                  <c:v>19.399999999999999</c:v>
                </c:pt>
                <c:pt idx="559">
                  <c:v>27.6</c:v>
                </c:pt>
                <c:pt idx="560">
                  <c:v>7.5</c:v>
                </c:pt>
                <c:pt idx="561">
                  <c:v>8.5</c:v>
                </c:pt>
                <c:pt idx="562">
                  <c:v>5.5</c:v>
                </c:pt>
                <c:pt idx="563">
                  <c:v>6.5</c:v>
                </c:pt>
                <c:pt idx="564">
                  <c:v>9</c:v>
                </c:pt>
                <c:pt idx="565">
                  <c:v>6.5</c:v>
                </c:pt>
                <c:pt idx="566">
                  <c:v>7.4</c:v>
                </c:pt>
                <c:pt idx="567">
                  <c:v>13</c:v>
                </c:pt>
                <c:pt idx="568">
                  <c:v>13</c:v>
                </c:pt>
                <c:pt idx="569">
                  <c:v>8.3000000000000007</c:v>
                </c:pt>
                <c:pt idx="570">
                  <c:v>5.28</c:v>
                </c:pt>
                <c:pt idx="571">
                  <c:v>5.0010000000000003</c:v>
                </c:pt>
                <c:pt idx="572">
                  <c:v>154</c:v>
                </c:pt>
                <c:pt idx="573">
                  <c:v>74.5</c:v>
                </c:pt>
                <c:pt idx="574">
                  <c:v>180</c:v>
                </c:pt>
                <c:pt idx="575">
                  <c:v>74.5</c:v>
                </c:pt>
                <c:pt idx="576">
                  <c:v>74.5</c:v>
                </c:pt>
                <c:pt idx="577">
                  <c:v>46</c:v>
                </c:pt>
                <c:pt idx="578">
                  <c:v>74.5</c:v>
                </c:pt>
                <c:pt idx="579">
                  <c:v>74.5</c:v>
                </c:pt>
                <c:pt idx="580">
                  <c:v>74.5</c:v>
                </c:pt>
                <c:pt idx="581">
                  <c:v>74.5</c:v>
                </c:pt>
                <c:pt idx="582">
                  <c:v>10</c:v>
                </c:pt>
                <c:pt idx="583">
                  <c:v>74.5</c:v>
                </c:pt>
                <c:pt idx="584">
                  <c:v>30</c:v>
                </c:pt>
                <c:pt idx="585">
                  <c:v>81</c:v>
                </c:pt>
                <c:pt idx="586">
                  <c:v>50</c:v>
                </c:pt>
                <c:pt idx="587">
                  <c:v>74.900000000000006</c:v>
                </c:pt>
                <c:pt idx="588">
                  <c:v>52</c:v>
                </c:pt>
                <c:pt idx="589">
                  <c:v>10</c:v>
                </c:pt>
                <c:pt idx="590">
                  <c:v>10</c:v>
                </c:pt>
                <c:pt idx="591">
                  <c:v>8</c:v>
                </c:pt>
                <c:pt idx="592">
                  <c:v>7.26</c:v>
                </c:pt>
                <c:pt idx="593">
                  <c:v>39</c:v>
                </c:pt>
                <c:pt idx="594">
                  <c:v>80</c:v>
                </c:pt>
                <c:pt idx="595">
                  <c:v>20</c:v>
                </c:pt>
                <c:pt idx="596">
                  <c:v>6.1</c:v>
                </c:pt>
                <c:pt idx="597">
                  <c:v>52.1</c:v>
                </c:pt>
                <c:pt idx="598">
                  <c:v>50</c:v>
                </c:pt>
                <c:pt idx="599">
                  <c:v>6</c:v>
                </c:pt>
                <c:pt idx="600">
                  <c:v>182</c:v>
                </c:pt>
                <c:pt idx="601">
                  <c:v>105</c:v>
                </c:pt>
                <c:pt idx="602">
                  <c:v>8</c:v>
                </c:pt>
                <c:pt idx="603">
                  <c:v>8</c:v>
                </c:pt>
                <c:pt idx="604">
                  <c:v>74.400000000000006</c:v>
                </c:pt>
                <c:pt idx="605">
                  <c:v>10</c:v>
                </c:pt>
                <c:pt idx="606">
                  <c:v>74.8</c:v>
                </c:pt>
                <c:pt idx="607">
                  <c:v>70.3</c:v>
                </c:pt>
                <c:pt idx="608">
                  <c:v>10.199999999999999</c:v>
                </c:pt>
                <c:pt idx="609">
                  <c:v>200</c:v>
                </c:pt>
                <c:pt idx="610">
                  <c:v>10</c:v>
                </c:pt>
                <c:pt idx="611">
                  <c:v>5.0010000000000003</c:v>
                </c:pt>
                <c:pt idx="612">
                  <c:v>6</c:v>
                </c:pt>
                <c:pt idx="613">
                  <c:v>50.2</c:v>
                </c:pt>
                <c:pt idx="614">
                  <c:v>33.299999999999997</c:v>
                </c:pt>
                <c:pt idx="615">
                  <c:v>9.9</c:v>
                </c:pt>
                <c:pt idx="616">
                  <c:v>50</c:v>
                </c:pt>
                <c:pt idx="617">
                  <c:v>6</c:v>
                </c:pt>
                <c:pt idx="618">
                  <c:v>8.4</c:v>
                </c:pt>
                <c:pt idx="619">
                  <c:v>10</c:v>
                </c:pt>
                <c:pt idx="620">
                  <c:v>7.5</c:v>
                </c:pt>
                <c:pt idx="621">
                  <c:v>100</c:v>
                </c:pt>
                <c:pt idx="622">
                  <c:v>74.900000000000006</c:v>
                </c:pt>
                <c:pt idx="623">
                  <c:v>18.5</c:v>
                </c:pt>
                <c:pt idx="624">
                  <c:v>50.2</c:v>
                </c:pt>
                <c:pt idx="625">
                  <c:v>10</c:v>
                </c:pt>
                <c:pt idx="626">
                  <c:v>140</c:v>
                </c:pt>
                <c:pt idx="627">
                  <c:v>10</c:v>
                </c:pt>
                <c:pt idx="628">
                  <c:v>15</c:v>
                </c:pt>
                <c:pt idx="629">
                  <c:v>6.625</c:v>
                </c:pt>
                <c:pt idx="630">
                  <c:v>8.1</c:v>
                </c:pt>
                <c:pt idx="631">
                  <c:v>10</c:v>
                </c:pt>
                <c:pt idx="632">
                  <c:v>10</c:v>
                </c:pt>
                <c:pt idx="633">
                  <c:v>10</c:v>
                </c:pt>
                <c:pt idx="634">
                  <c:v>50</c:v>
                </c:pt>
                <c:pt idx="635">
                  <c:v>10</c:v>
                </c:pt>
                <c:pt idx="636">
                  <c:v>20</c:v>
                </c:pt>
                <c:pt idx="637">
                  <c:v>17</c:v>
                </c:pt>
                <c:pt idx="638">
                  <c:v>15.9</c:v>
                </c:pt>
                <c:pt idx="639">
                  <c:v>20</c:v>
                </c:pt>
                <c:pt idx="640">
                  <c:v>53</c:v>
                </c:pt>
                <c:pt idx="641">
                  <c:v>10</c:v>
                </c:pt>
                <c:pt idx="642">
                  <c:v>20</c:v>
                </c:pt>
                <c:pt idx="643">
                  <c:v>15</c:v>
                </c:pt>
                <c:pt idx="644">
                  <c:v>74.8</c:v>
                </c:pt>
                <c:pt idx="645">
                  <c:v>252.3</c:v>
                </c:pt>
                <c:pt idx="646">
                  <c:v>31.16</c:v>
                </c:pt>
                <c:pt idx="647">
                  <c:v>80</c:v>
                </c:pt>
                <c:pt idx="648">
                  <c:v>75</c:v>
                </c:pt>
                <c:pt idx="649">
                  <c:v>8</c:v>
                </c:pt>
                <c:pt idx="650">
                  <c:v>20</c:v>
                </c:pt>
                <c:pt idx="651">
                  <c:v>20</c:v>
                </c:pt>
                <c:pt idx="652">
                  <c:v>7.48</c:v>
                </c:pt>
                <c:pt idx="653">
                  <c:v>19.59</c:v>
                </c:pt>
                <c:pt idx="654">
                  <c:v>8.8000000000000007</c:v>
                </c:pt>
                <c:pt idx="655">
                  <c:v>24.9</c:v>
                </c:pt>
                <c:pt idx="656">
                  <c:v>10</c:v>
                </c:pt>
                <c:pt idx="657">
                  <c:v>10</c:v>
                </c:pt>
                <c:pt idx="658">
                  <c:v>8.8000000000000007</c:v>
                </c:pt>
                <c:pt idx="659">
                  <c:v>15.9</c:v>
                </c:pt>
                <c:pt idx="660">
                  <c:v>19.2</c:v>
                </c:pt>
                <c:pt idx="661">
                  <c:v>8.4</c:v>
                </c:pt>
                <c:pt idx="662">
                  <c:v>12</c:v>
                </c:pt>
                <c:pt idx="663">
                  <c:v>7.5</c:v>
                </c:pt>
                <c:pt idx="664">
                  <c:v>20</c:v>
                </c:pt>
                <c:pt idx="665">
                  <c:v>20</c:v>
                </c:pt>
                <c:pt idx="666">
                  <c:v>100</c:v>
                </c:pt>
                <c:pt idx="667">
                  <c:v>142.4</c:v>
                </c:pt>
                <c:pt idx="668">
                  <c:v>32.5</c:v>
                </c:pt>
                <c:pt idx="669">
                  <c:v>5.0010000000000003</c:v>
                </c:pt>
                <c:pt idx="670">
                  <c:v>39.5</c:v>
                </c:pt>
                <c:pt idx="671">
                  <c:v>10</c:v>
                </c:pt>
                <c:pt idx="672">
                  <c:v>45</c:v>
                </c:pt>
                <c:pt idx="673">
                  <c:v>74.5</c:v>
                </c:pt>
                <c:pt idx="674">
                  <c:v>28</c:v>
                </c:pt>
                <c:pt idx="675">
                  <c:v>10</c:v>
                </c:pt>
                <c:pt idx="676">
                  <c:v>10</c:v>
                </c:pt>
                <c:pt idx="677">
                  <c:v>102.5</c:v>
                </c:pt>
                <c:pt idx="678">
                  <c:v>30</c:v>
                </c:pt>
                <c:pt idx="679">
                  <c:v>10</c:v>
                </c:pt>
                <c:pt idx="680">
                  <c:v>74.900000000000006</c:v>
                </c:pt>
                <c:pt idx="681">
                  <c:v>10</c:v>
                </c:pt>
                <c:pt idx="682">
                  <c:v>74.900000000000006</c:v>
                </c:pt>
                <c:pt idx="683">
                  <c:v>74.5</c:v>
                </c:pt>
                <c:pt idx="684">
                  <c:v>74.5</c:v>
                </c:pt>
                <c:pt idx="685">
                  <c:v>74.5</c:v>
                </c:pt>
                <c:pt idx="686">
                  <c:v>61.1</c:v>
                </c:pt>
                <c:pt idx="687">
                  <c:v>49.6</c:v>
                </c:pt>
                <c:pt idx="688">
                  <c:v>55</c:v>
                </c:pt>
                <c:pt idx="689">
                  <c:v>74.5</c:v>
                </c:pt>
                <c:pt idx="690">
                  <c:v>72.5</c:v>
                </c:pt>
                <c:pt idx="691">
                  <c:v>35</c:v>
                </c:pt>
                <c:pt idx="692">
                  <c:v>20</c:v>
                </c:pt>
                <c:pt idx="693">
                  <c:v>10</c:v>
                </c:pt>
                <c:pt idx="694">
                  <c:v>10</c:v>
                </c:pt>
                <c:pt idx="695">
                  <c:v>79.900000000000006</c:v>
                </c:pt>
                <c:pt idx="696">
                  <c:v>100</c:v>
                </c:pt>
                <c:pt idx="697">
                  <c:v>20</c:v>
                </c:pt>
                <c:pt idx="698">
                  <c:v>19.899999999999999</c:v>
                </c:pt>
                <c:pt idx="699">
                  <c:v>13.5</c:v>
                </c:pt>
                <c:pt idx="700">
                  <c:v>70.099999999999994</c:v>
                </c:pt>
                <c:pt idx="701">
                  <c:v>10</c:v>
                </c:pt>
                <c:pt idx="702">
                  <c:v>80.599999999999994</c:v>
                </c:pt>
                <c:pt idx="703">
                  <c:v>120</c:v>
                </c:pt>
                <c:pt idx="704">
                  <c:v>16</c:v>
                </c:pt>
                <c:pt idx="705">
                  <c:v>20</c:v>
                </c:pt>
                <c:pt idx="706">
                  <c:v>45.9</c:v>
                </c:pt>
                <c:pt idx="707">
                  <c:v>14.7</c:v>
                </c:pt>
                <c:pt idx="708">
                  <c:v>20</c:v>
                </c:pt>
                <c:pt idx="709">
                  <c:v>48.75</c:v>
                </c:pt>
                <c:pt idx="710">
                  <c:v>7.5</c:v>
                </c:pt>
                <c:pt idx="711">
                  <c:v>5.0010000000000003</c:v>
                </c:pt>
              </c:numCache>
            </c:numRef>
          </c:bubbleSize>
          <c:bubble3D val="0"/>
          <c:extLst>
            <c:ext xmlns:c16="http://schemas.microsoft.com/office/drawing/2014/chart" uri="{C3380CC4-5D6E-409C-BE32-E72D297353CC}">
              <c16:uniqueId val="{00000000-B0E5-451F-94D8-EE69EFE8C823}"/>
            </c:ext>
          </c:extLst>
        </c:ser>
        <c:dLbls>
          <c:showLegendKey val="0"/>
          <c:showVal val="0"/>
          <c:showCatName val="0"/>
          <c:showSerName val="0"/>
          <c:showPercent val="0"/>
          <c:showBubbleSize val="0"/>
        </c:dLbls>
        <c:bubbleScale val="70"/>
        <c:showNegBubbles val="0"/>
        <c:axId val="737260280"/>
        <c:axId val="737260608"/>
      </c:bubbleChart>
      <c:valAx>
        <c:axId val="737260280"/>
        <c:scaling>
          <c:orientation val="minMax"/>
          <c:max val="10.5"/>
          <c:min val="0.5"/>
        </c:scaling>
        <c:delete val="0"/>
        <c:axPos val="b"/>
        <c:majorGridlines>
          <c:spPr>
            <a:ln w="9525" cap="flat" cmpd="sng" algn="ctr">
              <a:noFill/>
              <a:round/>
            </a:ln>
            <a:effectLst/>
          </c:spPr>
        </c:majorGridlines>
        <c:numFmt formatCode="General" sourceLinked="1"/>
        <c:majorTickMark val="out"/>
        <c:minorTickMark val="none"/>
        <c:tickLblPos val="none"/>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crossAx val="737260608"/>
        <c:crosses val="autoZero"/>
        <c:crossBetween val="midCat"/>
        <c:majorUnit val="1"/>
      </c:valAx>
      <c:valAx>
        <c:axId val="737260608"/>
        <c:scaling>
          <c:orientation val="minMax"/>
          <c:max val="360"/>
          <c:min val="0"/>
        </c:scaling>
        <c:delete val="0"/>
        <c:axPos val="l"/>
        <c:majorGridlines>
          <c:spPr>
            <a:ln w="9525" cap="flat" cmpd="sng" algn="ctr">
              <a:noFill/>
              <a:round/>
            </a:ln>
            <a:effectLst/>
          </c:spPr>
        </c:majorGridlines>
        <c:numFmt formatCode="0" sourceLinked="0"/>
        <c:majorTickMark val="none"/>
        <c:minorTickMark val="none"/>
        <c:tickLblPos val="none"/>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crossAx val="737260280"/>
        <c:crosses val="autoZero"/>
        <c:crossBetween val="midCat"/>
        <c:majorUnit val="50"/>
      </c:valAx>
      <c:spPr>
        <a:noFill/>
        <a:ln>
          <a:noFill/>
        </a:ln>
        <a:effectLst/>
      </c:spPr>
    </c:plotArea>
    <c:plotVisOnly val="1"/>
    <c:dispBlanksAs val="gap"/>
    <c:showDLblsOverMax val="0"/>
  </c:chart>
  <c:spPr>
    <a:noFill/>
    <a:ln w="9525" cap="flat" cmpd="sng" algn="ctr">
      <a:noFill/>
      <a:round/>
    </a:ln>
    <a:effectLst/>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3"/>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6728339828733528E-2"/>
          <c:y val="9.7751796176993033E-2"/>
          <c:w val="0.90793499297436309"/>
          <c:h val="0.66705208250483838"/>
        </c:manualLayout>
      </c:layout>
      <c:lineChart>
        <c:grouping val="standard"/>
        <c:varyColors val="0"/>
        <c:ser>
          <c:idx val="0"/>
          <c:order val="0"/>
          <c:tx>
            <c:v> Nationwide</c:v>
          </c:tx>
          <c:spPr>
            <a:ln>
              <a:solidFill>
                <a:schemeClr val="accent1"/>
              </a:solidFill>
              <a:prstDash val="sysDash"/>
            </a:ln>
          </c:spPr>
          <c:marker>
            <c:symbol val="circle"/>
            <c:size val="7"/>
            <c:spPr>
              <a:solidFill>
                <a:schemeClr val="bg1"/>
              </a:solidFill>
              <a:ln>
                <a:solidFill>
                  <a:schemeClr val="accent1"/>
                </a:solidFill>
              </a:ln>
            </c:spPr>
          </c:marker>
          <c:cat>
            <c:multiLvlStrRef>
              <c:f>'LCOE vs. PPA Price'!$A$30:$C$40</c:f>
              <c:multiLvlStrCache>
                <c:ptCount val="11"/>
                <c:lvl>
                  <c:pt idx="0">
                    <c:v>2010</c:v>
                  </c:pt>
                  <c:pt idx="1">
                    <c:v>2011</c:v>
                  </c:pt>
                  <c:pt idx="2">
                    <c:v>2012</c:v>
                  </c:pt>
                  <c:pt idx="3">
                    <c:v>2013</c:v>
                  </c:pt>
                  <c:pt idx="4">
                    <c:v>2014</c:v>
                  </c:pt>
                  <c:pt idx="5">
                    <c:v>2015</c:v>
                  </c:pt>
                  <c:pt idx="6">
                    <c:v>2016</c:v>
                  </c:pt>
                  <c:pt idx="7">
                    <c:v>2017</c:v>
                  </c:pt>
                  <c:pt idx="8">
                    <c:v>2018</c:v>
                  </c:pt>
                  <c:pt idx="9">
                    <c:v>2019</c:v>
                  </c:pt>
                  <c:pt idx="10">
                    <c:v>2020</c:v>
                  </c:pt>
                </c:lvl>
                <c:lvl>
                  <c:pt idx="0">
                    <c:v>10</c:v>
                  </c:pt>
                  <c:pt idx="1">
                    <c:v>28</c:v>
                  </c:pt>
                  <c:pt idx="2">
                    <c:v>40</c:v>
                  </c:pt>
                  <c:pt idx="3">
                    <c:v>38</c:v>
                  </c:pt>
                  <c:pt idx="4">
                    <c:v>63</c:v>
                  </c:pt>
                  <c:pt idx="5">
                    <c:v>86</c:v>
                  </c:pt>
                  <c:pt idx="6">
                    <c:v>146</c:v>
                  </c:pt>
                  <c:pt idx="7">
                    <c:v>161</c:v>
                  </c:pt>
                  <c:pt idx="8">
                    <c:v>94</c:v>
                  </c:pt>
                  <c:pt idx="9">
                    <c:v>46</c:v>
                  </c:pt>
                  <c:pt idx="10">
                    <c:v>TBD</c:v>
                  </c:pt>
                </c:lvl>
                <c:lvl>
                  <c:pt idx="0">
                    <c:v>175</c:v>
                  </c:pt>
                  <c:pt idx="1">
                    <c:v>423</c:v>
                  </c:pt>
                  <c:pt idx="2">
                    <c:v>900</c:v>
                  </c:pt>
                  <c:pt idx="3">
                    <c:v>1,344</c:v>
                  </c:pt>
                  <c:pt idx="4">
                    <c:v>3,164</c:v>
                  </c:pt>
                  <c:pt idx="5">
                    <c:v>2,852</c:v>
                  </c:pt>
                  <c:pt idx="6">
                    <c:v>7,384</c:v>
                  </c:pt>
                  <c:pt idx="7">
                    <c:v>4,027</c:v>
                  </c:pt>
                  <c:pt idx="8">
                    <c:v>3,949</c:v>
                  </c:pt>
                  <c:pt idx="9">
                    <c:v>2,102</c:v>
                  </c:pt>
                  <c:pt idx="10">
                    <c:v>TBD</c:v>
                  </c:pt>
                </c:lvl>
              </c:multiLvlStrCache>
            </c:multiLvlStrRef>
          </c:cat>
          <c:val>
            <c:numRef>
              <c:f>'LCOE vs. PPA Price'!$D$30:$D$40</c:f>
              <c:numCache>
                <c:formatCode>0.00</c:formatCode>
                <c:ptCount val="11"/>
                <c:pt idx="0">
                  <c:v>277.87518031092429</c:v>
                </c:pt>
                <c:pt idx="1">
                  <c:v>190.97630184841813</c:v>
                </c:pt>
                <c:pt idx="2">
                  <c:v>167.07609278124178</c:v>
                </c:pt>
                <c:pt idx="3">
                  <c:v>137.91560668264052</c:v>
                </c:pt>
                <c:pt idx="4">
                  <c:v>116.7699409711947</c:v>
                </c:pt>
                <c:pt idx="5">
                  <c:v>95.287779675652331</c:v>
                </c:pt>
                <c:pt idx="6">
                  <c:v>75.457605699076908</c:v>
                </c:pt>
                <c:pt idx="7">
                  <c:v>74.851720480315635</c:v>
                </c:pt>
                <c:pt idx="8">
                  <c:v>61.422518808370434</c:v>
                </c:pt>
                <c:pt idx="9">
                  <c:v>40.637559900370633</c:v>
                </c:pt>
              </c:numCache>
            </c:numRef>
          </c:val>
          <c:smooth val="0"/>
          <c:extLst>
            <c:ext xmlns:c16="http://schemas.microsoft.com/office/drawing/2014/chart" uri="{C3380CC4-5D6E-409C-BE32-E72D297353CC}">
              <c16:uniqueId val="{00000000-7336-48F0-82CB-58EE5F762703}"/>
            </c:ext>
          </c:extLst>
        </c:ser>
        <c:ser>
          <c:idx val="1"/>
          <c:order val="1"/>
          <c:spPr>
            <a:ln>
              <a:solidFill>
                <a:schemeClr val="accent1"/>
              </a:solidFill>
            </a:ln>
          </c:spPr>
          <c:marker>
            <c:symbol val="circle"/>
            <c:size val="7"/>
            <c:spPr>
              <a:solidFill>
                <a:schemeClr val="bg1"/>
              </a:solidFill>
              <a:ln>
                <a:solidFill>
                  <a:schemeClr val="accent1"/>
                </a:solidFill>
              </a:ln>
            </c:spPr>
          </c:marker>
          <c:cat>
            <c:multiLvlStrRef>
              <c:f>'LCOE vs. PPA Price'!$A$30:$C$40</c:f>
              <c:multiLvlStrCache>
                <c:ptCount val="11"/>
                <c:lvl>
                  <c:pt idx="0">
                    <c:v>2010</c:v>
                  </c:pt>
                  <c:pt idx="1">
                    <c:v>2011</c:v>
                  </c:pt>
                  <c:pt idx="2">
                    <c:v>2012</c:v>
                  </c:pt>
                  <c:pt idx="3">
                    <c:v>2013</c:v>
                  </c:pt>
                  <c:pt idx="4">
                    <c:v>2014</c:v>
                  </c:pt>
                  <c:pt idx="5">
                    <c:v>2015</c:v>
                  </c:pt>
                  <c:pt idx="6">
                    <c:v>2016</c:v>
                  </c:pt>
                  <c:pt idx="7">
                    <c:v>2017</c:v>
                  </c:pt>
                  <c:pt idx="8">
                    <c:v>2018</c:v>
                  </c:pt>
                  <c:pt idx="9">
                    <c:v>2019</c:v>
                  </c:pt>
                  <c:pt idx="10">
                    <c:v>2020</c:v>
                  </c:pt>
                </c:lvl>
                <c:lvl>
                  <c:pt idx="0">
                    <c:v>10</c:v>
                  </c:pt>
                  <c:pt idx="1">
                    <c:v>28</c:v>
                  </c:pt>
                  <c:pt idx="2">
                    <c:v>40</c:v>
                  </c:pt>
                  <c:pt idx="3">
                    <c:v>38</c:v>
                  </c:pt>
                  <c:pt idx="4">
                    <c:v>63</c:v>
                  </c:pt>
                  <c:pt idx="5">
                    <c:v>86</c:v>
                  </c:pt>
                  <c:pt idx="6">
                    <c:v>146</c:v>
                  </c:pt>
                  <c:pt idx="7">
                    <c:v>161</c:v>
                  </c:pt>
                  <c:pt idx="8">
                    <c:v>94</c:v>
                  </c:pt>
                  <c:pt idx="9">
                    <c:v>46</c:v>
                  </c:pt>
                  <c:pt idx="10">
                    <c:v>TBD</c:v>
                  </c:pt>
                </c:lvl>
                <c:lvl>
                  <c:pt idx="0">
                    <c:v>175</c:v>
                  </c:pt>
                  <c:pt idx="1">
                    <c:v>423</c:v>
                  </c:pt>
                  <c:pt idx="2">
                    <c:v>900</c:v>
                  </c:pt>
                  <c:pt idx="3">
                    <c:v>1,344</c:v>
                  </c:pt>
                  <c:pt idx="4">
                    <c:v>3,164</c:v>
                  </c:pt>
                  <c:pt idx="5">
                    <c:v>2,852</c:v>
                  </c:pt>
                  <c:pt idx="6">
                    <c:v>7,384</c:v>
                  </c:pt>
                  <c:pt idx="7">
                    <c:v>4,027</c:v>
                  </c:pt>
                  <c:pt idx="8">
                    <c:v>3,949</c:v>
                  </c:pt>
                  <c:pt idx="9">
                    <c:v>2,102</c:v>
                  </c:pt>
                  <c:pt idx="10">
                    <c:v>TBD</c:v>
                  </c:pt>
                </c:lvl>
              </c:multiLvlStrCache>
            </c:multiLvlStrRef>
          </c:cat>
          <c:val>
            <c:numRef>
              <c:f>'LCOE vs. PPA Price'!$F$30:$F$40</c:f>
              <c:numCache>
                <c:formatCode>0.00</c:formatCode>
                <c:ptCount val="11"/>
                <c:pt idx="0">
                  <c:v>179.31822641911697</c:v>
                </c:pt>
                <c:pt idx="1">
                  <c:v>124.96304551612431</c:v>
                </c:pt>
                <c:pt idx="2">
                  <c:v>109.080538921121</c:v>
                </c:pt>
                <c:pt idx="3">
                  <c:v>88.958715133891587</c:v>
                </c:pt>
                <c:pt idx="4">
                  <c:v>76.820100271862984</c:v>
                </c:pt>
                <c:pt idx="5">
                  <c:v>62.614295502082186</c:v>
                </c:pt>
                <c:pt idx="6">
                  <c:v>49.691795079611886</c:v>
                </c:pt>
                <c:pt idx="7">
                  <c:v>50.04954535371165</c:v>
                </c:pt>
                <c:pt idx="8">
                  <c:v>43.015946571834334</c:v>
                </c:pt>
                <c:pt idx="9">
                  <c:v>28.797047040199207</c:v>
                </c:pt>
              </c:numCache>
            </c:numRef>
          </c:val>
          <c:smooth val="0"/>
          <c:extLst>
            <c:ext xmlns:c16="http://schemas.microsoft.com/office/drawing/2014/chart" uri="{C3380CC4-5D6E-409C-BE32-E72D297353CC}">
              <c16:uniqueId val="{00000001-7336-48F0-82CB-58EE5F762703}"/>
            </c:ext>
          </c:extLst>
        </c:ser>
        <c:ser>
          <c:idx val="2"/>
          <c:order val="2"/>
          <c:spPr>
            <a:ln w="19050">
              <a:solidFill>
                <a:schemeClr val="accent2"/>
              </a:solidFill>
            </a:ln>
          </c:spPr>
          <c:marker>
            <c:symbol val="none"/>
          </c:marker>
          <c:cat>
            <c:multiLvlStrRef>
              <c:f>'LCOE vs. PPA Price'!$A$30:$C$40</c:f>
              <c:multiLvlStrCache>
                <c:ptCount val="11"/>
                <c:lvl>
                  <c:pt idx="0">
                    <c:v>2010</c:v>
                  </c:pt>
                  <c:pt idx="1">
                    <c:v>2011</c:v>
                  </c:pt>
                  <c:pt idx="2">
                    <c:v>2012</c:v>
                  </c:pt>
                  <c:pt idx="3">
                    <c:v>2013</c:v>
                  </c:pt>
                  <c:pt idx="4">
                    <c:v>2014</c:v>
                  </c:pt>
                  <c:pt idx="5">
                    <c:v>2015</c:v>
                  </c:pt>
                  <c:pt idx="6">
                    <c:v>2016</c:v>
                  </c:pt>
                  <c:pt idx="7">
                    <c:v>2017</c:v>
                  </c:pt>
                  <c:pt idx="8">
                    <c:v>2018</c:v>
                  </c:pt>
                  <c:pt idx="9">
                    <c:v>2019</c:v>
                  </c:pt>
                  <c:pt idx="10">
                    <c:v>2020</c:v>
                  </c:pt>
                </c:lvl>
                <c:lvl>
                  <c:pt idx="0">
                    <c:v>10</c:v>
                  </c:pt>
                  <c:pt idx="1">
                    <c:v>28</c:v>
                  </c:pt>
                  <c:pt idx="2">
                    <c:v>40</c:v>
                  </c:pt>
                  <c:pt idx="3">
                    <c:v>38</c:v>
                  </c:pt>
                  <c:pt idx="4">
                    <c:v>63</c:v>
                  </c:pt>
                  <c:pt idx="5">
                    <c:v>86</c:v>
                  </c:pt>
                  <c:pt idx="6">
                    <c:v>146</c:v>
                  </c:pt>
                  <c:pt idx="7">
                    <c:v>161</c:v>
                  </c:pt>
                  <c:pt idx="8">
                    <c:v>94</c:v>
                  </c:pt>
                  <c:pt idx="9">
                    <c:v>46</c:v>
                  </c:pt>
                  <c:pt idx="10">
                    <c:v>TBD</c:v>
                  </c:pt>
                </c:lvl>
                <c:lvl>
                  <c:pt idx="0">
                    <c:v>175</c:v>
                  </c:pt>
                  <c:pt idx="1">
                    <c:v>423</c:v>
                  </c:pt>
                  <c:pt idx="2">
                    <c:v>900</c:v>
                  </c:pt>
                  <c:pt idx="3">
                    <c:v>1,344</c:v>
                  </c:pt>
                  <c:pt idx="4">
                    <c:v>3,164</c:v>
                  </c:pt>
                  <c:pt idx="5">
                    <c:v>2,852</c:v>
                  </c:pt>
                  <c:pt idx="6">
                    <c:v>7,384</c:v>
                  </c:pt>
                  <c:pt idx="7">
                    <c:v>4,027</c:v>
                  </c:pt>
                  <c:pt idx="8">
                    <c:v>3,949</c:v>
                  </c:pt>
                  <c:pt idx="9">
                    <c:v>2,102</c:v>
                  </c:pt>
                  <c:pt idx="10">
                    <c:v>TBD</c:v>
                  </c:pt>
                </c:lvl>
              </c:multiLvlStrCache>
            </c:multiLvlStrRef>
          </c:cat>
          <c:val>
            <c:numRef>
              <c:f>'LCOE vs. PPA Price'!$I$30:$I$40</c:f>
              <c:numCache>
                <c:formatCode>0.00</c:formatCode>
                <c:ptCount val="11"/>
                <c:pt idx="0">
                  <c:v>169.01777702940356</c:v>
                </c:pt>
                <c:pt idx="1">
                  <c:v>143.65527182191354</c:v>
                </c:pt>
                <c:pt idx="2">
                  <c:v>112.09089137188991</c:v>
                </c:pt>
                <c:pt idx="3">
                  <c:v>106.26535770670745</c:v>
                </c:pt>
                <c:pt idx="4">
                  <c:v>78.308403900411406</c:v>
                </c:pt>
                <c:pt idx="5">
                  <c:v>63.792708909103879</c:v>
                </c:pt>
                <c:pt idx="6">
                  <c:v>47.025853629680071</c:v>
                </c:pt>
                <c:pt idx="7">
                  <c:v>38.534836789098222</c:v>
                </c:pt>
                <c:pt idx="8">
                  <c:v>42.092617966078727</c:v>
                </c:pt>
                <c:pt idx="9">
                  <c:v>31.764404911321932</c:v>
                </c:pt>
                <c:pt idx="10">
                  <c:v>23.737121633970627</c:v>
                </c:pt>
              </c:numCache>
            </c:numRef>
          </c:val>
          <c:smooth val="0"/>
          <c:extLst>
            <c:ext xmlns:c16="http://schemas.microsoft.com/office/drawing/2014/chart" uri="{C3380CC4-5D6E-409C-BE32-E72D297353CC}">
              <c16:uniqueId val="{00000002-7336-48F0-82CB-58EE5F762703}"/>
            </c:ext>
          </c:extLst>
        </c:ser>
        <c:dLbls>
          <c:showLegendKey val="0"/>
          <c:showVal val="0"/>
          <c:showCatName val="0"/>
          <c:showSerName val="0"/>
          <c:showPercent val="0"/>
          <c:showBubbleSize val="0"/>
        </c:dLbls>
        <c:marker val="1"/>
        <c:smooth val="0"/>
        <c:axId val="161262592"/>
        <c:axId val="161268480"/>
      </c:lineChart>
      <c:catAx>
        <c:axId val="161262592"/>
        <c:scaling>
          <c:orientation val="minMax"/>
        </c:scaling>
        <c:delete val="0"/>
        <c:axPos val="b"/>
        <c:numFmt formatCode="General" sourceLinked="1"/>
        <c:majorTickMark val="out"/>
        <c:minorTickMark val="none"/>
        <c:tickLblPos val="nextTo"/>
        <c:spPr>
          <a:ln w="3175">
            <a:noFill/>
            <a:prstDash val="solid"/>
          </a:ln>
        </c:spPr>
        <c:txPr>
          <a:bodyPr rot="0" vert="horz"/>
          <a:lstStyle/>
          <a:p>
            <a:pPr>
              <a:defRPr/>
            </a:pPr>
            <a:endParaRPr lang="en-US"/>
          </a:p>
        </c:txPr>
        <c:crossAx val="161268480"/>
        <c:crosses val="autoZero"/>
        <c:auto val="1"/>
        <c:lblAlgn val="ctr"/>
        <c:lblOffset val="50"/>
        <c:noMultiLvlLbl val="1"/>
      </c:catAx>
      <c:valAx>
        <c:axId val="161268480"/>
        <c:scaling>
          <c:orientation val="minMax"/>
          <c:max val="280"/>
          <c:min val="0"/>
        </c:scaling>
        <c:delete val="0"/>
        <c:axPos val="l"/>
        <c:majorGridlines>
          <c:spPr>
            <a:ln w="3175">
              <a:solidFill>
                <a:schemeClr val="bg1">
                  <a:lumMod val="75000"/>
                </a:schemeClr>
              </a:solidFill>
            </a:ln>
          </c:spPr>
        </c:majorGridlines>
        <c:numFmt formatCode="#,##0" sourceLinked="0"/>
        <c:majorTickMark val="out"/>
        <c:minorTickMark val="none"/>
        <c:tickLblPos val="nextTo"/>
        <c:spPr>
          <a:noFill/>
          <a:ln w="3175">
            <a:noFill/>
            <a:prstDash val="solid"/>
          </a:ln>
        </c:spPr>
        <c:txPr>
          <a:bodyPr rot="0" vert="horz"/>
          <a:lstStyle/>
          <a:p>
            <a:pPr>
              <a:defRPr/>
            </a:pPr>
            <a:endParaRPr lang="en-US"/>
          </a:p>
        </c:txPr>
        <c:crossAx val="161262592"/>
        <c:crosses val="autoZero"/>
        <c:crossBetween val="between"/>
        <c:majorUnit val="40"/>
      </c:valAx>
      <c:spPr>
        <a:noFill/>
        <a:ln w="25400">
          <a:noFill/>
        </a:ln>
      </c:spPr>
    </c:plotArea>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6728339828733528E-2"/>
          <c:y val="9.7751796176993033E-2"/>
          <c:w val="0.90793499297436309"/>
          <c:h val="0.66705208250483838"/>
        </c:manualLayout>
      </c:layout>
      <c:lineChart>
        <c:grouping val="standard"/>
        <c:varyColors val="0"/>
        <c:ser>
          <c:idx val="0"/>
          <c:order val="0"/>
          <c:tx>
            <c:v> Nationwide</c:v>
          </c:tx>
          <c:spPr>
            <a:ln>
              <a:solidFill>
                <a:schemeClr val="accent1"/>
              </a:solidFill>
              <a:prstDash val="sysDash"/>
            </a:ln>
          </c:spPr>
          <c:marker>
            <c:symbol val="circle"/>
            <c:size val="7"/>
            <c:spPr>
              <a:solidFill>
                <a:schemeClr val="bg1"/>
              </a:solidFill>
              <a:ln>
                <a:solidFill>
                  <a:schemeClr val="accent1"/>
                </a:solidFill>
              </a:ln>
            </c:spPr>
          </c:marker>
          <c:cat>
            <c:multiLvlStrRef>
              <c:f>'LCOE vs. PPA Price'!$A$30:$C$40</c:f>
              <c:multiLvlStrCache>
                <c:ptCount val="11"/>
                <c:lvl>
                  <c:pt idx="0">
                    <c:v>2010</c:v>
                  </c:pt>
                  <c:pt idx="1">
                    <c:v>2011</c:v>
                  </c:pt>
                  <c:pt idx="2">
                    <c:v>2012</c:v>
                  </c:pt>
                  <c:pt idx="3">
                    <c:v>2013</c:v>
                  </c:pt>
                  <c:pt idx="4">
                    <c:v>2014</c:v>
                  </c:pt>
                  <c:pt idx="5">
                    <c:v>2015</c:v>
                  </c:pt>
                  <c:pt idx="6">
                    <c:v>2016</c:v>
                  </c:pt>
                  <c:pt idx="7">
                    <c:v>2017</c:v>
                  </c:pt>
                  <c:pt idx="8">
                    <c:v>2018</c:v>
                  </c:pt>
                  <c:pt idx="9">
                    <c:v>2019</c:v>
                  </c:pt>
                  <c:pt idx="10">
                    <c:v>2020</c:v>
                  </c:pt>
                </c:lvl>
                <c:lvl>
                  <c:pt idx="0">
                    <c:v>10</c:v>
                  </c:pt>
                  <c:pt idx="1">
                    <c:v>28</c:v>
                  </c:pt>
                  <c:pt idx="2">
                    <c:v>40</c:v>
                  </c:pt>
                  <c:pt idx="3">
                    <c:v>38</c:v>
                  </c:pt>
                  <c:pt idx="4">
                    <c:v>63</c:v>
                  </c:pt>
                  <c:pt idx="5">
                    <c:v>86</c:v>
                  </c:pt>
                  <c:pt idx="6">
                    <c:v>146</c:v>
                  </c:pt>
                  <c:pt idx="7">
                    <c:v>161</c:v>
                  </c:pt>
                  <c:pt idx="8">
                    <c:v>94</c:v>
                  </c:pt>
                  <c:pt idx="9">
                    <c:v>46</c:v>
                  </c:pt>
                  <c:pt idx="10">
                    <c:v>TBD</c:v>
                  </c:pt>
                </c:lvl>
                <c:lvl>
                  <c:pt idx="0">
                    <c:v>175</c:v>
                  </c:pt>
                  <c:pt idx="1">
                    <c:v>423</c:v>
                  </c:pt>
                  <c:pt idx="2">
                    <c:v>900</c:v>
                  </c:pt>
                  <c:pt idx="3">
                    <c:v>1,344</c:v>
                  </c:pt>
                  <c:pt idx="4">
                    <c:v>3,164</c:v>
                  </c:pt>
                  <c:pt idx="5">
                    <c:v>2,852</c:v>
                  </c:pt>
                  <c:pt idx="6">
                    <c:v>7,384</c:v>
                  </c:pt>
                  <c:pt idx="7">
                    <c:v>4,027</c:v>
                  </c:pt>
                  <c:pt idx="8">
                    <c:v>3,949</c:v>
                  </c:pt>
                  <c:pt idx="9">
                    <c:v>2,102</c:v>
                  </c:pt>
                  <c:pt idx="10">
                    <c:v>TBD</c:v>
                  </c:pt>
                </c:lvl>
              </c:multiLvlStrCache>
            </c:multiLvlStrRef>
          </c:cat>
          <c:val>
            <c:numRef>
              <c:f>'LCOE vs. PPA Price'!$E$30:$E$40</c:f>
              <c:numCache>
                <c:formatCode>0.00</c:formatCode>
                <c:ptCount val="11"/>
                <c:pt idx="0">
                  <c:v>225.86118955991287</c:v>
                </c:pt>
                <c:pt idx="1">
                  <c:v>204.8718589287804</c:v>
                </c:pt>
                <c:pt idx="2">
                  <c:v>148.76165029084356</c:v>
                </c:pt>
                <c:pt idx="3">
                  <c:v>137.75984837023046</c:v>
                </c:pt>
                <c:pt idx="4">
                  <c:v>129.1839665634231</c:v>
                </c:pt>
                <c:pt idx="5">
                  <c:v>100.23579411825737</c:v>
                </c:pt>
                <c:pt idx="6">
                  <c:v>75.540333855580229</c:v>
                </c:pt>
                <c:pt idx="7">
                  <c:v>73.492128251423509</c:v>
                </c:pt>
                <c:pt idx="8">
                  <c:v>57.976812626738436</c:v>
                </c:pt>
                <c:pt idx="9">
                  <c:v>44.534501898141272</c:v>
                </c:pt>
              </c:numCache>
            </c:numRef>
          </c:val>
          <c:smooth val="0"/>
          <c:extLst>
            <c:ext xmlns:c16="http://schemas.microsoft.com/office/drawing/2014/chart" uri="{C3380CC4-5D6E-409C-BE32-E72D297353CC}">
              <c16:uniqueId val="{00000000-1023-4BF2-A401-96B96DEFEFF3}"/>
            </c:ext>
          </c:extLst>
        </c:ser>
        <c:ser>
          <c:idx val="1"/>
          <c:order val="1"/>
          <c:spPr>
            <a:ln>
              <a:solidFill>
                <a:schemeClr val="accent1"/>
              </a:solidFill>
            </a:ln>
          </c:spPr>
          <c:marker>
            <c:symbol val="circle"/>
            <c:size val="7"/>
            <c:spPr>
              <a:solidFill>
                <a:schemeClr val="bg1"/>
              </a:solidFill>
              <a:ln>
                <a:solidFill>
                  <a:schemeClr val="accent1"/>
                </a:solidFill>
              </a:ln>
            </c:spPr>
          </c:marker>
          <c:cat>
            <c:multiLvlStrRef>
              <c:f>'LCOE vs. PPA Price'!$A$30:$C$40</c:f>
              <c:multiLvlStrCache>
                <c:ptCount val="11"/>
                <c:lvl>
                  <c:pt idx="0">
                    <c:v>2010</c:v>
                  </c:pt>
                  <c:pt idx="1">
                    <c:v>2011</c:v>
                  </c:pt>
                  <c:pt idx="2">
                    <c:v>2012</c:v>
                  </c:pt>
                  <c:pt idx="3">
                    <c:v>2013</c:v>
                  </c:pt>
                  <c:pt idx="4">
                    <c:v>2014</c:v>
                  </c:pt>
                  <c:pt idx="5">
                    <c:v>2015</c:v>
                  </c:pt>
                  <c:pt idx="6">
                    <c:v>2016</c:v>
                  </c:pt>
                  <c:pt idx="7">
                    <c:v>2017</c:v>
                  </c:pt>
                  <c:pt idx="8">
                    <c:v>2018</c:v>
                  </c:pt>
                  <c:pt idx="9">
                    <c:v>2019</c:v>
                  </c:pt>
                  <c:pt idx="10">
                    <c:v>2020</c:v>
                  </c:pt>
                </c:lvl>
                <c:lvl>
                  <c:pt idx="0">
                    <c:v>10</c:v>
                  </c:pt>
                  <c:pt idx="1">
                    <c:v>28</c:v>
                  </c:pt>
                  <c:pt idx="2">
                    <c:v>40</c:v>
                  </c:pt>
                  <c:pt idx="3">
                    <c:v>38</c:v>
                  </c:pt>
                  <c:pt idx="4">
                    <c:v>63</c:v>
                  </c:pt>
                  <c:pt idx="5">
                    <c:v>86</c:v>
                  </c:pt>
                  <c:pt idx="6">
                    <c:v>146</c:v>
                  </c:pt>
                  <c:pt idx="7">
                    <c:v>161</c:v>
                  </c:pt>
                  <c:pt idx="8">
                    <c:v>94</c:v>
                  </c:pt>
                  <c:pt idx="9">
                    <c:v>46</c:v>
                  </c:pt>
                  <c:pt idx="10">
                    <c:v>TBD</c:v>
                  </c:pt>
                </c:lvl>
                <c:lvl>
                  <c:pt idx="0">
                    <c:v>175</c:v>
                  </c:pt>
                  <c:pt idx="1">
                    <c:v>423</c:v>
                  </c:pt>
                  <c:pt idx="2">
                    <c:v>900</c:v>
                  </c:pt>
                  <c:pt idx="3">
                    <c:v>1,344</c:v>
                  </c:pt>
                  <c:pt idx="4">
                    <c:v>3,164</c:v>
                  </c:pt>
                  <c:pt idx="5">
                    <c:v>2,852</c:v>
                  </c:pt>
                  <c:pt idx="6">
                    <c:v>7,384</c:v>
                  </c:pt>
                  <c:pt idx="7">
                    <c:v>4,027</c:v>
                  </c:pt>
                  <c:pt idx="8">
                    <c:v>3,949</c:v>
                  </c:pt>
                  <c:pt idx="9">
                    <c:v>2,102</c:v>
                  </c:pt>
                  <c:pt idx="10">
                    <c:v>TBD</c:v>
                  </c:pt>
                </c:lvl>
              </c:multiLvlStrCache>
            </c:multiLvlStrRef>
          </c:cat>
          <c:val>
            <c:numRef>
              <c:f>'LCOE vs. PPA Price'!$G$30:$G$40</c:f>
              <c:numCache>
                <c:formatCode>0.00</c:formatCode>
                <c:ptCount val="11"/>
                <c:pt idx="0">
                  <c:v>146.56718531439779</c:v>
                </c:pt>
                <c:pt idx="1">
                  <c:v>133.25021197176974</c:v>
                </c:pt>
                <c:pt idx="2">
                  <c:v>97.156784765000083</c:v>
                </c:pt>
                <c:pt idx="3">
                  <c:v>89.438279366688676</c:v>
                </c:pt>
                <c:pt idx="4">
                  <c:v>83.98463563334829</c:v>
                </c:pt>
                <c:pt idx="5">
                  <c:v>65.633692704052379</c:v>
                </c:pt>
                <c:pt idx="6">
                  <c:v>49.905288829335596</c:v>
                </c:pt>
                <c:pt idx="7">
                  <c:v>48.589869999509389</c:v>
                </c:pt>
                <c:pt idx="8">
                  <c:v>40.292644194855683</c:v>
                </c:pt>
                <c:pt idx="9">
                  <c:v>31.118027232952333</c:v>
                </c:pt>
              </c:numCache>
            </c:numRef>
          </c:val>
          <c:smooth val="0"/>
          <c:extLst>
            <c:ext xmlns:c16="http://schemas.microsoft.com/office/drawing/2014/chart" uri="{C3380CC4-5D6E-409C-BE32-E72D297353CC}">
              <c16:uniqueId val="{00000001-1023-4BF2-A401-96B96DEFEFF3}"/>
            </c:ext>
          </c:extLst>
        </c:ser>
        <c:ser>
          <c:idx val="2"/>
          <c:order val="2"/>
          <c:spPr>
            <a:ln w="19050">
              <a:solidFill>
                <a:schemeClr val="accent2"/>
              </a:solidFill>
            </a:ln>
          </c:spPr>
          <c:marker>
            <c:symbol val="none"/>
          </c:marker>
          <c:cat>
            <c:multiLvlStrRef>
              <c:f>'LCOE vs. PPA Price'!$A$30:$C$40</c:f>
              <c:multiLvlStrCache>
                <c:ptCount val="11"/>
                <c:lvl>
                  <c:pt idx="0">
                    <c:v>2010</c:v>
                  </c:pt>
                  <c:pt idx="1">
                    <c:v>2011</c:v>
                  </c:pt>
                  <c:pt idx="2">
                    <c:v>2012</c:v>
                  </c:pt>
                  <c:pt idx="3">
                    <c:v>2013</c:v>
                  </c:pt>
                  <c:pt idx="4">
                    <c:v>2014</c:v>
                  </c:pt>
                  <c:pt idx="5">
                    <c:v>2015</c:v>
                  </c:pt>
                  <c:pt idx="6">
                    <c:v>2016</c:v>
                  </c:pt>
                  <c:pt idx="7">
                    <c:v>2017</c:v>
                  </c:pt>
                  <c:pt idx="8">
                    <c:v>2018</c:v>
                  </c:pt>
                  <c:pt idx="9">
                    <c:v>2019</c:v>
                  </c:pt>
                  <c:pt idx="10">
                    <c:v>2020</c:v>
                  </c:pt>
                </c:lvl>
                <c:lvl>
                  <c:pt idx="0">
                    <c:v>10</c:v>
                  </c:pt>
                  <c:pt idx="1">
                    <c:v>28</c:v>
                  </c:pt>
                  <c:pt idx="2">
                    <c:v>40</c:v>
                  </c:pt>
                  <c:pt idx="3">
                    <c:v>38</c:v>
                  </c:pt>
                  <c:pt idx="4">
                    <c:v>63</c:v>
                  </c:pt>
                  <c:pt idx="5">
                    <c:v>86</c:v>
                  </c:pt>
                  <c:pt idx="6">
                    <c:v>146</c:v>
                  </c:pt>
                  <c:pt idx="7">
                    <c:v>161</c:v>
                  </c:pt>
                  <c:pt idx="8">
                    <c:v>94</c:v>
                  </c:pt>
                  <c:pt idx="9">
                    <c:v>46</c:v>
                  </c:pt>
                  <c:pt idx="10">
                    <c:v>TBD</c:v>
                  </c:pt>
                </c:lvl>
                <c:lvl>
                  <c:pt idx="0">
                    <c:v>175</c:v>
                  </c:pt>
                  <c:pt idx="1">
                    <c:v>423</c:v>
                  </c:pt>
                  <c:pt idx="2">
                    <c:v>900</c:v>
                  </c:pt>
                  <c:pt idx="3">
                    <c:v>1,344</c:v>
                  </c:pt>
                  <c:pt idx="4">
                    <c:v>3,164</c:v>
                  </c:pt>
                  <c:pt idx="5">
                    <c:v>2,852</c:v>
                  </c:pt>
                  <c:pt idx="6">
                    <c:v>7,384</c:v>
                  </c:pt>
                  <c:pt idx="7">
                    <c:v>4,027</c:v>
                  </c:pt>
                  <c:pt idx="8">
                    <c:v>3,949</c:v>
                  </c:pt>
                  <c:pt idx="9">
                    <c:v>2,102</c:v>
                  </c:pt>
                  <c:pt idx="10">
                    <c:v>TBD</c:v>
                  </c:pt>
                </c:lvl>
              </c:multiLvlStrCache>
            </c:multiLvlStrRef>
          </c:cat>
          <c:val>
            <c:numRef>
              <c:f>'LCOE vs. PPA Price'!$J$30:$J$40</c:f>
              <c:numCache>
                <c:formatCode>0.00</c:formatCode>
                <c:ptCount val="11"/>
                <c:pt idx="0">
                  <c:v>140.9400474793097</c:v>
                </c:pt>
                <c:pt idx="1">
                  <c:v>145.52269800531204</c:v>
                </c:pt>
                <c:pt idx="2">
                  <c:v>114.90446634126302</c:v>
                </c:pt>
                <c:pt idx="3">
                  <c:v>108.83222132145333</c:v>
                </c:pt>
                <c:pt idx="4">
                  <c:v>109.38695079436549</c:v>
                </c:pt>
                <c:pt idx="5">
                  <c:v>72.819114996904332</c:v>
                </c:pt>
                <c:pt idx="6">
                  <c:v>50.531491279049042</c:v>
                </c:pt>
                <c:pt idx="7">
                  <c:v>41.445341153324961</c:v>
                </c:pt>
                <c:pt idx="8">
                  <c:v>37.463297913841764</c:v>
                </c:pt>
                <c:pt idx="9">
                  <c:v>31.579088370507119</c:v>
                </c:pt>
                <c:pt idx="10">
                  <c:v>24.560672794985958</c:v>
                </c:pt>
              </c:numCache>
            </c:numRef>
          </c:val>
          <c:smooth val="0"/>
          <c:extLst>
            <c:ext xmlns:c16="http://schemas.microsoft.com/office/drawing/2014/chart" uri="{C3380CC4-5D6E-409C-BE32-E72D297353CC}">
              <c16:uniqueId val="{00000002-1023-4BF2-A401-96B96DEFEFF3}"/>
            </c:ext>
          </c:extLst>
        </c:ser>
        <c:dLbls>
          <c:showLegendKey val="0"/>
          <c:showVal val="0"/>
          <c:showCatName val="0"/>
          <c:showSerName val="0"/>
          <c:showPercent val="0"/>
          <c:showBubbleSize val="0"/>
        </c:dLbls>
        <c:marker val="1"/>
        <c:smooth val="0"/>
        <c:axId val="161262592"/>
        <c:axId val="161268480"/>
      </c:lineChart>
      <c:catAx>
        <c:axId val="161262592"/>
        <c:scaling>
          <c:orientation val="minMax"/>
        </c:scaling>
        <c:delete val="0"/>
        <c:axPos val="b"/>
        <c:numFmt formatCode="General" sourceLinked="1"/>
        <c:majorTickMark val="out"/>
        <c:minorTickMark val="none"/>
        <c:tickLblPos val="nextTo"/>
        <c:spPr>
          <a:ln w="3175">
            <a:noFill/>
            <a:prstDash val="solid"/>
          </a:ln>
        </c:spPr>
        <c:txPr>
          <a:bodyPr rot="0" vert="horz"/>
          <a:lstStyle/>
          <a:p>
            <a:pPr>
              <a:defRPr/>
            </a:pPr>
            <a:endParaRPr lang="en-US"/>
          </a:p>
        </c:txPr>
        <c:crossAx val="161268480"/>
        <c:crosses val="autoZero"/>
        <c:auto val="1"/>
        <c:lblAlgn val="ctr"/>
        <c:lblOffset val="50"/>
        <c:noMultiLvlLbl val="1"/>
      </c:catAx>
      <c:valAx>
        <c:axId val="161268480"/>
        <c:scaling>
          <c:orientation val="minMax"/>
          <c:max val="280"/>
          <c:min val="0"/>
        </c:scaling>
        <c:delete val="0"/>
        <c:axPos val="l"/>
        <c:majorGridlines>
          <c:spPr>
            <a:ln w="3175">
              <a:solidFill>
                <a:schemeClr val="bg1">
                  <a:lumMod val="75000"/>
                </a:schemeClr>
              </a:solidFill>
            </a:ln>
          </c:spPr>
        </c:majorGridlines>
        <c:numFmt formatCode="#,##0" sourceLinked="0"/>
        <c:majorTickMark val="out"/>
        <c:minorTickMark val="none"/>
        <c:tickLblPos val="nextTo"/>
        <c:spPr>
          <a:noFill/>
          <a:ln w="3175">
            <a:noFill/>
            <a:prstDash val="solid"/>
          </a:ln>
        </c:spPr>
        <c:txPr>
          <a:bodyPr rot="0" vert="horz"/>
          <a:lstStyle/>
          <a:p>
            <a:pPr>
              <a:defRPr/>
            </a:pPr>
            <a:endParaRPr lang="en-US"/>
          </a:p>
        </c:txPr>
        <c:crossAx val="161262592"/>
        <c:crosses val="autoZero"/>
        <c:crossBetween val="between"/>
        <c:majorUnit val="40"/>
      </c:valAx>
      <c:spPr>
        <a:noFill/>
        <a:ln w="25400">
          <a:noFill/>
        </a:ln>
      </c:spPr>
    </c:plotArea>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0182666730621485E-2"/>
          <c:y val="8.8184566714373983E-2"/>
          <c:w val="0.8932244081865528"/>
          <c:h val="0.76085935458414189"/>
        </c:manualLayout>
      </c:layout>
      <c:bubbleChart>
        <c:varyColors val="0"/>
        <c:ser>
          <c:idx val="1"/>
          <c:order val="0"/>
          <c:tx>
            <c:v>  Utility-Scale Solar (291 PPAs totaling 19.9 GW)</c:v>
          </c:tx>
          <c:spPr>
            <a:noFill/>
            <a:ln w="9525">
              <a:solidFill>
                <a:schemeClr val="accent6"/>
              </a:solidFill>
            </a:ln>
          </c:spPr>
          <c:invertIfNegative val="0"/>
          <c:xVal>
            <c:numRef>
              <c:f>'PV &amp; Wind PPAs vs. Gas'!$J$28:$J$352</c:f>
              <c:numCache>
                <c:formatCode>m/d/yyyy</c:formatCode>
                <c:ptCount val="325"/>
                <c:pt idx="0">
                  <c:v>39867</c:v>
                </c:pt>
                <c:pt idx="1">
                  <c:v>39873</c:v>
                </c:pt>
                <c:pt idx="2">
                  <c:v>39877</c:v>
                </c:pt>
                <c:pt idx="3">
                  <c:v>39934</c:v>
                </c:pt>
                <c:pt idx="4">
                  <c:v>39941</c:v>
                </c:pt>
                <c:pt idx="5">
                  <c:v>39965</c:v>
                </c:pt>
                <c:pt idx="6">
                  <c:v>39965</c:v>
                </c:pt>
                <c:pt idx="7">
                  <c:v>39965</c:v>
                </c:pt>
                <c:pt idx="8">
                  <c:v>39986</c:v>
                </c:pt>
                <c:pt idx="9">
                  <c:v>40042</c:v>
                </c:pt>
                <c:pt idx="10">
                  <c:v>40064</c:v>
                </c:pt>
                <c:pt idx="11">
                  <c:v>40137</c:v>
                </c:pt>
                <c:pt idx="12">
                  <c:v>40170</c:v>
                </c:pt>
                <c:pt idx="13">
                  <c:v>40171</c:v>
                </c:pt>
                <c:pt idx="14">
                  <c:v>40171</c:v>
                </c:pt>
                <c:pt idx="15">
                  <c:v>40171</c:v>
                </c:pt>
                <c:pt idx="16">
                  <c:v>40204</c:v>
                </c:pt>
                <c:pt idx="17">
                  <c:v>40204</c:v>
                </c:pt>
                <c:pt idx="18">
                  <c:v>40204</c:v>
                </c:pt>
                <c:pt idx="19">
                  <c:v>40211</c:v>
                </c:pt>
                <c:pt idx="20">
                  <c:v>40233</c:v>
                </c:pt>
                <c:pt idx="21">
                  <c:v>40243</c:v>
                </c:pt>
                <c:pt idx="22">
                  <c:v>40287</c:v>
                </c:pt>
                <c:pt idx="23">
                  <c:v>40289</c:v>
                </c:pt>
                <c:pt idx="24">
                  <c:v>40297</c:v>
                </c:pt>
                <c:pt idx="25">
                  <c:v>40308</c:v>
                </c:pt>
                <c:pt idx="26">
                  <c:v>40318</c:v>
                </c:pt>
                <c:pt idx="27">
                  <c:v>40330</c:v>
                </c:pt>
                <c:pt idx="28">
                  <c:v>40330</c:v>
                </c:pt>
                <c:pt idx="29">
                  <c:v>40353</c:v>
                </c:pt>
                <c:pt idx="30">
                  <c:v>40359</c:v>
                </c:pt>
                <c:pt idx="31">
                  <c:v>40359</c:v>
                </c:pt>
                <c:pt idx="32">
                  <c:v>40385</c:v>
                </c:pt>
                <c:pt idx="33">
                  <c:v>40388</c:v>
                </c:pt>
                <c:pt idx="34">
                  <c:v>40388</c:v>
                </c:pt>
                <c:pt idx="35">
                  <c:v>40400</c:v>
                </c:pt>
                <c:pt idx="36">
                  <c:v>40400</c:v>
                </c:pt>
                <c:pt idx="37">
                  <c:v>40414</c:v>
                </c:pt>
                <c:pt idx="38">
                  <c:v>40441</c:v>
                </c:pt>
                <c:pt idx="39">
                  <c:v>40492</c:v>
                </c:pt>
                <c:pt idx="40">
                  <c:v>40497</c:v>
                </c:pt>
                <c:pt idx="41">
                  <c:v>40497</c:v>
                </c:pt>
                <c:pt idx="42">
                  <c:v>40513</c:v>
                </c:pt>
                <c:pt idx="43">
                  <c:v>40513</c:v>
                </c:pt>
                <c:pt idx="44">
                  <c:v>40533</c:v>
                </c:pt>
                <c:pt idx="45">
                  <c:v>40542</c:v>
                </c:pt>
                <c:pt idx="46">
                  <c:v>40542</c:v>
                </c:pt>
                <c:pt idx="47">
                  <c:v>40548</c:v>
                </c:pt>
                <c:pt idx="48">
                  <c:v>40550</c:v>
                </c:pt>
                <c:pt idx="49">
                  <c:v>40568</c:v>
                </c:pt>
                <c:pt idx="50">
                  <c:v>40581</c:v>
                </c:pt>
                <c:pt idx="51">
                  <c:v>40585</c:v>
                </c:pt>
                <c:pt idx="52">
                  <c:v>40585</c:v>
                </c:pt>
                <c:pt idx="53">
                  <c:v>40610</c:v>
                </c:pt>
                <c:pt idx="54">
                  <c:v>40697</c:v>
                </c:pt>
                <c:pt idx="55">
                  <c:v>40697</c:v>
                </c:pt>
                <c:pt idx="56">
                  <c:v>40715</c:v>
                </c:pt>
                <c:pt idx="57">
                  <c:v>40732</c:v>
                </c:pt>
                <c:pt idx="58">
                  <c:v>40738</c:v>
                </c:pt>
                <c:pt idx="59">
                  <c:v>40745</c:v>
                </c:pt>
                <c:pt idx="60">
                  <c:v>40815</c:v>
                </c:pt>
                <c:pt idx="61">
                  <c:v>40817</c:v>
                </c:pt>
                <c:pt idx="62">
                  <c:v>40878</c:v>
                </c:pt>
                <c:pt idx="63">
                  <c:v>40885</c:v>
                </c:pt>
                <c:pt idx="64">
                  <c:v>40897</c:v>
                </c:pt>
                <c:pt idx="65">
                  <c:v>40897</c:v>
                </c:pt>
                <c:pt idx="66">
                  <c:v>40897</c:v>
                </c:pt>
                <c:pt idx="67">
                  <c:v>40909</c:v>
                </c:pt>
                <c:pt idx="68">
                  <c:v>40909</c:v>
                </c:pt>
                <c:pt idx="69">
                  <c:v>40942</c:v>
                </c:pt>
                <c:pt idx="70">
                  <c:v>40966</c:v>
                </c:pt>
                <c:pt idx="71">
                  <c:v>41093</c:v>
                </c:pt>
                <c:pt idx="72">
                  <c:v>41093</c:v>
                </c:pt>
                <c:pt idx="73">
                  <c:v>41124</c:v>
                </c:pt>
                <c:pt idx="74">
                  <c:v>41134</c:v>
                </c:pt>
                <c:pt idx="75">
                  <c:v>41137</c:v>
                </c:pt>
                <c:pt idx="76">
                  <c:v>41150</c:v>
                </c:pt>
                <c:pt idx="77">
                  <c:v>41152</c:v>
                </c:pt>
                <c:pt idx="78">
                  <c:v>41169</c:v>
                </c:pt>
                <c:pt idx="79">
                  <c:v>41169</c:v>
                </c:pt>
                <c:pt idx="80">
                  <c:v>41199</c:v>
                </c:pt>
                <c:pt idx="81">
                  <c:v>41207</c:v>
                </c:pt>
                <c:pt idx="82">
                  <c:v>41214</c:v>
                </c:pt>
                <c:pt idx="83">
                  <c:v>41228</c:v>
                </c:pt>
                <c:pt idx="84">
                  <c:v>41255</c:v>
                </c:pt>
                <c:pt idx="85">
                  <c:v>41256</c:v>
                </c:pt>
                <c:pt idx="86">
                  <c:v>41309</c:v>
                </c:pt>
                <c:pt idx="87">
                  <c:v>41333</c:v>
                </c:pt>
                <c:pt idx="88">
                  <c:v>41355</c:v>
                </c:pt>
                <c:pt idx="89">
                  <c:v>41355</c:v>
                </c:pt>
                <c:pt idx="90">
                  <c:v>41358</c:v>
                </c:pt>
                <c:pt idx="91">
                  <c:v>41374</c:v>
                </c:pt>
                <c:pt idx="92">
                  <c:v>41380</c:v>
                </c:pt>
                <c:pt idx="93">
                  <c:v>41426</c:v>
                </c:pt>
                <c:pt idx="94">
                  <c:v>41428</c:v>
                </c:pt>
                <c:pt idx="95">
                  <c:v>41428</c:v>
                </c:pt>
                <c:pt idx="96">
                  <c:v>41458</c:v>
                </c:pt>
                <c:pt idx="97">
                  <c:v>41465</c:v>
                </c:pt>
                <c:pt idx="98">
                  <c:v>41465</c:v>
                </c:pt>
                <c:pt idx="99">
                  <c:v>41472</c:v>
                </c:pt>
                <c:pt idx="100">
                  <c:v>41472</c:v>
                </c:pt>
                <c:pt idx="101">
                  <c:v>41523</c:v>
                </c:pt>
                <c:pt idx="102">
                  <c:v>41536</c:v>
                </c:pt>
                <c:pt idx="103">
                  <c:v>41544</c:v>
                </c:pt>
                <c:pt idx="104">
                  <c:v>41556</c:v>
                </c:pt>
                <c:pt idx="105">
                  <c:v>41569</c:v>
                </c:pt>
                <c:pt idx="106">
                  <c:v>41609</c:v>
                </c:pt>
                <c:pt idx="107">
                  <c:v>41614</c:v>
                </c:pt>
                <c:pt idx="108">
                  <c:v>41627</c:v>
                </c:pt>
                <c:pt idx="109">
                  <c:v>41669</c:v>
                </c:pt>
                <c:pt idx="110">
                  <c:v>41690</c:v>
                </c:pt>
                <c:pt idx="111">
                  <c:v>41715</c:v>
                </c:pt>
                <c:pt idx="112">
                  <c:v>41724</c:v>
                </c:pt>
                <c:pt idx="113">
                  <c:v>41730</c:v>
                </c:pt>
                <c:pt idx="114">
                  <c:v>41760</c:v>
                </c:pt>
                <c:pt idx="115">
                  <c:v>41786</c:v>
                </c:pt>
                <c:pt idx="116">
                  <c:v>41791</c:v>
                </c:pt>
                <c:pt idx="117">
                  <c:v>41802</c:v>
                </c:pt>
                <c:pt idx="118">
                  <c:v>41838</c:v>
                </c:pt>
                <c:pt idx="119">
                  <c:v>41843</c:v>
                </c:pt>
                <c:pt idx="120">
                  <c:v>41844</c:v>
                </c:pt>
                <c:pt idx="121">
                  <c:v>41844</c:v>
                </c:pt>
                <c:pt idx="122">
                  <c:v>41870</c:v>
                </c:pt>
                <c:pt idx="123">
                  <c:v>41876</c:v>
                </c:pt>
                <c:pt idx="124">
                  <c:v>41885</c:v>
                </c:pt>
                <c:pt idx="125">
                  <c:v>41886</c:v>
                </c:pt>
                <c:pt idx="126">
                  <c:v>41886</c:v>
                </c:pt>
                <c:pt idx="127">
                  <c:v>41915</c:v>
                </c:pt>
                <c:pt idx="128">
                  <c:v>41920</c:v>
                </c:pt>
                <c:pt idx="129">
                  <c:v>41920</c:v>
                </c:pt>
                <c:pt idx="130">
                  <c:v>41920</c:v>
                </c:pt>
                <c:pt idx="131">
                  <c:v>41920</c:v>
                </c:pt>
                <c:pt idx="132">
                  <c:v>41920</c:v>
                </c:pt>
                <c:pt idx="133">
                  <c:v>41920</c:v>
                </c:pt>
                <c:pt idx="134">
                  <c:v>41932</c:v>
                </c:pt>
                <c:pt idx="135">
                  <c:v>41933</c:v>
                </c:pt>
                <c:pt idx="136">
                  <c:v>41934</c:v>
                </c:pt>
                <c:pt idx="137">
                  <c:v>41934</c:v>
                </c:pt>
                <c:pt idx="138">
                  <c:v>41934</c:v>
                </c:pt>
                <c:pt idx="139">
                  <c:v>41934</c:v>
                </c:pt>
                <c:pt idx="140">
                  <c:v>41934</c:v>
                </c:pt>
                <c:pt idx="141">
                  <c:v>41934</c:v>
                </c:pt>
                <c:pt idx="142">
                  <c:v>41934</c:v>
                </c:pt>
                <c:pt idx="143">
                  <c:v>41934</c:v>
                </c:pt>
                <c:pt idx="144">
                  <c:v>41936</c:v>
                </c:pt>
                <c:pt idx="145">
                  <c:v>41950</c:v>
                </c:pt>
                <c:pt idx="146">
                  <c:v>41950</c:v>
                </c:pt>
                <c:pt idx="147">
                  <c:v>41956</c:v>
                </c:pt>
                <c:pt idx="148">
                  <c:v>41961</c:v>
                </c:pt>
                <c:pt idx="149">
                  <c:v>41982</c:v>
                </c:pt>
                <c:pt idx="150">
                  <c:v>42036</c:v>
                </c:pt>
                <c:pt idx="151">
                  <c:v>42065</c:v>
                </c:pt>
                <c:pt idx="152">
                  <c:v>42065</c:v>
                </c:pt>
                <c:pt idx="153">
                  <c:v>42066</c:v>
                </c:pt>
                <c:pt idx="154">
                  <c:v>42067</c:v>
                </c:pt>
                <c:pt idx="155">
                  <c:v>42067</c:v>
                </c:pt>
                <c:pt idx="156">
                  <c:v>42068</c:v>
                </c:pt>
                <c:pt idx="157">
                  <c:v>42086</c:v>
                </c:pt>
                <c:pt idx="158">
                  <c:v>42088</c:v>
                </c:pt>
                <c:pt idx="159">
                  <c:v>42097</c:v>
                </c:pt>
                <c:pt idx="160">
                  <c:v>42097</c:v>
                </c:pt>
                <c:pt idx="161">
                  <c:v>42108</c:v>
                </c:pt>
                <c:pt idx="162">
                  <c:v>42111</c:v>
                </c:pt>
                <c:pt idx="163">
                  <c:v>42124</c:v>
                </c:pt>
                <c:pt idx="164">
                  <c:v>42124</c:v>
                </c:pt>
                <c:pt idx="165">
                  <c:v>42151</c:v>
                </c:pt>
                <c:pt idx="166">
                  <c:v>42156</c:v>
                </c:pt>
                <c:pt idx="167">
                  <c:v>42160</c:v>
                </c:pt>
                <c:pt idx="168">
                  <c:v>42164</c:v>
                </c:pt>
                <c:pt idx="169">
                  <c:v>42174</c:v>
                </c:pt>
                <c:pt idx="170">
                  <c:v>42178</c:v>
                </c:pt>
                <c:pt idx="171">
                  <c:v>42180</c:v>
                </c:pt>
                <c:pt idx="172">
                  <c:v>42185</c:v>
                </c:pt>
                <c:pt idx="173">
                  <c:v>42186</c:v>
                </c:pt>
                <c:pt idx="174">
                  <c:v>42186</c:v>
                </c:pt>
                <c:pt idx="175">
                  <c:v>42200</c:v>
                </c:pt>
                <c:pt idx="176">
                  <c:v>42201</c:v>
                </c:pt>
                <c:pt idx="177">
                  <c:v>42206</c:v>
                </c:pt>
                <c:pt idx="178">
                  <c:v>42221</c:v>
                </c:pt>
                <c:pt idx="179">
                  <c:v>42225</c:v>
                </c:pt>
                <c:pt idx="180">
                  <c:v>42228</c:v>
                </c:pt>
                <c:pt idx="181">
                  <c:v>42232</c:v>
                </c:pt>
                <c:pt idx="182">
                  <c:v>42244</c:v>
                </c:pt>
                <c:pt idx="183">
                  <c:v>42250</c:v>
                </c:pt>
                <c:pt idx="184">
                  <c:v>42270</c:v>
                </c:pt>
                <c:pt idx="185">
                  <c:v>42270</c:v>
                </c:pt>
                <c:pt idx="186">
                  <c:v>42271</c:v>
                </c:pt>
                <c:pt idx="187">
                  <c:v>42278</c:v>
                </c:pt>
                <c:pt idx="188">
                  <c:v>42278</c:v>
                </c:pt>
                <c:pt idx="189">
                  <c:v>42278</c:v>
                </c:pt>
                <c:pt idx="190">
                  <c:v>42285</c:v>
                </c:pt>
                <c:pt idx="191">
                  <c:v>42313</c:v>
                </c:pt>
                <c:pt idx="192">
                  <c:v>42314</c:v>
                </c:pt>
                <c:pt idx="193">
                  <c:v>42317</c:v>
                </c:pt>
                <c:pt idx="194">
                  <c:v>42318</c:v>
                </c:pt>
                <c:pt idx="195">
                  <c:v>42328</c:v>
                </c:pt>
                <c:pt idx="196">
                  <c:v>42338</c:v>
                </c:pt>
                <c:pt idx="197">
                  <c:v>42355</c:v>
                </c:pt>
                <c:pt idx="198">
                  <c:v>42356</c:v>
                </c:pt>
                <c:pt idx="199">
                  <c:v>42356</c:v>
                </c:pt>
                <c:pt idx="200">
                  <c:v>42356</c:v>
                </c:pt>
                <c:pt idx="201">
                  <c:v>42356</c:v>
                </c:pt>
                <c:pt idx="202">
                  <c:v>42375</c:v>
                </c:pt>
                <c:pt idx="203">
                  <c:v>42472</c:v>
                </c:pt>
                <c:pt idx="204">
                  <c:v>42472</c:v>
                </c:pt>
                <c:pt idx="205">
                  <c:v>42509</c:v>
                </c:pt>
                <c:pt idx="206">
                  <c:v>42608</c:v>
                </c:pt>
                <c:pt idx="207">
                  <c:v>42611</c:v>
                </c:pt>
                <c:pt idx="208">
                  <c:v>42628</c:v>
                </c:pt>
                <c:pt idx="209">
                  <c:v>42633</c:v>
                </c:pt>
                <c:pt idx="210">
                  <c:v>42635</c:v>
                </c:pt>
                <c:pt idx="211">
                  <c:v>42692</c:v>
                </c:pt>
                <c:pt idx="212">
                  <c:v>42717</c:v>
                </c:pt>
                <c:pt idx="213">
                  <c:v>42719</c:v>
                </c:pt>
                <c:pt idx="214">
                  <c:v>42738</c:v>
                </c:pt>
                <c:pt idx="215">
                  <c:v>42752</c:v>
                </c:pt>
                <c:pt idx="216">
                  <c:v>42766</c:v>
                </c:pt>
                <c:pt idx="217">
                  <c:v>42817</c:v>
                </c:pt>
                <c:pt idx="218">
                  <c:v>42826</c:v>
                </c:pt>
                <c:pt idx="219">
                  <c:v>42839</c:v>
                </c:pt>
                <c:pt idx="220">
                  <c:v>42877</c:v>
                </c:pt>
                <c:pt idx="221">
                  <c:v>42880</c:v>
                </c:pt>
                <c:pt idx="222">
                  <c:v>42880</c:v>
                </c:pt>
                <c:pt idx="223">
                  <c:v>42881</c:v>
                </c:pt>
                <c:pt idx="224">
                  <c:v>42887</c:v>
                </c:pt>
                <c:pt idx="225">
                  <c:v>42893</c:v>
                </c:pt>
                <c:pt idx="226">
                  <c:v>42906</c:v>
                </c:pt>
                <c:pt idx="227">
                  <c:v>42906</c:v>
                </c:pt>
                <c:pt idx="228">
                  <c:v>42906</c:v>
                </c:pt>
                <c:pt idx="229">
                  <c:v>42912</c:v>
                </c:pt>
                <c:pt idx="230">
                  <c:v>42944</c:v>
                </c:pt>
                <c:pt idx="231">
                  <c:v>42944</c:v>
                </c:pt>
                <c:pt idx="232">
                  <c:v>42955</c:v>
                </c:pt>
                <c:pt idx="233">
                  <c:v>43001</c:v>
                </c:pt>
                <c:pt idx="234">
                  <c:v>43004</c:v>
                </c:pt>
                <c:pt idx="235">
                  <c:v>43004</c:v>
                </c:pt>
                <c:pt idx="236">
                  <c:v>43014</c:v>
                </c:pt>
                <c:pt idx="237">
                  <c:v>43014</c:v>
                </c:pt>
                <c:pt idx="238">
                  <c:v>43038</c:v>
                </c:pt>
                <c:pt idx="239">
                  <c:v>43052</c:v>
                </c:pt>
                <c:pt idx="240">
                  <c:v>43077</c:v>
                </c:pt>
                <c:pt idx="241">
                  <c:v>43083</c:v>
                </c:pt>
                <c:pt idx="242">
                  <c:v>43084</c:v>
                </c:pt>
                <c:pt idx="243">
                  <c:v>43105</c:v>
                </c:pt>
                <c:pt idx="244">
                  <c:v>43109</c:v>
                </c:pt>
                <c:pt idx="245">
                  <c:v>43129</c:v>
                </c:pt>
                <c:pt idx="246">
                  <c:v>43129</c:v>
                </c:pt>
                <c:pt idx="247">
                  <c:v>43132</c:v>
                </c:pt>
                <c:pt idx="248">
                  <c:v>43152</c:v>
                </c:pt>
                <c:pt idx="249">
                  <c:v>43206</c:v>
                </c:pt>
                <c:pt idx="250">
                  <c:v>43227</c:v>
                </c:pt>
                <c:pt idx="251">
                  <c:v>43250</c:v>
                </c:pt>
                <c:pt idx="252">
                  <c:v>43250</c:v>
                </c:pt>
                <c:pt idx="253">
                  <c:v>43250</c:v>
                </c:pt>
                <c:pt idx="254">
                  <c:v>43250</c:v>
                </c:pt>
                <c:pt idx="255">
                  <c:v>43250</c:v>
                </c:pt>
                <c:pt idx="256">
                  <c:v>43250</c:v>
                </c:pt>
                <c:pt idx="257">
                  <c:v>43252</c:v>
                </c:pt>
                <c:pt idx="258">
                  <c:v>43257</c:v>
                </c:pt>
                <c:pt idx="259">
                  <c:v>43259</c:v>
                </c:pt>
                <c:pt idx="260">
                  <c:v>43278</c:v>
                </c:pt>
                <c:pt idx="261">
                  <c:v>43291</c:v>
                </c:pt>
                <c:pt idx="262">
                  <c:v>43334</c:v>
                </c:pt>
                <c:pt idx="263">
                  <c:v>43334</c:v>
                </c:pt>
                <c:pt idx="264">
                  <c:v>43335</c:v>
                </c:pt>
                <c:pt idx="265">
                  <c:v>43343</c:v>
                </c:pt>
                <c:pt idx="266">
                  <c:v>43374</c:v>
                </c:pt>
                <c:pt idx="267">
                  <c:v>43374</c:v>
                </c:pt>
                <c:pt idx="268">
                  <c:v>43374</c:v>
                </c:pt>
                <c:pt idx="269">
                  <c:v>43391</c:v>
                </c:pt>
                <c:pt idx="270">
                  <c:v>43391</c:v>
                </c:pt>
                <c:pt idx="271">
                  <c:v>43405</c:v>
                </c:pt>
                <c:pt idx="272">
                  <c:v>43445</c:v>
                </c:pt>
                <c:pt idx="273">
                  <c:v>43497</c:v>
                </c:pt>
                <c:pt idx="274">
                  <c:v>43510</c:v>
                </c:pt>
                <c:pt idx="275">
                  <c:v>43545</c:v>
                </c:pt>
                <c:pt idx="276">
                  <c:v>43546</c:v>
                </c:pt>
                <c:pt idx="277">
                  <c:v>43615</c:v>
                </c:pt>
                <c:pt idx="278">
                  <c:v>43640</c:v>
                </c:pt>
                <c:pt idx="279">
                  <c:v>43640</c:v>
                </c:pt>
                <c:pt idx="280">
                  <c:v>43640</c:v>
                </c:pt>
                <c:pt idx="281">
                  <c:v>43643</c:v>
                </c:pt>
                <c:pt idx="282">
                  <c:v>43643</c:v>
                </c:pt>
                <c:pt idx="283">
                  <c:v>43647</c:v>
                </c:pt>
                <c:pt idx="284">
                  <c:v>43685</c:v>
                </c:pt>
                <c:pt idx="285">
                  <c:v>43696</c:v>
                </c:pt>
                <c:pt idx="286">
                  <c:v>43727</c:v>
                </c:pt>
                <c:pt idx="287">
                  <c:v>43730</c:v>
                </c:pt>
                <c:pt idx="288">
                  <c:v>43730</c:v>
                </c:pt>
                <c:pt idx="289">
                  <c:v>43730</c:v>
                </c:pt>
                <c:pt idx="290">
                  <c:v>43755</c:v>
                </c:pt>
                <c:pt idx="291">
                  <c:v>43755</c:v>
                </c:pt>
                <c:pt idx="292">
                  <c:v>43790</c:v>
                </c:pt>
                <c:pt idx="293">
                  <c:v>43795</c:v>
                </c:pt>
                <c:pt idx="294">
                  <c:v>43819</c:v>
                </c:pt>
                <c:pt idx="295">
                  <c:v>43915</c:v>
                </c:pt>
                <c:pt idx="296">
                  <c:v>43929</c:v>
                </c:pt>
                <c:pt idx="297">
                  <c:v>43952</c:v>
                </c:pt>
                <c:pt idx="298">
                  <c:v>43983</c:v>
                </c:pt>
                <c:pt idx="299">
                  <c:v>44067</c:v>
                </c:pt>
              </c:numCache>
            </c:numRef>
          </c:xVal>
          <c:yVal>
            <c:numRef>
              <c:f>'PV &amp; Wind PPAs vs. Gas'!$K$28:$K$352</c:f>
              <c:numCache>
                <c:formatCode>"$"#,##0.00_);\("$"#,##0.00\)</c:formatCode>
                <c:ptCount val="325"/>
                <c:pt idx="0">
                  <c:v>127.93577507574307</c:v>
                </c:pt>
                <c:pt idx="1">
                  <c:v>154.14133735018936</c:v>
                </c:pt>
                <c:pt idx="2">
                  <c:v>146.00855653676382</c:v>
                </c:pt>
                <c:pt idx="3">
                  <c:v>202.28792904367219</c:v>
                </c:pt>
                <c:pt idx="4">
                  <c:v>137.68508460827246</c:v>
                </c:pt>
                <c:pt idx="5">
                  <c:v>126.21212395114803</c:v>
                </c:pt>
                <c:pt idx="6">
                  <c:v>220.97672286541973</c:v>
                </c:pt>
                <c:pt idx="7">
                  <c:v>194.38722260280545</c:v>
                </c:pt>
                <c:pt idx="8">
                  <c:v>161.81548905663686</c:v>
                </c:pt>
                <c:pt idx="9">
                  <c:v>140.08794936438139</c:v>
                </c:pt>
                <c:pt idx="10">
                  <c:v>192.51207117238803</c:v>
                </c:pt>
                <c:pt idx="11">
                  <c:v>114.28127286800645</c:v>
                </c:pt>
                <c:pt idx="12">
                  <c:v>128.46820614698845</c:v>
                </c:pt>
                <c:pt idx="13">
                  <c:v>232.7679192034704</c:v>
                </c:pt>
                <c:pt idx="14">
                  <c:v>232.7679192034704</c:v>
                </c:pt>
                <c:pt idx="15">
                  <c:v>232.7679192034704</c:v>
                </c:pt>
                <c:pt idx="16">
                  <c:v>157.94117785682593</c:v>
                </c:pt>
                <c:pt idx="17">
                  <c:v>157.94117785682593</c:v>
                </c:pt>
                <c:pt idx="18">
                  <c:v>156.78919889199267</c:v>
                </c:pt>
                <c:pt idx="19">
                  <c:v>134.17296521757345</c:v>
                </c:pt>
                <c:pt idx="20">
                  <c:v>136.41543361093846</c:v>
                </c:pt>
                <c:pt idx="21">
                  <c:v>128.41644739381232</c:v>
                </c:pt>
                <c:pt idx="22">
                  <c:v>102.51965173885839</c:v>
                </c:pt>
                <c:pt idx="23">
                  <c:v>135.88994944907773</c:v>
                </c:pt>
                <c:pt idx="24">
                  <c:v>128.03867808268507</c:v>
                </c:pt>
                <c:pt idx="25">
                  <c:v>128.38562679836727</c:v>
                </c:pt>
                <c:pt idx="26">
                  <c:v>154.54344875579176</c:v>
                </c:pt>
                <c:pt idx="27">
                  <c:v>128.03867808268507</c:v>
                </c:pt>
                <c:pt idx="28">
                  <c:v>311.91380748936717</c:v>
                </c:pt>
                <c:pt idx="29">
                  <c:v>124.14223757873724</c:v>
                </c:pt>
                <c:pt idx="30">
                  <c:v>97.328193346328405</c:v>
                </c:pt>
                <c:pt idx="31">
                  <c:v>96.999110030155364</c:v>
                </c:pt>
                <c:pt idx="32">
                  <c:v>129.59082616495928</c:v>
                </c:pt>
                <c:pt idx="33">
                  <c:v>149.63355332733474</c:v>
                </c:pt>
                <c:pt idx="34">
                  <c:v>124.26824820034791</c:v>
                </c:pt>
                <c:pt idx="35">
                  <c:v>129.15175690099213</c:v>
                </c:pt>
                <c:pt idx="36">
                  <c:v>187.7203669070341</c:v>
                </c:pt>
                <c:pt idx="37">
                  <c:v>110.02605535372581</c:v>
                </c:pt>
                <c:pt idx="38">
                  <c:v>119.32622099523928</c:v>
                </c:pt>
                <c:pt idx="39">
                  <c:v>125.55486656968762</c:v>
                </c:pt>
                <c:pt idx="40">
                  <c:v>75.346673125802468</c:v>
                </c:pt>
                <c:pt idx="41">
                  <c:v>73.503384351934471</c:v>
                </c:pt>
                <c:pt idx="42">
                  <c:v>133.87399430328566</c:v>
                </c:pt>
                <c:pt idx="43">
                  <c:v>143.19136023871189</c:v>
                </c:pt>
                <c:pt idx="44">
                  <c:v>119.68109562930729</c:v>
                </c:pt>
                <c:pt idx="45">
                  <c:v>105.39895769306231</c:v>
                </c:pt>
                <c:pt idx="46">
                  <c:v>142.56710847089252</c:v>
                </c:pt>
                <c:pt idx="47">
                  <c:v>105.62532012454332</c:v>
                </c:pt>
                <c:pt idx="48">
                  <c:v>117.90100245430406</c:v>
                </c:pt>
                <c:pt idx="49">
                  <c:v>130.67928018532925</c:v>
                </c:pt>
                <c:pt idx="50">
                  <c:v>110.49964734050111</c:v>
                </c:pt>
                <c:pt idx="51">
                  <c:v>110.1516817504756</c:v>
                </c:pt>
                <c:pt idx="52">
                  <c:v>113.45611005571536</c:v>
                </c:pt>
                <c:pt idx="53">
                  <c:v>90.256287176892172</c:v>
                </c:pt>
                <c:pt idx="54">
                  <c:v>107.59637847732819</c:v>
                </c:pt>
                <c:pt idx="55">
                  <c:v>115.19553556354373</c:v>
                </c:pt>
                <c:pt idx="56">
                  <c:v>102.74055073357263</c:v>
                </c:pt>
                <c:pt idx="57">
                  <c:v>121.09775972700984</c:v>
                </c:pt>
                <c:pt idx="58">
                  <c:v>97.230944040558128</c:v>
                </c:pt>
                <c:pt idx="59">
                  <c:v>111.9409899558503</c:v>
                </c:pt>
                <c:pt idx="60">
                  <c:v>82.017484107405636</c:v>
                </c:pt>
                <c:pt idx="61">
                  <c:v>133.03692870117212</c:v>
                </c:pt>
                <c:pt idx="62">
                  <c:v>218.13997006679676</c:v>
                </c:pt>
                <c:pt idx="63">
                  <c:v>104.17838165945746</c:v>
                </c:pt>
                <c:pt idx="64">
                  <c:v>81.803350471648059</c:v>
                </c:pt>
                <c:pt idx="65">
                  <c:v>80.920971708715271</c:v>
                </c:pt>
                <c:pt idx="66">
                  <c:v>110.34527680408773</c:v>
                </c:pt>
                <c:pt idx="67">
                  <c:v>82.937356166687763</c:v>
                </c:pt>
                <c:pt idx="68">
                  <c:v>74.409786058782956</c:v>
                </c:pt>
                <c:pt idx="69">
                  <c:v>83.426933085535097</c:v>
                </c:pt>
                <c:pt idx="70">
                  <c:v>57.620026552602383</c:v>
                </c:pt>
                <c:pt idx="71">
                  <c:v>87.290865194941006</c:v>
                </c:pt>
                <c:pt idx="72">
                  <c:v>89.80384502839263</c:v>
                </c:pt>
                <c:pt idx="73">
                  <c:v>86.942379729033604</c:v>
                </c:pt>
                <c:pt idx="74">
                  <c:v>86.953975002641542</c:v>
                </c:pt>
                <c:pt idx="75">
                  <c:v>85.116521318063178</c:v>
                </c:pt>
                <c:pt idx="76">
                  <c:v>82.278995859770305</c:v>
                </c:pt>
                <c:pt idx="77">
                  <c:v>88.227334807971346</c:v>
                </c:pt>
                <c:pt idx="78">
                  <c:v>80.555504530150273</c:v>
                </c:pt>
                <c:pt idx="79">
                  <c:v>96.273109336038459</c:v>
                </c:pt>
                <c:pt idx="80">
                  <c:v>82.665744688357279</c:v>
                </c:pt>
                <c:pt idx="81">
                  <c:v>53.809784737509418</c:v>
                </c:pt>
                <c:pt idx="82">
                  <c:v>68.240330929720201</c:v>
                </c:pt>
                <c:pt idx="83">
                  <c:v>78.718386144874557</c:v>
                </c:pt>
                <c:pt idx="84">
                  <c:v>77.098371459659049</c:v>
                </c:pt>
                <c:pt idx="85">
                  <c:v>80.318451061926751</c:v>
                </c:pt>
                <c:pt idx="86">
                  <c:v>96.653412914908998</c:v>
                </c:pt>
                <c:pt idx="87">
                  <c:v>77.344977044547335</c:v>
                </c:pt>
                <c:pt idx="88">
                  <c:v>83.071288828573969</c:v>
                </c:pt>
                <c:pt idx="89">
                  <c:v>81.795282422778698</c:v>
                </c:pt>
                <c:pt idx="90">
                  <c:v>72.67541840683802</c:v>
                </c:pt>
                <c:pt idx="91">
                  <c:v>81.624943373945641</c:v>
                </c:pt>
                <c:pt idx="92">
                  <c:v>60.0322595419576</c:v>
                </c:pt>
                <c:pt idx="93">
                  <c:v>56.213772917396433</c:v>
                </c:pt>
                <c:pt idx="94">
                  <c:v>63.514662765746657</c:v>
                </c:pt>
                <c:pt idx="95">
                  <c:v>64.365996588358087</c:v>
                </c:pt>
                <c:pt idx="96">
                  <c:v>54.630616138445191</c:v>
                </c:pt>
                <c:pt idx="97">
                  <c:v>56.026393674338351</c:v>
                </c:pt>
                <c:pt idx="98">
                  <c:v>60.099855479946847</c:v>
                </c:pt>
                <c:pt idx="99">
                  <c:v>78.615846450293716</c:v>
                </c:pt>
                <c:pt idx="100">
                  <c:v>78.615846450293716</c:v>
                </c:pt>
                <c:pt idx="101">
                  <c:v>63.715144126867884</c:v>
                </c:pt>
                <c:pt idx="102">
                  <c:v>95.752571496246716</c:v>
                </c:pt>
                <c:pt idx="103">
                  <c:v>61.044211140401245</c:v>
                </c:pt>
                <c:pt idx="104">
                  <c:v>63.252258643009228</c:v>
                </c:pt>
                <c:pt idx="105">
                  <c:v>61.267000232154551</c:v>
                </c:pt>
                <c:pt idx="106">
                  <c:v>78.042245775809263</c:v>
                </c:pt>
                <c:pt idx="107">
                  <c:v>64.117240502304497</c:v>
                </c:pt>
                <c:pt idx="108">
                  <c:v>53.260198223249645</c:v>
                </c:pt>
                <c:pt idx="109">
                  <c:v>65.668732558977624</c:v>
                </c:pt>
                <c:pt idx="110">
                  <c:v>46.826516009472016</c:v>
                </c:pt>
                <c:pt idx="111">
                  <c:v>60.360814617509256</c:v>
                </c:pt>
                <c:pt idx="112">
                  <c:v>56.564060633116803</c:v>
                </c:pt>
                <c:pt idx="113">
                  <c:v>62.179439591627272</c:v>
                </c:pt>
                <c:pt idx="114">
                  <c:v>41.825414051737255</c:v>
                </c:pt>
                <c:pt idx="115">
                  <c:v>60.023334159885067</c:v>
                </c:pt>
                <c:pt idx="116">
                  <c:v>62.775120253174975</c:v>
                </c:pt>
                <c:pt idx="117">
                  <c:v>54.421452968467172</c:v>
                </c:pt>
                <c:pt idx="118">
                  <c:v>51.531644255374999</c:v>
                </c:pt>
                <c:pt idx="119">
                  <c:v>54.895855942905136</c:v>
                </c:pt>
                <c:pt idx="120">
                  <c:v>54.630616138445191</c:v>
                </c:pt>
                <c:pt idx="121">
                  <c:v>55.168765966498313</c:v>
                </c:pt>
                <c:pt idx="122">
                  <c:v>57.682934694433456</c:v>
                </c:pt>
                <c:pt idx="123">
                  <c:v>57.791921562831128</c:v>
                </c:pt>
                <c:pt idx="124">
                  <c:v>48.013278402974613</c:v>
                </c:pt>
                <c:pt idx="125">
                  <c:v>44.468702713956525</c:v>
                </c:pt>
                <c:pt idx="126">
                  <c:v>53.145800296636239</c:v>
                </c:pt>
                <c:pt idx="127">
                  <c:v>56.369383221106091</c:v>
                </c:pt>
                <c:pt idx="128">
                  <c:v>50.173001903860701</c:v>
                </c:pt>
                <c:pt idx="129">
                  <c:v>50.900981374424873</c:v>
                </c:pt>
                <c:pt idx="130">
                  <c:v>50.8470545002357</c:v>
                </c:pt>
                <c:pt idx="131">
                  <c:v>54.433529988139618</c:v>
                </c:pt>
                <c:pt idx="132">
                  <c:v>57.001050405484413</c:v>
                </c:pt>
                <c:pt idx="133">
                  <c:v>54.867666886459702</c:v>
                </c:pt>
                <c:pt idx="134">
                  <c:v>54.06898241815334</c:v>
                </c:pt>
                <c:pt idx="135">
                  <c:v>59.097275301369088</c:v>
                </c:pt>
                <c:pt idx="136">
                  <c:v>53.697203498830198</c:v>
                </c:pt>
                <c:pt idx="137">
                  <c:v>53.697203498830198</c:v>
                </c:pt>
                <c:pt idx="138">
                  <c:v>53.697203498830198</c:v>
                </c:pt>
                <c:pt idx="139">
                  <c:v>53.697203498830198</c:v>
                </c:pt>
                <c:pt idx="140">
                  <c:v>47.517543263682654</c:v>
                </c:pt>
                <c:pt idx="141">
                  <c:v>63.017888107887231</c:v>
                </c:pt>
                <c:pt idx="142">
                  <c:v>61.115633576738659</c:v>
                </c:pt>
                <c:pt idx="143">
                  <c:v>61.130851612987875</c:v>
                </c:pt>
                <c:pt idx="144">
                  <c:v>63.220971033618881</c:v>
                </c:pt>
                <c:pt idx="145">
                  <c:v>66.86319797232855</c:v>
                </c:pt>
                <c:pt idx="146">
                  <c:v>66.86319797232855</c:v>
                </c:pt>
                <c:pt idx="147">
                  <c:v>58.76764294160288</c:v>
                </c:pt>
                <c:pt idx="148">
                  <c:v>46.790340520336485</c:v>
                </c:pt>
                <c:pt idx="149">
                  <c:v>56.140627073301616</c:v>
                </c:pt>
                <c:pt idx="150">
                  <c:v>54.830343198507002</c:v>
                </c:pt>
                <c:pt idx="151">
                  <c:v>96.759678505304777</c:v>
                </c:pt>
                <c:pt idx="152">
                  <c:v>40.361237103976819</c:v>
                </c:pt>
                <c:pt idx="153">
                  <c:v>59.38586192764545</c:v>
                </c:pt>
                <c:pt idx="154">
                  <c:v>35.68772569200425</c:v>
                </c:pt>
                <c:pt idx="155">
                  <c:v>36.141527457425084</c:v>
                </c:pt>
                <c:pt idx="156">
                  <c:v>80.165376932496414</c:v>
                </c:pt>
                <c:pt idx="157">
                  <c:v>65.013615963571439</c:v>
                </c:pt>
                <c:pt idx="158">
                  <c:v>44.983306197820262</c:v>
                </c:pt>
                <c:pt idx="159">
                  <c:v>45.094283458879936</c:v>
                </c:pt>
                <c:pt idx="160">
                  <c:v>43.262201020825145</c:v>
                </c:pt>
                <c:pt idx="161">
                  <c:v>60.413314906856783</c:v>
                </c:pt>
                <c:pt idx="162">
                  <c:v>50.55380853610972</c:v>
                </c:pt>
                <c:pt idx="163">
                  <c:v>42.612506666224505</c:v>
                </c:pt>
                <c:pt idx="164">
                  <c:v>56.724891088024599</c:v>
                </c:pt>
                <c:pt idx="165">
                  <c:v>63.990237632796891</c:v>
                </c:pt>
                <c:pt idx="166">
                  <c:v>70.687963714631124</c:v>
                </c:pt>
                <c:pt idx="167">
                  <c:v>40.082688466248207</c:v>
                </c:pt>
                <c:pt idx="168">
                  <c:v>64.56406710994888</c:v>
                </c:pt>
                <c:pt idx="169">
                  <c:v>41.996760280273485</c:v>
                </c:pt>
                <c:pt idx="170">
                  <c:v>46.538170599278388</c:v>
                </c:pt>
                <c:pt idx="171">
                  <c:v>52.24117308862413</c:v>
                </c:pt>
                <c:pt idx="172">
                  <c:v>58.27153606886651</c:v>
                </c:pt>
                <c:pt idx="173">
                  <c:v>60.995395492116785</c:v>
                </c:pt>
                <c:pt idx="174">
                  <c:v>62.650429845840414</c:v>
                </c:pt>
                <c:pt idx="175">
                  <c:v>49.643911089058506</c:v>
                </c:pt>
                <c:pt idx="176">
                  <c:v>46.667680401473191</c:v>
                </c:pt>
                <c:pt idx="177">
                  <c:v>43.752277127637655</c:v>
                </c:pt>
                <c:pt idx="178">
                  <c:v>43.026839920156732</c:v>
                </c:pt>
                <c:pt idx="179">
                  <c:v>39.081696497216079</c:v>
                </c:pt>
                <c:pt idx="180">
                  <c:v>47.916239973021511</c:v>
                </c:pt>
                <c:pt idx="181">
                  <c:v>47.916239973021511</c:v>
                </c:pt>
                <c:pt idx="182">
                  <c:v>48.674857224043222</c:v>
                </c:pt>
                <c:pt idx="183">
                  <c:v>71.722926883534242</c:v>
                </c:pt>
                <c:pt idx="184">
                  <c:v>44.808079861692804</c:v>
                </c:pt>
                <c:pt idx="185">
                  <c:v>45.364736619904015</c:v>
                </c:pt>
                <c:pt idx="186">
                  <c:v>39.227348106939829</c:v>
                </c:pt>
                <c:pt idx="187">
                  <c:v>55.313197749851334</c:v>
                </c:pt>
                <c:pt idx="188">
                  <c:v>34.478942570149677</c:v>
                </c:pt>
                <c:pt idx="189">
                  <c:v>31.95264604064829</c:v>
                </c:pt>
                <c:pt idx="190">
                  <c:v>46.835750110018289</c:v>
                </c:pt>
                <c:pt idx="191">
                  <c:v>49.223284162138249</c:v>
                </c:pt>
                <c:pt idx="192">
                  <c:v>42.609640565207329</c:v>
                </c:pt>
                <c:pt idx="193">
                  <c:v>36.504802330769301</c:v>
                </c:pt>
                <c:pt idx="194">
                  <c:v>41.825414051737255</c:v>
                </c:pt>
                <c:pt idx="195">
                  <c:v>41.83215803846263</c:v>
                </c:pt>
                <c:pt idx="196">
                  <c:v>43.944939060794027</c:v>
                </c:pt>
                <c:pt idx="197">
                  <c:v>39.531973549131912</c:v>
                </c:pt>
                <c:pt idx="198">
                  <c:v>48.735082014456466</c:v>
                </c:pt>
                <c:pt idx="199">
                  <c:v>48.668758637474681</c:v>
                </c:pt>
                <c:pt idx="200">
                  <c:v>48.715112208767806</c:v>
                </c:pt>
                <c:pt idx="201">
                  <c:v>48.238189297105052</c:v>
                </c:pt>
                <c:pt idx="202">
                  <c:v>27.570134361834949</c:v>
                </c:pt>
                <c:pt idx="203">
                  <c:v>46.109924925240151</c:v>
                </c:pt>
                <c:pt idx="204">
                  <c:v>43.449736948784007</c:v>
                </c:pt>
                <c:pt idx="205">
                  <c:v>32.85834074007844</c:v>
                </c:pt>
                <c:pt idx="206">
                  <c:v>49.252752248099746</c:v>
                </c:pt>
                <c:pt idx="207">
                  <c:v>40.925680431575834</c:v>
                </c:pt>
                <c:pt idx="208">
                  <c:v>39.808639615847902</c:v>
                </c:pt>
                <c:pt idx="209">
                  <c:v>40.07950402867953</c:v>
                </c:pt>
                <c:pt idx="210">
                  <c:v>141.30053762306966</c:v>
                </c:pt>
                <c:pt idx="211">
                  <c:v>32.506744112447365</c:v>
                </c:pt>
                <c:pt idx="212">
                  <c:v>39.042618477220344</c:v>
                </c:pt>
                <c:pt idx="213">
                  <c:v>30.112895382566727</c:v>
                </c:pt>
                <c:pt idx="214">
                  <c:v>49.316991760699359</c:v>
                </c:pt>
                <c:pt idx="215">
                  <c:v>37.331098768349854</c:v>
                </c:pt>
                <c:pt idx="216">
                  <c:v>34.837084453926145</c:v>
                </c:pt>
                <c:pt idx="217">
                  <c:v>31.008482132976418</c:v>
                </c:pt>
                <c:pt idx="218">
                  <c:v>49.721481594731053</c:v>
                </c:pt>
                <c:pt idx="219">
                  <c:v>70.54178978524989</c:v>
                </c:pt>
                <c:pt idx="220">
                  <c:v>39.859873438312199</c:v>
                </c:pt>
                <c:pt idx="221">
                  <c:v>69.033775398073786</c:v>
                </c:pt>
                <c:pt idx="222">
                  <c:v>64.233548234271495</c:v>
                </c:pt>
                <c:pt idx="223">
                  <c:v>35.727478892364687</c:v>
                </c:pt>
                <c:pt idx="224">
                  <c:v>26.623418784291264</c:v>
                </c:pt>
                <c:pt idx="225">
                  <c:v>28.268091123597866</c:v>
                </c:pt>
                <c:pt idx="226">
                  <c:v>77.739272118868016</c:v>
                </c:pt>
                <c:pt idx="227">
                  <c:v>77.226705489512824</c:v>
                </c:pt>
                <c:pt idx="228">
                  <c:v>84.845905316483851</c:v>
                </c:pt>
                <c:pt idx="229">
                  <c:v>46.187953985081123</c:v>
                </c:pt>
                <c:pt idx="230">
                  <c:v>78.6775999442212</c:v>
                </c:pt>
                <c:pt idx="231">
                  <c:v>78.112262144455585</c:v>
                </c:pt>
                <c:pt idx="232">
                  <c:v>45.810600763013987</c:v>
                </c:pt>
                <c:pt idx="233">
                  <c:v>28.286384834965443</c:v>
                </c:pt>
                <c:pt idx="234">
                  <c:v>27.20795534847317</c:v>
                </c:pt>
                <c:pt idx="235">
                  <c:v>26.714999991487399</c:v>
                </c:pt>
                <c:pt idx="236">
                  <c:v>26.244084343429989</c:v>
                </c:pt>
                <c:pt idx="237">
                  <c:v>26.244084343429989</c:v>
                </c:pt>
                <c:pt idx="238">
                  <c:v>28.614371745821543</c:v>
                </c:pt>
                <c:pt idx="239">
                  <c:v>25.009292611753708</c:v>
                </c:pt>
                <c:pt idx="240">
                  <c:v>18.438120529839072</c:v>
                </c:pt>
                <c:pt idx="241">
                  <c:v>19.028289740446283</c:v>
                </c:pt>
                <c:pt idx="242">
                  <c:v>33.039161838854135</c:v>
                </c:pt>
                <c:pt idx="243">
                  <c:v>22.485109580190773</c:v>
                </c:pt>
                <c:pt idx="244">
                  <c:v>26.307913039189764</c:v>
                </c:pt>
                <c:pt idx="245">
                  <c:v>22.538625673672854</c:v>
                </c:pt>
                <c:pt idx="246">
                  <c:v>24.884042852304262</c:v>
                </c:pt>
                <c:pt idx="247">
                  <c:v>34.883260722874425</c:v>
                </c:pt>
                <c:pt idx="248">
                  <c:v>43.387351103478025</c:v>
                </c:pt>
                <c:pt idx="249">
                  <c:v>149.88524789715524</c:v>
                </c:pt>
                <c:pt idx="250">
                  <c:v>28.579145136783005</c:v>
                </c:pt>
                <c:pt idx="251">
                  <c:v>17.82008684540801</c:v>
                </c:pt>
                <c:pt idx="252">
                  <c:v>20.418194480999517</c:v>
                </c:pt>
                <c:pt idx="253">
                  <c:v>22.936715819448033</c:v>
                </c:pt>
                <c:pt idx="254">
                  <c:v>23.31761363736258</c:v>
                </c:pt>
                <c:pt idx="255">
                  <c:v>24.120117548330018</c:v>
                </c:pt>
                <c:pt idx="256">
                  <c:v>27.030131730155919</c:v>
                </c:pt>
                <c:pt idx="257">
                  <c:v>56.33706890986538</c:v>
                </c:pt>
                <c:pt idx="258">
                  <c:v>23.298610674119125</c:v>
                </c:pt>
                <c:pt idx="259">
                  <c:v>20.331809631088557</c:v>
                </c:pt>
                <c:pt idx="260">
                  <c:v>38.223188052901087</c:v>
                </c:pt>
                <c:pt idx="261">
                  <c:v>26.296994903413044</c:v>
                </c:pt>
                <c:pt idx="262">
                  <c:v>23.752884318550141</c:v>
                </c:pt>
                <c:pt idx="263">
                  <c:v>23.752884318550141</c:v>
                </c:pt>
                <c:pt idx="264">
                  <c:v>26.550242397272882</c:v>
                </c:pt>
                <c:pt idx="265">
                  <c:v>21.411332746180165</c:v>
                </c:pt>
                <c:pt idx="266">
                  <c:v>32.340092241212744</c:v>
                </c:pt>
                <c:pt idx="267">
                  <c:v>31.08425177330599</c:v>
                </c:pt>
                <c:pt idx="268">
                  <c:v>40.396216969335008</c:v>
                </c:pt>
                <c:pt idx="269">
                  <c:v>34.531689925565743</c:v>
                </c:pt>
                <c:pt idx="270">
                  <c:v>28.956093083287836</c:v>
                </c:pt>
                <c:pt idx="271">
                  <c:v>35.381473203011566</c:v>
                </c:pt>
                <c:pt idx="272">
                  <c:v>24.375118791067333</c:v>
                </c:pt>
                <c:pt idx="273">
                  <c:v>40.752882516785249</c:v>
                </c:pt>
                <c:pt idx="274">
                  <c:v>25.999419634572543</c:v>
                </c:pt>
                <c:pt idx="275">
                  <c:v>25.451469779591225</c:v>
                </c:pt>
                <c:pt idx="276">
                  <c:v>18.537324184242934</c:v>
                </c:pt>
                <c:pt idx="277">
                  <c:v>17.977597219995559</c:v>
                </c:pt>
                <c:pt idx="278">
                  <c:v>21.751431948302834</c:v>
                </c:pt>
                <c:pt idx="279">
                  <c:v>21.86475756808024</c:v>
                </c:pt>
                <c:pt idx="280">
                  <c:v>24.978223146726911</c:v>
                </c:pt>
                <c:pt idx="281">
                  <c:v>28.784017142081353</c:v>
                </c:pt>
                <c:pt idx="282">
                  <c:v>17.690225594801767</c:v>
                </c:pt>
                <c:pt idx="283">
                  <c:v>28.395253307379598</c:v>
                </c:pt>
                <c:pt idx="284">
                  <c:v>20.65161624854915</c:v>
                </c:pt>
                <c:pt idx="285">
                  <c:v>35.316681843074363</c:v>
                </c:pt>
                <c:pt idx="286">
                  <c:v>36.566156238348348</c:v>
                </c:pt>
                <c:pt idx="287">
                  <c:v>30.445566767430492</c:v>
                </c:pt>
                <c:pt idx="288">
                  <c:v>29.759033445690548</c:v>
                </c:pt>
                <c:pt idx="289">
                  <c:v>29.759033445690548</c:v>
                </c:pt>
                <c:pt idx="290">
                  <c:v>11.387357182693002</c:v>
                </c:pt>
                <c:pt idx="291">
                  <c:v>23.336788593992207</c:v>
                </c:pt>
                <c:pt idx="292">
                  <c:v>21.619097108334309</c:v>
                </c:pt>
                <c:pt idx="293">
                  <c:v>27.084864164128913</c:v>
                </c:pt>
                <c:pt idx="294">
                  <c:v>40.224186979559327</c:v>
                </c:pt>
                <c:pt idx="295">
                  <c:v>34.571954413931856</c:v>
                </c:pt>
                <c:pt idx="296">
                  <c:v>27.409129299920213</c:v>
                </c:pt>
                <c:pt idx="297">
                  <c:v>25.790578809368061</c:v>
                </c:pt>
                <c:pt idx="298">
                  <c:v>22.792490618403729</c:v>
                </c:pt>
                <c:pt idx="299">
                  <c:v>40.667635054679359</c:v>
                </c:pt>
              </c:numCache>
            </c:numRef>
          </c:yVal>
          <c:bubbleSize>
            <c:numRef>
              <c:f>'PV &amp; Wind PPAs vs. Gas'!$L$28:$L$352</c:f>
              <c:numCache>
                <c:formatCode>0.0</c:formatCode>
                <c:ptCount val="325"/>
                <c:pt idx="0">
                  <c:v>30</c:v>
                </c:pt>
                <c:pt idx="1">
                  <c:v>30</c:v>
                </c:pt>
                <c:pt idx="2">
                  <c:v>19</c:v>
                </c:pt>
                <c:pt idx="3">
                  <c:v>12.6</c:v>
                </c:pt>
                <c:pt idx="4">
                  <c:v>230</c:v>
                </c:pt>
                <c:pt idx="5">
                  <c:v>20</c:v>
                </c:pt>
                <c:pt idx="6">
                  <c:v>10.08</c:v>
                </c:pt>
                <c:pt idx="7">
                  <c:v>14</c:v>
                </c:pt>
                <c:pt idx="8">
                  <c:v>48</c:v>
                </c:pt>
                <c:pt idx="9">
                  <c:v>250</c:v>
                </c:pt>
                <c:pt idx="10">
                  <c:v>250</c:v>
                </c:pt>
                <c:pt idx="11">
                  <c:v>21</c:v>
                </c:pt>
                <c:pt idx="12">
                  <c:v>50</c:v>
                </c:pt>
                <c:pt idx="13">
                  <c:v>6</c:v>
                </c:pt>
                <c:pt idx="14">
                  <c:v>19</c:v>
                </c:pt>
                <c:pt idx="15">
                  <c:v>20</c:v>
                </c:pt>
                <c:pt idx="16">
                  <c:v>50</c:v>
                </c:pt>
                <c:pt idx="17">
                  <c:v>20</c:v>
                </c:pt>
                <c:pt idx="18">
                  <c:v>20</c:v>
                </c:pt>
                <c:pt idx="19">
                  <c:v>50</c:v>
                </c:pt>
                <c:pt idx="20">
                  <c:v>300</c:v>
                </c:pt>
                <c:pt idx="21">
                  <c:v>40</c:v>
                </c:pt>
                <c:pt idx="22">
                  <c:v>29</c:v>
                </c:pt>
                <c:pt idx="23">
                  <c:v>66</c:v>
                </c:pt>
                <c:pt idx="24">
                  <c:v>25</c:v>
                </c:pt>
                <c:pt idx="25">
                  <c:v>125</c:v>
                </c:pt>
                <c:pt idx="26">
                  <c:v>25.8</c:v>
                </c:pt>
                <c:pt idx="27">
                  <c:v>20</c:v>
                </c:pt>
                <c:pt idx="28">
                  <c:v>32</c:v>
                </c:pt>
                <c:pt idx="29">
                  <c:v>23</c:v>
                </c:pt>
                <c:pt idx="30">
                  <c:v>12</c:v>
                </c:pt>
                <c:pt idx="31">
                  <c:v>10</c:v>
                </c:pt>
                <c:pt idx="32">
                  <c:v>20</c:v>
                </c:pt>
                <c:pt idx="33">
                  <c:v>150</c:v>
                </c:pt>
                <c:pt idx="34">
                  <c:v>45</c:v>
                </c:pt>
                <c:pt idx="35">
                  <c:v>30</c:v>
                </c:pt>
                <c:pt idx="36">
                  <c:v>5.5</c:v>
                </c:pt>
                <c:pt idx="37">
                  <c:v>23</c:v>
                </c:pt>
                <c:pt idx="38">
                  <c:v>62.5</c:v>
                </c:pt>
                <c:pt idx="39">
                  <c:v>130</c:v>
                </c:pt>
                <c:pt idx="40">
                  <c:v>14</c:v>
                </c:pt>
                <c:pt idx="41">
                  <c:v>20</c:v>
                </c:pt>
                <c:pt idx="42">
                  <c:v>9</c:v>
                </c:pt>
                <c:pt idx="43">
                  <c:v>7.65</c:v>
                </c:pt>
                <c:pt idx="44">
                  <c:v>60</c:v>
                </c:pt>
                <c:pt idx="45">
                  <c:v>309</c:v>
                </c:pt>
                <c:pt idx="46">
                  <c:v>20</c:v>
                </c:pt>
                <c:pt idx="47">
                  <c:v>270</c:v>
                </c:pt>
                <c:pt idx="48">
                  <c:v>110</c:v>
                </c:pt>
                <c:pt idx="49">
                  <c:v>26</c:v>
                </c:pt>
                <c:pt idx="50">
                  <c:v>250</c:v>
                </c:pt>
                <c:pt idx="51">
                  <c:v>30</c:v>
                </c:pt>
                <c:pt idx="52">
                  <c:v>20</c:v>
                </c:pt>
                <c:pt idx="53">
                  <c:v>150</c:v>
                </c:pt>
                <c:pt idx="54">
                  <c:v>127</c:v>
                </c:pt>
                <c:pt idx="55">
                  <c:v>110</c:v>
                </c:pt>
                <c:pt idx="56">
                  <c:v>150</c:v>
                </c:pt>
                <c:pt idx="57">
                  <c:v>23</c:v>
                </c:pt>
                <c:pt idx="58">
                  <c:v>20</c:v>
                </c:pt>
                <c:pt idx="59">
                  <c:v>150</c:v>
                </c:pt>
                <c:pt idx="60">
                  <c:v>250</c:v>
                </c:pt>
                <c:pt idx="61">
                  <c:v>9</c:v>
                </c:pt>
                <c:pt idx="62">
                  <c:v>20</c:v>
                </c:pt>
                <c:pt idx="63">
                  <c:v>19</c:v>
                </c:pt>
                <c:pt idx="64">
                  <c:v>20</c:v>
                </c:pt>
                <c:pt idx="65">
                  <c:v>20</c:v>
                </c:pt>
                <c:pt idx="66">
                  <c:v>30</c:v>
                </c:pt>
                <c:pt idx="67">
                  <c:v>15</c:v>
                </c:pt>
                <c:pt idx="68">
                  <c:v>15</c:v>
                </c:pt>
                <c:pt idx="69">
                  <c:v>200</c:v>
                </c:pt>
                <c:pt idx="70">
                  <c:v>20</c:v>
                </c:pt>
                <c:pt idx="71">
                  <c:v>20</c:v>
                </c:pt>
                <c:pt idx="72">
                  <c:v>20</c:v>
                </c:pt>
                <c:pt idx="73">
                  <c:v>20</c:v>
                </c:pt>
                <c:pt idx="74">
                  <c:v>20</c:v>
                </c:pt>
                <c:pt idx="75">
                  <c:v>102</c:v>
                </c:pt>
                <c:pt idx="76">
                  <c:v>20</c:v>
                </c:pt>
                <c:pt idx="77">
                  <c:v>250</c:v>
                </c:pt>
                <c:pt idx="78">
                  <c:v>20</c:v>
                </c:pt>
                <c:pt idx="79">
                  <c:v>20.8</c:v>
                </c:pt>
                <c:pt idx="80">
                  <c:v>10</c:v>
                </c:pt>
                <c:pt idx="81">
                  <c:v>50</c:v>
                </c:pt>
                <c:pt idx="82">
                  <c:v>20</c:v>
                </c:pt>
                <c:pt idx="83">
                  <c:v>20</c:v>
                </c:pt>
                <c:pt idx="84">
                  <c:v>250</c:v>
                </c:pt>
                <c:pt idx="85">
                  <c:v>20</c:v>
                </c:pt>
                <c:pt idx="86">
                  <c:v>28.8</c:v>
                </c:pt>
                <c:pt idx="87">
                  <c:v>45</c:v>
                </c:pt>
                <c:pt idx="88">
                  <c:v>20</c:v>
                </c:pt>
                <c:pt idx="89">
                  <c:v>20</c:v>
                </c:pt>
                <c:pt idx="90">
                  <c:v>20</c:v>
                </c:pt>
                <c:pt idx="91">
                  <c:v>20</c:v>
                </c:pt>
                <c:pt idx="92">
                  <c:v>20</c:v>
                </c:pt>
                <c:pt idx="93">
                  <c:v>20</c:v>
                </c:pt>
                <c:pt idx="94">
                  <c:v>48</c:v>
                </c:pt>
                <c:pt idx="95">
                  <c:v>40</c:v>
                </c:pt>
                <c:pt idx="96">
                  <c:v>50</c:v>
                </c:pt>
                <c:pt idx="97">
                  <c:v>40</c:v>
                </c:pt>
                <c:pt idx="98">
                  <c:v>20</c:v>
                </c:pt>
                <c:pt idx="99">
                  <c:v>20</c:v>
                </c:pt>
                <c:pt idx="100">
                  <c:v>12</c:v>
                </c:pt>
                <c:pt idx="101">
                  <c:v>15</c:v>
                </c:pt>
                <c:pt idx="102">
                  <c:v>20</c:v>
                </c:pt>
                <c:pt idx="103">
                  <c:v>20</c:v>
                </c:pt>
                <c:pt idx="104">
                  <c:v>20</c:v>
                </c:pt>
                <c:pt idx="105">
                  <c:v>20</c:v>
                </c:pt>
                <c:pt idx="106">
                  <c:v>7.3140000000000001</c:v>
                </c:pt>
                <c:pt idx="107">
                  <c:v>20</c:v>
                </c:pt>
                <c:pt idx="108">
                  <c:v>150</c:v>
                </c:pt>
                <c:pt idx="109">
                  <c:v>7</c:v>
                </c:pt>
                <c:pt idx="110">
                  <c:v>10.416</c:v>
                </c:pt>
                <c:pt idx="111">
                  <c:v>20</c:v>
                </c:pt>
                <c:pt idx="112">
                  <c:v>26.66</c:v>
                </c:pt>
                <c:pt idx="113">
                  <c:v>10.3</c:v>
                </c:pt>
                <c:pt idx="114">
                  <c:v>157.5</c:v>
                </c:pt>
                <c:pt idx="115">
                  <c:v>30</c:v>
                </c:pt>
                <c:pt idx="116">
                  <c:v>20</c:v>
                </c:pt>
                <c:pt idx="117">
                  <c:v>30</c:v>
                </c:pt>
                <c:pt idx="118">
                  <c:v>93.6</c:v>
                </c:pt>
                <c:pt idx="119">
                  <c:v>75</c:v>
                </c:pt>
                <c:pt idx="120">
                  <c:v>56</c:v>
                </c:pt>
                <c:pt idx="121">
                  <c:v>56</c:v>
                </c:pt>
                <c:pt idx="122">
                  <c:v>105</c:v>
                </c:pt>
                <c:pt idx="123">
                  <c:v>60</c:v>
                </c:pt>
                <c:pt idx="124">
                  <c:v>60</c:v>
                </c:pt>
                <c:pt idx="125">
                  <c:v>52</c:v>
                </c:pt>
                <c:pt idx="126">
                  <c:v>120</c:v>
                </c:pt>
                <c:pt idx="127">
                  <c:v>30</c:v>
                </c:pt>
                <c:pt idx="128">
                  <c:v>101.3</c:v>
                </c:pt>
                <c:pt idx="129">
                  <c:v>51</c:v>
                </c:pt>
                <c:pt idx="130">
                  <c:v>76.5</c:v>
                </c:pt>
                <c:pt idx="131">
                  <c:v>30</c:v>
                </c:pt>
                <c:pt idx="132">
                  <c:v>80</c:v>
                </c:pt>
                <c:pt idx="133">
                  <c:v>103</c:v>
                </c:pt>
                <c:pt idx="134">
                  <c:v>40</c:v>
                </c:pt>
                <c:pt idx="135">
                  <c:v>11.4</c:v>
                </c:pt>
                <c:pt idx="136">
                  <c:v>20</c:v>
                </c:pt>
                <c:pt idx="137">
                  <c:v>20</c:v>
                </c:pt>
                <c:pt idx="138">
                  <c:v>15</c:v>
                </c:pt>
                <c:pt idx="139">
                  <c:v>20</c:v>
                </c:pt>
                <c:pt idx="140">
                  <c:v>20</c:v>
                </c:pt>
                <c:pt idx="141">
                  <c:v>14.7</c:v>
                </c:pt>
                <c:pt idx="142">
                  <c:v>19.5</c:v>
                </c:pt>
                <c:pt idx="143">
                  <c:v>19.5</c:v>
                </c:pt>
                <c:pt idx="144">
                  <c:v>100</c:v>
                </c:pt>
                <c:pt idx="145">
                  <c:v>40</c:v>
                </c:pt>
                <c:pt idx="146">
                  <c:v>50</c:v>
                </c:pt>
                <c:pt idx="147">
                  <c:v>30</c:v>
                </c:pt>
                <c:pt idx="148">
                  <c:v>45</c:v>
                </c:pt>
                <c:pt idx="149">
                  <c:v>130</c:v>
                </c:pt>
                <c:pt idx="150">
                  <c:v>80</c:v>
                </c:pt>
                <c:pt idx="151">
                  <c:v>6</c:v>
                </c:pt>
                <c:pt idx="152">
                  <c:v>25</c:v>
                </c:pt>
                <c:pt idx="153">
                  <c:v>62.25</c:v>
                </c:pt>
                <c:pt idx="154">
                  <c:v>70</c:v>
                </c:pt>
                <c:pt idx="155">
                  <c:v>70</c:v>
                </c:pt>
                <c:pt idx="156">
                  <c:v>10.5</c:v>
                </c:pt>
                <c:pt idx="157">
                  <c:v>20</c:v>
                </c:pt>
                <c:pt idx="158">
                  <c:v>30</c:v>
                </c:pt>
                <c:pt idx="159">
                  <c:v>81</c:v>
                </c:pt>
                <c:pt idx="160">
                  <c:v>54</c:v>
                </c:pt>
                <c:pt idx="161">
                  <c:v>6.8</c:v>
                </c:pt>
                <c:pt idx="162">
                  <c:v>20</c:v>
                </c:pt>
                <c:pt idx="163">
                  <c:v>50.6</c:v>
                </c:pt>
                <c:pt idx="164">
                  <c:v>52</c:v>
                </c:pt>
                <c:pt idx="165">
                  <c:v>4.9000000000000004</c:v>
                </c:pt>
                <c:pt idx="166">
                  <c:v>3.6</c:v>
                </c:pt>
                <c:pt idx="167">
                  <c:v>100</c:v>
                </c:pt>
                <c:pt idx="168">
                  <c:v>80</c:v>
                </c:pt>
                <c:pt idx="169">
                  <c:v>100</c:v>
                </c:pt>
                <c:pt idx="170">
                  <c:v>46</c:v>
                </c:pt>
                <c:pt idx="171">
                  <c:v>100.815</c:v>
                </c:pt>
                <c:pt idx="172">
                  <c:v>7.06</c:v>
                </c:pt>
                <c:pt idx="173">
                  <c:v>13</c:v>
                </c:pt>
                <c:pt idx="174">
                  <c:v>20</c:v>
                </c:pt>
                <c:pt idx="175">
                  <c:v>125</c:v>
                </c:pt>
                <c:pt idx="176">
                  <c:v>150</c:v>
                </c:pt>
                <c:pt idx="177">
                  <c:v>20</c:v>
                </c:pt>
                <c:pt idx="178">
                  <c:v>30</c:v>
                </c:pt>
                <c:pt idx="179">
                  <c:v>30</c:v>
                </c:pt>
                <c:pt idx="180">
                  <c:v>10</c:v>
                </c:pt>
                <c:pt idx="181">
                  <c:v>10</c:v>
                </c:pt>
                <c:pt idx="182">
                  <c:v>150</c:v>
                </c:pt>
                <c:pt idx="183">
                  <c:v>10.88</c:v>
                </c:pt>
                <c:pt idx="184">
                  <c:v>52</c:v>
                </c:pt>
                <c:pt idx="185">
                  <c:v>52</c:v>
                </c:pt>
                <c:pt idx="186">
                  <c:v>25</c:v>
                </c:pt>
                <c:pt idx="187">
                  <c:v>146</c:v>
                </c:pt>
                <c:pt idx="188">
                  <c:v>118.5</c:v>
                </c:pt>
                <c:pt idx="189">
                  <c:v>170</c:v>
                </c:pt>
                <c:pt idx="190">
                  <c:v>55</c:v>
                </c:pt>
                <c:pt idx="191">
                  <c:v>85</c:v>
                </c:pt>
                <c:pt idx="192">
                  <c:v>54</c:v>
                </c:pt>
                <c:pt idx="193">
                  <c:v>72</c:v>
                </c:pt>
                <c:pt idx="194">
                  <c:v>30</c:v>
                </c:pt>
                <c:pt idx="195">
                  <c:v>86</c:v>
                </c:pt>
                <c:pt idx="196">
                  <c:v>50</c:v>
                </c:pt>
                <c:pt idx="197">
                  <c:v>90</c:v>
                </c:pt>
                <c:pt idx="198">
                  <c:v>20</c:v>
                </c:pt>
                <c:pt idx="199">
                  <c:v>20</c:v>
                </c:pt>
                <c:pt idx="200">
                  <c:v>20</c:v>
                </c:pt>
                <c:pt idx="201">
                  <c:v>20</c:v>
                </c:pt>
                <c:pt idx="202">
                  <c:v>26</c:v>
                </c:pt>
                <c:pt idx="203">
                  <c:v>8.16</c:v>
                </c:pt>
                <c:pt idx="204">
                  <c:v>20.399999999999999</c:v>
                </c:pt>
                <c:pt idx="205">
                  <c:v>100</c:v>
                </c:pt>
                <c:pt idx="206">
                  <c:v>60</c:v>
                </c:pt>
                <c:pt idx="207">
                  <c:v>20</c:v>
                </c:pt>
                <c:pt idx="208">
                  <c:v>100</c:v>
                </c:pt>
                <c:pt idx="209">
                  <c:v>100</c:v>
                </c:pt>
                <c:pt idx="210">
                  <c:v>24.9</c:v>
                </c:pt>
                <c:pt idx="211">
                  <c:v>150</c:v>
                </c:pt>
                <c:pt idx="212">
                  <c:v>7.8</c:v>
                </c:pt>
                <c:pt idx="213">
                  <c:v>200</c:v>
                </c:pt>
                <c:pt idx="214">
                  <c:v>7.2</c:v>
                </c:pt>
                <c:pt idx="215">
                  <c:v>60</c:v>
                </c:pt>
                <c:pt idx="216">
                  <c:v>20</c:v>
                </c:pt>
                <c:pt idx="217">
                  <c:v>17</c:v>
                </c:pt>
                <c:pt idx="218">
                  <c:v>56</c:v>
                </c:pt>
                <c:pt idx="219">
                  <c:v>20</c:v>
                </c:pt>
                <c:pt idx="220">
                  <c:v>100</c:v>
                </c:pt>
                <c:pt idx="221">
                  <c:v>78.400000000000006</c:v>
                </c:pt>
                <c:pt idx="222">
                  <c:v>49.36</c:v>
                </c:pt>
                <c:pt idx="223">
                  <c:v>52.5</c:v>
                </c:pt>
                <c:pt idx="224">
                  <c:v>40</c:v>
                </c:pt>
                <c:pt idx="225">
                  <c:v>50</c:v>
                </c:pt>
                <c:pt idx="226">
                  <c:v>19.579999999999998</c:v>
                </c:pt>
                <c:pt idx="227">
                  <c:v>19.579999999999998</c:v>
                </c:pt>
                <c:pt idx="228">
                  <c:v>19.59</c:v>
                </c:pt>
                <c:pt idx="229">
                  <c:v>5</c:v>
                </c:pt>
                <c:pt idx="230">
                  <c:v>8.4</c:v>
                </c:pt>
                <c:pt idx="231">
                  <c:v>8.4</c:v>
                </c:pt>
                <c:pt idx="232">
                  <c:v>252.32</c:v>
                </c:pt>
                <c:pt idx="233">
                  <c:v>200</c:v>
                </c:pt>
                <c:pt idx="234">
                  <c:v>62.5</c:v>
                </c:pt>
                <c:pt idx="235">
                  <c:v>50</c:v>
                </c:pt>
                <c:pt idx="236">
                  <c:v>25</c:v>
                </c:pt>
                <c:pt idx="237">
                  <c:v>25</c:v>
                </c:pt>
                <c:pt idx="238">
                  <c:v>50</c:v>
                </c:pt>
                <c:pt idx="239">
                  <c:v>150</c:v>
                </c:pt>
                <c:pt idx="240">
                  <c:v>45</c:v>
                </c:pt>
                <c:pt idx="241">
                  <c:v>150</c:v>
                </c:pt>
                <c:pt idx="242">
                  <c:v>50</c:v>
                </c:pt>
                <c:pt idx="243">
                  <c:v>50</c:v>
                </c:pt>
                <c:pt idx="244">
                  <c:v>30</c:v>
                </c:pt>
                <c:pt idx="245">
                  <c:v>57.5</c:v>
                </c:pt>
                <c:pt idx="246">
                  <c:v>120</c:v>
                </c:pt>
                <c:pt idx="247">
                  <c:v>10</c:v>
                </c:pt>
                <c:pt idx="248">
                  <c:v>106.688</c:v>
                </c:pt>
                <c:pt idx="249">
                  <c:v>6.3</c:v>
                </c:pt>
                <c:pt idx="250">
                  <c:v>100</c:v>
                </c:pt>
                <c:pt idx="251">
                  <c:v>300</c:v>
                </c:pt>
                <c:pt idx="252">
                  <c:v>250</c:v>
                </c:pt>
                <c:pt idx="253">
                  <c:v>50</c:v>
                </c:pt>
                <c:pt idx="254">
                  <c:v>101</c:v>
                </c:pt>
                <c:pt idx="255">
                  <c:v>200</c:v>
                </c:pt>
                <c:pt idx="256">
                  <c:v>100</c:v>
                </c:pt>
                <c:pt idx="257">
                  <c:v>5.6814814814814811</c:v>
                </c:pt>
                <c:pt idx="258">
                  <c:v>60</c:v>
                </c:pt>
                <c:pt idx="259">
                  <c:v>30</c:v>
                </c:pt>
                <c:pt idx="260">
                  <c:v>42</c:v>
                </c:pt>
                <c:pt idx="261">
                  <c:v>35</c:v>
                </c:pt>
                <c:pt idx="262">
                  <c:v>50</c:v>
                </c:pt>
                <c:pt idx="263">
                  <c:v>50</c:v>
                </c:pt>
                <c:pt idx="264">
                  <c:v>86</c:v>
                </c:pt>
                <c:pt idx="265">
                  <c:v>102.5</c:v>
                </c:pt>
                <c:pt idx="266">
                  <c:v>150</c:v>
                </c:pt>
                <c:pt idx="267">
                  <c:v>128</c:v>
                </c:pt>
                <c:pt idx="268">
                  <c:v>10.5</c:v>
                </c:pt>
                <c:pt idx="269">
                  <c:v>13</c:v>
                </c:pt>
                <c:pt idx="270">
                  <c:v>144</c:v>
                </c:pt>
                <c:pt idx="271">
                  <c:v>70</c:v>
                </c:pt>
                <c:pt idx="272">
                  <c:v>250</c:v>
                </c:pt>
                <c:pt idx="273">
                  <c:v>4.5999999999999996</c:v>
                </c:pt>
                <c:pt idx="274">
                  <c:v>22</c:v>
                </c:pt>
                <c:pt idx="275">
                  <c:v>160</c:v>
                </c:pt>
                <c:pt idx="276">
                  <c:v>120</c:v>
                </c:pt>
                <c:pt idx="277">
                  <c:v>50</c:v>
                </c:pt>
                <c:pt idx="278">
                  <c:v>200</c:v>
                </c:pt>
                <c:pt idx="279">
                  <c:v>300</c:v>
                </c:pt>
                <c:pt idx="280">
                  <c:v>690</c:v>
                </c:pt>
                <c:pt idx="281">
                  <c:v>50</c:v>
                </c:pt>
                <c:pt idx="282">
                  <c:v>300</c:v>
                </c:pt>
                <c:pt idx="283">
                  <c:v>400</c:v>
                </c:pt>
                <c:pt idx="284">
                  <c:v>66</c:v>
                </c:pt>
                <c:pt idx="285">
                  <c:v>100</c:v>
                </c:pt>
                <c:pt idx="286">
                  <c:v>9.3076923076923066</c:v>
                </c:pt>
                <c:pt idx="287">
                  <c:v>88</c:v>
                </c:pt>
                <c:pt idx="288">
                  <c:v>90</c:v>
                </c:pt>
                <c:pt idx="289">
                  <c:v>70</c:v>
                </c:pt>
                <c:pt idx="290">
                  <c:v>100</c:v>
                </c:pt>
                <c:pt idx="291">
                  <c:v>100</c:v>
                </c:pt>
                <c:pt idx="292">
                  <c:v>100</c:v>
                </c:pt>
                <c:pt idx="293">
                  <c:v>44</c:v>
                </c:pt>
                <c:pt idx="294">
                  <c:v>50</c:v>
                </c:pt>
                <c:pt idx="295">
                  <c:v>200</c:v>
                </c:pt>
                <c:pt idx="296">
                  <c:v>127.86</c:v>
                </c:pt>
                <c:pt idx="297">
                  <c:v>50</c:v>
                </c:pt>
                <c:pt idx="298">
                  <c:v>150</c:v>
                </c:pt>
                <c:pt idx="299">
                  <c:v>50</c:v>
                </c:pt>
              </c:numCache>
            </c:numRef>
          </c:bubbleSize>
          <c:bubble3D val="0"/>
          <c:extLst>
            <c:ext xmlns:c16="http://schemas.microsoft.com/office/drawing/2014/chart" uri="{C3380CC4-5D6E-409C-BE32-E72D297353CC}">
              <c16:uniqueId val="{00000000-D4E9-4E17-9885-DA0E826D206E}"/>
            </c:ext>
          </c:extLst>
        </c:ser>
        <c:ser>
          <c:idx val="0"/>
          <c:order val="1"/>
          <c:tx>
            <c:v>  Utility-Scale Wind (327 PPAs totaling 34.4 GW)</c:v>
          </c:tx>
          <c:spPr>
            <a:noFill/>
            <a:ln w="9525">
              <a:solidFill>
                <a:schemeClr val="tx2">
                  <a:lumMod val="60000"/>
                  <a:lumOff val="40000"/>
                </a:schemeClr>
              </a:solidFill>
              <a:prstDash val="solid"/>
            </a:ln>
          </c:spPr>
          <c:invertIfNegative val="1"/>
          <c:xVal>
            <c:numRef>
              <c:f>'PV &amp; Wind PPAs vs. Gas'!$F$28:$F$322</c:f>
              <c:numCache>
                <c:formatCode>m/d/yyyy</c:formatCode>
                <c:ptCount val="295"/>
                <c:pt idx="0">
                  <c:v>39841</c:v>
                </c:pt>
                <c:pt idx="1">
                  <c:v>39843</c:v>
                </c:pt>
                <c:pt idx="2">
                  <c:v>39846</c:v>
                </c:pt>
                <c:pt idx="3">
                  <c:v>39849</c:v>
                </c:pt>
                <c:pt idx="4">
                  <c:v>39849</c:v>
                </c:pt>
                <c:pt idx="5">
                  <c:v>39849</c:v>
                </c:pt>
                <c:pt idx="6">
                  <c:v>39863</c:v>
                </c:pt>
                <c:pt idx="7">
                  <c:v>39889</c:v>
                </c:pt>
                <c:pt idx="8">
                  <c:v>39889</c:v>
                </c:pt>
                <c:pt idx="9">
                  <c:v>39896</c:v>
                </c:pt>
                <c:pt idx="10">
                  <c:v>39903</c:v>
                </c:pt>
                <c:pt idx="11">
                  <c:v>39903</c:v>
                </c:pt>
                <c:pt idx="12">
                  <c:v>39904</c:v>
                </c:pt>
                <c:pt idx="13">
                  <c:v>39904</c:v>
                </c:pt>
                <c:pt idx="14">
                  <c:v>39913</c:v>
                </c:pt>
                <c:pt idx="15">
                  <c:v>39932</c:v>
                </c:pt>
                <c:pt idx="16">
                  <c:v>39933</c:v>
                </c:pt>
                <c:pt idx="17">
                  <c:v>39974</c:v>
                </c:pt>
                <c:pt idx="18">
                  <c:v>39986</c:v>
                </c:pt>
                <c:pt idx="19">
                  <c:v>39994</c:v>
                </c:pt>
                <c:pt idx="20">
                  <c:v>39994</c:v>
                </c:pt>
                <c:pt idx="21">
                  <c:v>40003</c:v>
                </c:pt>
                <c:pt idx="22">
                  <c:v>40003</c:v>
                </c:pt>
                <c:pt idx="23">
                  <c:v>40003</c:v>
                </c:pt>
                <c:pt idx="24">
                  <c:v>40024</c:v>
                </c:pt>
                <c:pt idx="25">
                  <c:v>40026</c:v>
                </c:pt>
                <c:pt idx="26">
                  <c:v>40030</c:v>
                </c:pt>
                <c:pt idx="27">
                  <c:v>40030</c:v>
                </c:pt>
                <c:pt idx="28">
                  <c:v>40042</c:v>
                </c:pt>
                <c:pt idx="29">
                  <c:v>40051</c:v>
                </c:pt>
                <c:pt idx="30">
                  <c:v>40064</c:v>
                </c:pt>
                <c:pt idx="31">
                  <c:v>40081</c:v>
                </c:pt>
                <c:pt idx="32">
                  <c:v>40081</c:v>
                </c:pt>
                <c:pt idx="33">
                  <c:v>40087</c:v>
                </c:pt>
                <c:pt idx="34">
                  <c:v>40091</c:v>
                </c:pt>
                <c:pt idx="35">
                  <c:v>40095</c:v>
                </c:pt>
                <c:pt idx="36">
                  <c:v>40119</c:v>
                </c:pt>
                <c:pt idx="37">
                  <c:v>40133</c:v>
                </c:pt>
                <c:pt idx="38">
                  <c:v>40141</c:v>
                </c:pt>
                <c:pt idx="39">
                  <c:v>40141</c:v>
                </c:pt>
                <c:pt idx="40">
                  <c:v>40147</c:v>
                </c:pt>
                <c:pt idx="41">
                  <c:v>40147</c:v>
                </c:pt>
                <c:pt idx="42">
                  <c:v>40147</c:v>
                </c:pt>
                <c:pt idx="43">
                  <c:v>40147</c:v>
                </c:pt>
                <c:pt idx="44">
                  <c:v>40147</c:v>
                </c:pt>
                <c:pt idx="45">
                  <c:v>40149</c:v>
                </c:pt>
                <c:pt idx="46">
                  <c:v>40156</c:v>
                </c:pt>
                <c:pt idx="47">
                  <c:v>40164</c:v>
                </c:pt>
                <c:pt idx="48">
                  <c:v>40175</c:v>
                </c:pt>
                <c:pt idx="49">
                  <c:v>40206</c:v>
                </c:pt>
                <c:pt idx="50">
                  <c:v>40214</c:v>
                </c:pt>
                <c:pt idx="51">
                  <c:v>40221</c:v>
                </c:pt>
                <c:pt idx="52">
                  <c:v>40242</c:v>
                </c:pt>
                <c:pt idx="53">
                  <c:v>40266</c:v>
                </c:pt>
                <c:pt idx="54">
                  <c:v>40269</c:v>
                </c:pt>
                <c:pt idx="55">
                  <c:v>40284</c:v>
                </c:pt>
                <c:pt idx="56">
                  <c:v>40287</c:v>
                </c:pt>
                <c:pt idx="57">
                  <c:v>40291</c:v>
                </c:pt>
                <c:pt idx="58">
                  <c:v>40297</c:v>
                </c:pt>
                <c:pt idx="59">
                  <c:v>40302</c:v>
                </c:pt>
                <c:pt idx="60">
                  <c:v>40302</c:v>
                </c:pt>
                <c:pt idx="61">
                  <c:v>40317</c:v>
                </c:pt>
                <c:pt idx="62">
                  <c:v>40330</c:v>
                </c:pt>
                <c:pt idx="63">
                  <c:v>40331</c:v>
                </c:pt>
                <c:pt idx="64">
                  <c:v>40332</c:v>
                </c:pt>
                <c:pt idx="65">
                  <c:v>40332</c:v>
                </c:pt>
                <c:pt idx="66">
                  <c:v>40332</c:v>
                </c:pt>
                <c:pt idx="67">
                  <c:v>40333</c:v>
                </c:pt>
                <c:pt idx="68">
                  <c:v>40338</c:v>
                </c:pt>
                <c:pt idx="69">
                  <c:v>40338</c:v>
                </c:pt>
                <c:pt idx="70">
                  <c:v>40338</c:v>
                </c:pt>
                <c:pt idx="71">
                  <c:v>40338</c:v>
                </c:pt>
                <c:pt idx="72">
                  <c:v>40350</c:v>
                </c:pt>
                <c:pt idx="73">
                  <c:v>40359</c:v>
                </c:pt>
                <c:pt idx="74">
                  <c:v>40366</c:v>
                </c:pt>
                <c:pt idx="75">
                  <c:v>40368</c:v>
                </c:pt>
                <c:pt idx="76">
                  <c:v>40374</c:v>
                </c:pt>
                <c:pt idx="77">
                  <c:v>40380</c:v>
                </c:pt>
                <c:pt idx="78">
                  <c:v>40381</c:v>
                </c:pt>
                <c:pt idx="79">
                  <c:v>40400</c:v>
                </c:pt>
                <c:pt idx="80">
                  <c:v>40406</c:v>
                </c:pt>
                <c:pt idx="81">
                  <c:v>40410</c:v>
                </c:pt>
                <c:pt idx="82">
                  <c:v>40422</c:v>
                </c:pt>
                <c:pt idx="83">
                  <c:v>40429</c:v>
                </c:pt>
                <c:pt idx="84">
                  <c:v>40438</c:v>
                </c:pt>
                <c:pt idx="85">
                  <c:v>40443</c:v>
                </c:pt>
                <c:pt idx="86">
                  <c:v>40462</c:v>
                </c:pt>
                <c:pt idx="87">
                  <c:v>40469</c:v>
                </c:pt>
                <c:pt idx="88">
                  <c:v>40487</c:v>
                </c:pt>
                <c:pt idx="89">
                  <c:v>40494</c:v>
                </c:pt>
                <c:pt idx="90">
                  <c:v>40518</c:v>
                </c:pt>
                <c:pt idx="91">
                  <c:v>40521</c:v>
                </c:pt>
                <c:pt idx="92">
                  <c:v>40529</c:v>
                </c:pt>
                <c:pt idx="93">
                  <c:v>40529</c:v>
                </c:pt>
                <c:pt idx="94">
                  <c:v>40529</c:v>
                </c:pt>
                <c:pt idx="95">
                  <c:v>40529</c:v>
                </c:pt>
                <c:pt idx="96">
                  <c:v>40534</c:v>
                </c:pt>
                <c:pt idx="97">
                  <c:v>40535</c:v>
                </c:pt>
                <c:pt idx="98">
                  <c:v>40535</c:v>
                </c:pt>
                <c:pt idx="99">
                  <c:v>40535</c:v>
                </c:pt>
                <c:pt idx="100">
                  <c:v>40575</c:v>
                </c:pt>
                <c:pt idx="101">
                  <c:v>40612</c:v>
                </c:pt>
                <c:pt idx="102">
                  <c:v>40639</c:v>
                </c:pt>
                <c:pt idx="103">
                  <c:v>40653</c:v>
                </c:pt>
                <c:pt idx="104">
                  <c:v>40668</c:v>
                </c:pt>
                <c:pt idx="105">
                  <c:v>40669</c:v>
                </c:pt>
                <c:pt idx="106">
                  <c:v>40676</c:v>
                </c:pt>
                <c:pt idx="107">
                  <c:v>40679</c:v>
                </c:pt>
                <c:pt idx="108">
                  <c:v>40679</c:v>
                </c:pt>
                <c:pt idx="109">
                  <c:v>40683</c:v>
                </c:pt>
                <c:pt idx="110">
                  <c:v>40701</c:v>
                </c:pt>
                <c:pt idx="111">
                  <c:v>40715</c:v>
                </c:pt>
                <c:pt idx="112">
                  <c:v>40721</c:v>
                </c:pt>
                <c:pt idx="113">
                  <c:v>40722</c:v>
                </c:pt>
                <c:pt idx="114">
                  <c:v>40723</c:v>
                </c:pt>
                <c:pt idx="115">
                  <c:v>40730</c:v>
                </c:pt>
                <c:pt idx="116">
                  <c:v>40739</c:v>
                </c:pt>
                <c:pt idx="117">
                  <c:v>40752</c:v>
                </c:pt>
                <c:pt idx="118">
                  <c:v>40758</c:v>
                </c:pt>
                <c:pt idx="119">
                  <c:v>40763</c:v>
                </c:pt>
                <c:pt idx="120">
                  <c:v>40770</c:v>
                </c:pt>
                <c:pt idx="121">
                  <c:v>40772</c:v>
                </c:pt>
                <c:pt idx="122">
                  <c:v>40772</c:v>
                </c:pt>
                <c:pt idx="123">
                  <c:v>40785</c:v>
                </c:pt>
                <c:pt idx="124">
                  <c:v>40793</c:v>
                </c:pt>
                <c:pt idx="125">
                  <c:v>40798</c:v>
                </c:pt>
                <c:pt idx="126">
                  <c:v>40798</c:v>
                </c:pt>
                <c:pt idx="127">
                  <c:v>40799</c:v>
                </c:pt>
                <c:pt idx="128">
                  <c:v>40817</c:v>
                </c:pt>
                <c:pt idx="129">
                  <c:v>40850</c:v>
                </c:pt>
                <c:pt idx="130">
                  <c:v>40850</c:v>
                </c:pt>
                <c:pt idx="131">
                  <c:v>40855</c:v>
                </c:pt>
                <c:pt idx="132">
                  <c:v>40863</c:v>
                </c:pt>
                <c:pt idx="133">
                  <c:v>40863</c:v>
                </c:pt>
                <c:pt idx="134">
                  <c:v>40875</c:v>
                </c:pt>
                <c:pt idx="135">
                  <c:v>40886</c:v>
                </c:pt>
                <c:pt idx="136">
                  <c:v>40890</c:v>
                </c:pt>
                <c:pt idx="137">
                  <c:v>40890</c:v>
                </c:pt>
                <c:pt idx="138">
                  <c:v>40892</c:v>
                </c:pt>
                <c:pt idx="139">
                  <c:v>40897</c:v>
                </c:pt>
                <c:pt idx="140">
                  <c:v>40897</c:v>
                </c:pt>
                <c:pt idx="141">
                  <c:v>40897</c:v>
                </c:pt>
                <c:pt idx="142">
                  <c:v>40899</c:v>
                </c:pt>
                <c:pt idx="143">
                  <c:v>40927</c:v>
                </c:pt>
                <c:pt idx="144">
                  <c:v>40946</c:v>
                </c:pt>
                <c:pt idx="145">
                  <c:v>40954</c:v>
                </c:pt>
                <c:pt idx="146">
                  <c:v>40956</c:v>
                </c:pt>
                <c:pt idx="147">
                  <c:v>40967</c:v>
                </c:pt>
                <c:pt idx="148">
                  <c:v>40981</c:v>
                </c:pt>
                <c:pt idx="149">
                  <c:v>40985</c:v>
                </c:pt>
                <c:pt idx="150">
                  <c:v>40997</c:v>
                </c:pt>
                <c:pt idx="151">
                  <c:v>41010</c:v>
                </c:pt>
                <c:pt idx="152">
                  <c:v>41056</c:v>
                </c:pt>
                <c:pt idx="153">
                  <c:v>41152</c:v>
                </c:pt>
                <c:pt idx="154">
                  <c:v>41214</c:v>
                </c:pt>
                <c:pt idx="155">
                  <c:v>41257</c:v>
                </c:pt>
                <c:pt idx="156">
                  <c:v>41290</c:v>
                </c:pt>
                <c:pt idx="157">
                  <c:v>41312</c:v>
                </c:pt>
                <c:pt idx="158">
                  <c:v>41380</c:v>
                </c:pt>
                <c:pt idx="159">
                  <c:v>41400</c:v>
                </c:pt>
                <c:pt idx="160">
                  <c:v>41418</c:v>
                </c:pt>
                <c:pt idx="161">
                  <c:v>41426</c:v>
                </c:pt>
                <c:pt idx="162">
                  <c:v>41426</c:v>
                </c:pt>
                <c:pt idx="163">
                  <c:v>41430</c:v>
                </c:pt>
                <c:pt idx="164">
                  <c:v>41440</c:v>
                </c:pt>
                <c:pt idx="165">
                  <c:v>41440</c:v>
                </c:pt>
                <c:pt idx="166">
                  <c:v>41446</c:v>
                </c:pt>
                <c:pt idx="167">
                  <c:v>41453</c:v>
                </c:pt>
                <c:pt idx="168">
                  <c:v>41457</c:v>
                </c:pt>
                <c:pt idx="169">
                  <c:v>41457</c:v>
                </c:pt>
                <c:pt idx="170">
                  <c:v>41462</c:v>
                </c:pt>
                <c:pt idx="171">
                  <c:v>41463</c:v>
                </c:pt>
                <c:pt idx="172">
                  <c:v>41465</c:v>
                </c:pt>
                <c:pt idx="173">
                  <c:v>41472</c:v>
                </c:pt>
                <c:pt idx="174">
                  <c:v>41479</c:v>
                </c:pt>
                <c:pt idx="175">
                  <c:v>41498</c:v>
                </c:pt>
                <c:pt idx="176">
                  <c:v>41506</c:v>
                </c:pt>
                <c:pt idx="177">
                  <c:v>41506</c:v>
                </c:pt>
                <c:pt idx="178">
                  <c:v>41528</c:v>
                </c:pt>
                <c:pt idx="179">
                  <c:v>41556</c:v>
                </c:pt>
                <c:pt idx="180">
                  <c:v>41557</c:v>
                </c:pt>
                <c:pt idx="181">
                  <c:v>41557</c:v>
                </c:pt>
                <c:pt idx="182">
                  <c:v>41557</c:v>
                </c:pt>
                <c:pt idx="183">
                  <c:v>41564</c:v>
                </c:pt>
                <c:pt idx="184">
                  <c:v>41572</c:v>
                </c:pt>
                <c:pt idx="185">
                  <c:v>41579</c:v>
                </c:pt>
                <c:pt idx="186">
                  <c:v>41584</c:v>
                </c:pt>
                <c:pt idx="187">
                  <c:v>41584</c:v>
                </c:pt>
                <c:pt idx="188">
                  <c:v>41596</c:v>
                </c:pt>
                <c:pt idx="189">
                  <c:v>41596</c:v>
                </c:pt>
                <c:pt idx="190">
                  <c:v>41619</c:v>
                </c:pt>
                <c:pt idx="191">
                  <c:v>41628</c:v>
                </c:pt>
                <c:pt idx="192">
                  <c:v>41635</c:v>
                </c:pt>
                <c:pt idx="193">
                  <c:v>41660</c:v>
                </c:pt>
                <c:pt idx="194">
                  <c:v>41662</c:v>
                </c:pt>
                <c:pt idx="195">
                  <c:v>41663</c:v>
                </c:pt>
                <c:pt idx="196">
                  <c:v>41697</c:v>
                </c:pt>
                <c:pt idx="197">
                  <c:v>41801</c:v>
                </c:pt>
                <c:pt idx="198">
                  <c:v>41821</c:v>
                </c:pt>
                <c:pt idx="199">
                  <c:v>41852</c:v>
                </c:pt>
                <c:pt idx="200">
                  <c:v>41852</c:v>
                </c:pt>
                <c:pt idx="201">
                  <c:v>41865</c:v>
                </c:pt>
                <c:pt idx="202">
                  <c:v>41893</c:v>
                </c:pt>
                <c:pt idx="203">
                  <c:v>41906</c:v>
                </c:pt>
                <c:pt idx="204">
                  <c:v>41942</c:v>
                </c:pt>
                <c:pt idx="205">
                  <c:v>41974</c:v>
                </c:pt>
                <c:pt idx="206">
                  <c:v>41974</c:v>
                </c:pt>
                <c:pt idx="207">
                  <c:v>41974</c:v>
                </c:pt>
                <c:pt idx="208">
                  <c:v>41990</c:v>
                </c:pt>
                <c:pt idx="209">
                  <c:v>41990</c:v>
                </c:pt>
                <c:pt idx="210">
                  <c:v>42004</c:v>
                </c:pt>
                <c:pt idx="211">
                  <c:v>42087</c:v>
                </c:pt>
                <c:pt idx="212">
                  <c:v>42101</c:v>
                </c:pt>
                <c:pt idx="213">
                  <c:v>42118</c:v>
                </c:pt>
                <c:pt idx="214">
                  <c:v>42125</c:v>
                </c:pt>
                <c:pt idx="215">
                  <c:v>42125</c:v>
                </c:pt>
                <c:pt idx="216">
                  <c:v>42128</c:v>
                </c:pt>
                <c:pt idx="217">
                  <c:v>42146</c:v>
                </c:pt>
                <c:pt idx="218">
                  <c:v>42164</c:v>
                </c:pt>
                <c:pt idx="219">
                  <c:v>42193</c:v>
                </c:pt>
                <c:pt idx="220">
                  <c:v>42209</c:v>
                </c:pt>
                <c:pt idx="221">
                  <c:v>42223</c:v>
                </c:pt>
                <c:pt idx="222">
                  <c:v>42262</c:v>
                </c:pt>
                <c:pt idx="223">
                  <c:v>42262</c:v>
                </c:pt>
                <c:pt idx="224">
                  <c:v>42264</c:v>
                </c:pt>
                <c:pt idx="225">
                  <c:v>42278</c:v>
                </c:pt>
                <c:pt idx="226">
                  <c:v>42286</c:v>
                </c:pt>
                <c:pt idx="227">
                  <c:v>42293</c:v>
                </c:pt>
                <c:pt idx="228">
                  <c:v>42304</c:v>
                </c:pt>
                <c:pt idx="229">
                  <c:v>42317</c:v>
                </c:pt>
                <c:pt idx="230">
                  <c:v>42327</c:v>
                </c:pt>
                <c:pt idx="231">
                  <c:v>42328</c:v>
                </c:pt>
                <c:pt idx="232">
                  <c:v>42342</c:v>
                </c:pt>
                <c:pt idx="233">
                  <c:v>42354</c:v>
                </c:pt>
                <c:pt idx="234">
                  <c:v>42356</c:v>
                </c:pt>
                <c:pt idx="235">
                  <c:v>42361</c:v>
                </c:pt>
                <c:pt idx="236">
                  <c:v>42377</c:v>
                </c:pt>
                <c:pt idx="237">
                  <c:v>42388</c:v>
                </c:pt>
                <c:pt idx="238">
                  <c:v>42401</c:v>
                </c:pt>
                <c:pt idx="239">
                  <c:v>42401</c:v>
                </c:pt>
                <c:pt idx="240">
                  <c:v>42402</c:v>
                </c:pt>
                <c:pt idx="241">
                  <c:v>42432</c:v>
                </c:pt>
                <c:pt idx="242">
                  <c:v>42433</c:v>
                </c:pt>
                <c:pt idx="243">
                  <c:v>42502</c:v>
                </c:pt>
                <c:pt idx="244">
                  <c:v>42521</c:v>
                </c:pt>
                <c:pt idx="245">
                  <c:v>42521</c:v>
                </c:pt>
                <c:pt idx="246">
                  <c:v>42569</c:v>
                </c:pt>
                <c:pt idx="247">
                  <c:v>42577</c:v>
                </c:pt>
                <c:pt idx="248">
                  <c:v>42593</c:v>
                </c:pt>
                <c:pt idx="249">
                  <c:v>42671</c:v>
                </c:pt>
                <c:pt idx="250">
                  <c:v>42675</c:v>
                </c:pt>
                <c:pt idx="251">
                  <c:v>42685</c:v>
                </c:pt>
                <c:pt idx="252">
                  <c:v>42705</c:v>
                </c:pt>
                <c:pt idx="253">
                  <c:v>42709</c:v>
                </c:pt>
                <c:pt idx="254">
                  <c:v>42709</c:v>
                </c:pt>
                <c:pt idx="255">
                  <c:v>42710</c:v>
                </c:pt>
                <c:pt idx="256">
                  <c:v>42719</c:v>
                </c:pt>
                <c:pt idx="257">
                  <c:v>42736</c:v>
                </c:pt>
                <c:pt idx="258">
                  <c:v>42762</c:v>
                </c:pt>
                <c:pt idx="259">
                  <c:v>42775</c:v>
                </c:pt>
                <c:pt idx="260">
                  <c:v>42801</c:v>
                </c:pt>
                <c:pt idx="261">
                  <c:v>42801</c:v>
                </c:pt>
                <c:pt idx="262">
                  <c:v>42807</c:v>
                </c:pt>
                <c:pt idx="263">
                  <c:v>42808</c:v>
                </c:pt>
                <c:pt idx="264">
                  <c:v>42860</c:v>
                </c:pt>
                <c:pt idx="265">
                  <c:v>42872</c:v>
                </c:pt>
                <c:pt idx="266">
                  <c:v>42892</c:v>
                </c:pt>
                <c:pt idx="267">
                  <c:v>42895</c:v>
                </c:pt>
                <c:pt idx="268">
                  <c:v>42906</c:v>
                </c:pt>
                <c:pt idx="269">
                  <c:v>42923</c:v>
                </c:pt>
                <c:pt idx="270">
                  <c:v>42935</c:v>
                </c:pt>
                <c:pt idx="271">
                  <c:v>42937</c:v>
                </c:pt>
                <c:pt idx="272">
                  <c:v>42948</c:v>
                </c:pt>
                <c:pt idx="273">
                  <c:v>42958</c:v>
                </c:pt>
                <c:pt idx="274">
                  <c:v>42979</c:v>
                </c:pt>
                <c:pt idx="275">
                  <c:v>43010</c:v>
                </c:pt>
                <c:pt idx="276">
                  <c:v>43020</c:v>
                </c:pt>
                <c:pt idx="277">
                  <c:v>43024</c:v>
                </c:pt>
                <c:pt idx="278">
                  <c:v>43054</c:v>
                </c:pt>
                <c:pt idx="279">
                  <c:v>43056</c:v>
                </c:pt>
                <c:pt idx="280">
                  <c:v>43056</c:v>
                </c:pt>
                <c:pt idx="281">
                  <c:v>43056</c:v>
                </c:pt>
                <c:pt idx="282">
                  <c:v>43089</c:v>
                </c:pt>
                <c:pt idx="283">
                  <c:v>43090</c:v>
                </c:pt>
                <c:pt idx="284">
                  <c:v>43110</c:v>
                </c:pt>
                <c:pt idx="285">
                  <c:v>43122</c:v>
                </c:pt>
                <c:pt idx="286">
                  <c:v>43172</c:v>
                </c:pt>
                <c:pt idx="287">
                  <c:v>43378</c:v>
                </c:pt>
                <c:pt idx="288">
                  <c:v>43395</c:v>
                </c:pt>
                <c:pt idx="289">
                  <c:v>43423</c:v>
                </c:pt>
                <c:pt idx="290">
                  <c:v>43465</c:v>
                </c:pt>
                <c:pt idx="291">
                  <c:v>43601</c:v>
                </c:pt>
                <c:pt idx="292">
                  <c:v>43606</c:v>
                </c:pt>
                <c:pt idx="293">
                  <c:v>43730</c:v>
                </c:pt>
                <c:pt idx="294">
                  <c:v>43936</c:v>
                </c:pt>
              </c:numCache>
            </c:numRef>
          </c:xVal>
          <c:yVal>
            <c:numRef>
              <c:f>'PV &amp; Wind PPAs vs. Gas'!$G$28:$G$322</c:f>
              <c:numCache>
                <c:formatCode>"$"#,##0.00_);\("$"#,##0.00\)</c:formatCode>
                <c:ptCount val="295"/>
                <c:pt idx="0">
                  <c:v>53.112496032530501</c:v>
                </c:pt>
                <c:pt idx="1">
                  <c:v>60.464177061991663</c:v>
                </c:pt>
                <c:pt idx="2">
                  <c:v>51.138987283191462</c:v>
                </c:pt>
                <c:pt idx="3">
                  <c:v>93.750652464033394</c:v>
                </c:pt>
                <c:pt idx="4">
                  <c:v>93.750652464033394</c:v>
                </c:pt>
                <c:pt idx="5">
                  <c:v>91.022649882720046</c:v>
                </c:pt>
                <c:pt idx="6">
                  <c:v>91.015205969964995</c:v>
                </c:pt>
                <c:pt idx="7">
                  <c:v>112.99331147887187</c:v>
                </c:pt>
                <c:pt idx="8">
                  <c:v>115.79770422804262</c:v>
                </c:pt>
                <c:pt idx="9">
                  <c:v>86.385087354119733</c:v>
                </c:pt>
                <c:pt idx="10">
                  <c:v>59.216657194443023</c:v>
                </c:pt>
                <c:pt idx="11">
                  <c:v>59.216657194443023</c:v>
                </c:pt>
                <c:pt idx="12">
                  <c:v>49.377170620560605</c:v>
                </c:pt>
                <c:pt idx="13">
                  <c:v>79.028810074565371</c:v>
                </c:pt>
                <c:pt idx="14">
                  <c:v>103.0242087244447</c:v>
                </c:pt>
                <c:pt idx="15">
                  <c:v>67.396016859294733</c:v>
                </c:pt>
                <c:pt idx="16">
                  <c:v>62.422684134817054</c:v>
                </c:pt>
                <c:pt idx="17">
                  <c:v>74.500167876295421</c:v>
                </c:pt>
                <c:pt idx="18">
                  <c:v>70.935498445108848</c:v>
                </c:pt>
                <c:pt idx="19">
                  <c:v>64.273960514612099</c:v>
                </c:pt>
                <c:pt idx="20">
                  <c:v>71.580658563935529</c:v>
                </c:pt>
                <c:pt idx="21">
                  <c:v>84.086650577510454</c:v>
                </c:pt>
                <c:pt idx="22">
                  <c:v>84.086650577510454</c:v>
                </c:pt>
                <c:pt idx="23">
                  <c:v>84.086650577510454</c:v>
                </c:pt>
                <c:pt idx="24">
                  <c:v>53.292896100479993</c:v>
                </c:pt>
                <c:pt idx="25">
                  <c:v>63.355124894909345</c:v>
                </c:pt>
                <c:pt idx="26">
                  <c:v>72.91099584720439</c:v>
                </c:pt>
                <c:pt idx="27">
                  <c:v>73.226708944031117</c:v>
                </c:pt>
                <c:pt idx="28">
                  <c:v>102.57672138742937</c:v>
                </c:pt>
                <c:pt idx="29">
                  <c:v>65.580136923998637</c:v>
                </c:pt>
                <c:pt idx="30">
                  <c:v>54.706714198529809</c:v>
                </c:pt>
                <c:pt idx="31">
                  <c:v>46.044405763287124</c:v>
                </c:pt>
                <c:pt idx="32">
                  <c:v>47.791048101535132</c:v>
                </c:pt>
                <c:pt idx="33">
                  <c:v>65.255721308695456</c:v>
                </c:pt>
                <c:pt idx="34">
                  <c:v>48.314216800885376</c:v>
                </c:pt>
                <c:pt idx="35">
                  <c:v>76.627460724107252</c:v>
                </c:pt>
                <c:pt idx="36">
                  <c:v>69.087859819717238</c:v>
                </c:pt>
                <c:pt idx="37">
                  <c:v>64.380140274596073</c:v>
                </c:pt>
                <c:pt idx="38">
                  <c:v>74.23972800296734</c:v>
                </c:pt>
                <c:pt idx="39">
                  <c:v>65.315076114560796</c:v>
                </c:pt>
                <c:pt idx="40">
                  <c:v>111.80381823516993</c:v>
                </c:pt>
                <c:pt idx="41">
                  <c:v>111.80381823516993</c:v>
                </c:pt>
                <c:pt idx="42">
                  <c:v>111.67872182073688</c:v>
                </c:pt>
                <c:pt idx="43">
                  <c:v>111.42579586322964</c:v>
                </c:pt>
                <c:pt idx="44">
                  <c:v>111.42579586322964</c:v>
                </c:pt>
                <c:pt idx="45">
                  <c:v>97.039587466324377</c:v>
                </c:pt>
                <c:pt idx="46">
                  <c:v>121.06837594379142</c:v>
                </c:pt>
                <c:pt idx="47">
                  <c:v>122.64982626822145</c:v>
                </c:pt>
                <c:pt idx="48">
                  <c:v>71.74022305417887</c:v>
                </c:pt>
                <c:pt idx="49">
                  <c:v>101.1676336360826</c:v>
                </c:pt>
                <c:pt idx="50">
                  <c:v>52.737777517335523</c:v>
                </c:pt>
                <c:pt idx="51">
                  <c:v>71.880763274401133</c:v>
                </c:pt>
                <c:pt idx="52">
                  <c:v>107.09565359745588</c:v>
                </c:pt>
                <c:pt idx="53">
                  <c:v>57.159287890798467</c:v>
                </c:pt>
                <c:pt idx="54">
                  <c:v>58.685342366910326</c:v>
                </c:pt>
                <c:pt idx="55">
                  <c:v>41.559938697751143</c:v>
                </c:pt>
                <c:pt idx="56">
                  <c:v>84.957980486791726</c:v>
                </c:pt>
                <c:pt idx="57">
                  <c:v>49.00682194018605</c:v>
                </c:pt>
                <c:pt idx="58">
                  <c:v>109.69805277786398</c:v>
                </c:pt>
                <c:pt idx="59">
                  <c:v>77.072495394811739</c:v>
                </c:pt>
                <c:pt idx="60">
                  <c:v>80.219576177133433</c:v>
                </c:pt>
                <c:pt idx="61">
                  <c:v>57.850221957897659</c:v>
                </c:pt>
                <c:pt idx="62">
                  <c:v>51.233561442097866</c:v>
                </c:pt>
                <c:pt idx="63">
                  <c:v>113.11135554027841</c:v>
                </c:pt>
                <c:pt idx="64">
                  <c:v>96.10577499766049</c:v>
                </c:pt>
                <c:pt idx="65">
                  <c:v>48.087066418825664</c:v>
                </c:pt>
                <c:pt idx="66">
                  <c:v>90.837560725511551</c:v>
                </c:pt>
                <c:pt idx="67">
                  <c:v>64.605453873552406</c:v>
                </c:pt>
                <c:pt idx="68">
                  <c:v>114.03994434344681</c:v>
                </c:pt>
                <c:pt idx="69">
                  <c:v>116.25617639743018</c:v>
                </c:pt>
                <c:pt idx="70">
                  <c:v>114.03994434344681</c:v>
                </c:pt>
                <c:pt idx="71">
                  <c:v>116.25617639743018</c:v>
                </c:pt>
                <c:pt idx="72">
                  <c:v>89.734196850339274</c:v>
                </c:pt>
                <c:pt idx="73">
                  <c:v>54.350168122162877</c:v>
                </c:pt>
                <c:pt idx="74">
                  <c:v>36.646434771243314</c:v>
                </c:pt>
                <c:pt idx="75">
                  <c:v>54.393625324381219</c:v>
                </c:pt>
                <c:pt idx="76">
                  <c:v>43.75900264039317</c:v>
                </c:pt>
                <c:pt idx="77">
                  <c:v>78.444069151437404</c:v>
                </c:pt>
                <c:pt idx="78">
                  <c:v>110.66402762753356</c:v>
                </c:pt>
                <c:pt idx="79">
                  <c:v>87.819348308215652</c:v>
                </c:pt>
                <c:pt idx="80">
                  <c:v>54.477611633329964</c:v>
                </c:pt>
                <c:pt idx="81">
                  <c:v>121.98672303286173</c:v>
                </c:pt>
                <c:pt idx="82">
                  <c:v>69.003386165540249</c:v>
                </c:pt>
                <c:pt idx="83">
                  <c:v>79.345722094725772</c:v>
                </c:pt>
                <c:pt idx="84">
                  <c:v>33.917542500887372</c:v>
                </c:pt>
                <c:pt idx="85">
                  <c:v>42.579971735531565</c:v>
                </c:pt>
                <c:pt idx="86">
                  <c:v>108.24505586712817</c:v>
                </c:pt>
                <c:pt idx="87">
                  <c:v>107.49796957135423</c:v>
                </c:pt>
                <c:pt idx="88">
                  <c:v>38.36371187402861</c:v>
                </c:pt>
                <c:pt idx="89">
                  <c:v>63.517600060201985</c:v>
                </c:pt>
                <c:pt idx="90">
                  <c:v>32.88385851826412</c:v>
                </c:pt>
                <c:pt idx="91">
                  <c:v>27.687832335479612</c:v>
                </c:pt>
                <c:pt idx="92">
                  <c:v>100.2984440402888</c:v>
                </c:pt>
                <c:pt idx="93">
                  <c:v>94.805752496750401</c:v>
                </c:pt>
                <c:pt idx="94">
                  <c:v>54.424574148746167</c:v>
                </c:pt>
                <c:pt idx="95">
                  <c:v>51.298286364792389</c:v>
                </c:pt>
                <c:pt idx="96">
                  <c:v>43.238325495491772</c:v>
                </c:pt>
                <c:pt idx="97">
                  <c:v>64.558410110893632</c:v>
                </c:pt>
                <c:pt idx="98">
                  <c:v>70.30024983023084</c:v>
                </c:pt>
                <c:pt idx="99">
                  <c:v>53.22333411376944</c:v>
                </c:pt>
                <c:pt idx="100">
                  <c:v>99.585638508754997</c:v>
                </c:pt>
                <c:pt idx="101">
                  <c:v>63.090306511399945</c:v>
                </c:pt>
                <c:pt idx="102">
                  <c:v>97.401285257342749</c:v>
                </c:pt>
                <c:pt idx="103">
                  <c:v>32.037855261086563</c:v>
                </c:pt>
                <c:pt idx="104">
                  <c:v>60.800860637250267</c:v>
                </c:pt>
                <c:pt idx="105">
                  <c:v>30.174857188302855</c:v>
                </c:pt>
                <c:pt idx="106">
                  <c:v>66.304721716166142</c:v>
                </c:pt>
                <c:pt idx="107">
                  <c:v>29.041725442561695</c:v>
                </c:pt>
                <c:pt idx="108">
                  <c:v>20.869138886231376</c:v>
                </c:pt>
                <c:pt idx="109">
                  <c:v>51.094051865381708</c:v>
                </c:pt>
                <c:pt idx="110">
                  <c:v>35.775437560927713</c:v>
                </c:pt>
                <c:pt idx="111">
                  <c:v>45.75892136996859</c:v>
                </c:pt>
                <c:pt idx="112">
                  <c:v>32.362413748578085</c:v>
                </c:pt>
                <c:pt idx="113">
                  <c:v>59.281846776157806</c:v>
                </c:pt>
                <c:pt idx="114">
                  <c:v>77.151933705334272</c:v>
                </c:pt>
                <c:pt idx="115">
                  <c:v>39.222397258668181</c:v>
                </c:pt>
                <c:pt idx="116">
                  <c:v>79.55744230723748</c:v>
                </c:pt>
                <c:pt idx="117">
                  <c:v>82.255850024631783</c:v>
                </c:pt>
                <c:pt idx="118">
                  <c:v>56.811235682613557</c:v>
                </c:pt>
                <c:pt idx="119">
                  <c:v>44.699266002028487</c:v>
                </c:pt>
                <c:pt idx="120">
                  <c:v>32.687794761118795</c:v>
                </c:pt>
                <c:pt idx="121">
                  <c:v>40.57260806218838</c:v>
                </c:pt>
                <c:pt idx="122">
                  <c:v>40.606660398359395</c:v>
                </c:pt>
                <c:pt idx="123">
                  <c:v>25.512892151290568</c:v>
                </c:pt>
                <c:pt idx="124">
                  <c:v>26.995650491496104</c:v>
                </c:pt>
                <c:pt idx="125">
                  <c:v>35.018091694497507</c:v>
                </c:pt>
                <c:pt idx="126">
                  <c:v>39.366743604271669</c:v>
                </c:pt>
                <c:pt idx="127">
                  <c:v>67.73092370454907</c:v>
                </c:pt>
                <c:pt idx="128">
                  <c:v>36.040516793644677</c:v>
                </c:pt>
                <c:pt idx="129">
                  <c:v>26.468544354431618</c:v>
                </c:pt>
                <c:pt idx="130">
                  <c:v>28.08948726183316</c:v>
                </c:pt>
                <c:pt idx="131">
                  <c:v>29.097975137605744</c:v>
                </c:pt>
                <c:pt idx="132">
                  <c:v>76.183199228236177</c:v>
                </c:pt>
                <c:pt idx="133">
                  <c:v>52.708792483275701</c:v>
                </c:pt>
                <c:pt idx="134">
                  <c:v>75.900229808117473</c:v>
                </c:pt>
                <c:pt idx="135">
                  <c:v>36.875155727313938</c:v>
                </c:pt>
                <c:pt idx="136">
                  <c:v>29.089315516865852</c:v>
                </c:pt>
                <c:pt idx="137">
                  <c:v>29.875691552626492</c:v>
                </c:pt>
                <c:pt idx="138">
                  <c:v>29.80886445942064</c:v>
                </c:pt>
                <c:pt idx="139">
                  <c:v>30.349908878858663</c:v>
                </c:pt>
                <c:pt idx="140">
                  <c:v>61.970720192019549</c:v>
                </c:pt>
                <c:pt idx="141">
                  <c:v>64.159896477279915</c:v>
                </c:pt>
                <c:pt idx="142">
                  <c:v>45.420349359642209</c:v>
                </c:pt>
                <c:pt idx="143">
                  <c:v>32.9032736078494</c:v>
                </c:pt>
                <c:pt idx="144">
                  <c:v>43.137850124132498</c:v>
                </c:pt>
                <c:pt idx="145">
                  <c:v>27.978822247697863</c:v>
                </c:pt>
                <c:pt idx="146">
                  <c:v>90.101291984111725</c:v>
                </c:pt>
                <c:pt idx="147">
                  <c:v>29.821801949117305</c:v>
                </c:pt>
                <c:pt idx="148">
                  <c:v>29.875691552626492</c:v>
                </c:pt>
                <c:pt idx="149">
                  <c:v>37.199369592919659</c:v>
                </c:pt>
                <c:pt idx="150">
                  <c:v>31.251800473339806</c:v>
                </c:pt>
                <c:pt idx="151">
                  <c:v>44.360007828668238</c:v>
                </c:pt>
                <c:pt idx="152">
                  <c:v>56.127066885784231</c:v>
                </c:pt>
                <c:pt idx="153">
                  <c:v>45.770844530610304</c:v>
                </c:pt>
                <c:pt idx="154">
                  <c:v>51.663897985915277</c:v>
                </c:pt>
                <c:pt idx="155">
                  <c:v>53.795810477226794</c:v>
                </c:pt>
                <c:pt idx="156">
                  <c:v>28.377689700794807</c:v>
                </c:pt>
                <c:pt idx="157">
                  <c:v>28.083631253142027</c:v>
                </c:pt>
                <c:pt idx="158">
                  <c:v>45.820230589820561</c:v>
                </c:pt>
                <c:pt idx="159">
                  <c:v>28.778983406403455</c:v>
                </c:pt>
                <c:pt idx="160">
                  <c:v>84.333597736011384</c:v>
                </c:pt>
                <c:pt idx="161">
                  <c:v>21.809330817628943</c:v>
                </c:pt>
                <c:pt idx="162">
                  <c:v>21.29817565759193</c:v>
                </c:pt>
                <c:pt idx="163">
                  <c:v>44.962947010569017</c:v>
                </c:pt>
                <c:pt idx="164">
                  <c:v>23.019495971214301</c:v>
                </c:pt>
                <c:pt idx="165">
                  <c:v>20.810884433646535</c:v>
                </c:pt>
                <c:pt idx="166">
                  <c:v>29.65217550958786</c:v>
                </c:pt>
                <c:pt idx="167">
                  <c:v>53.469382020789439</c:v>
                </c:pt>
                <c:pt idx="168">
                  <c:v>49.753534473447587</c:v>
                </c:pt>
                <c:pt idx="169">
                  <c:v>23.776422250308798</c:v>
                </c:pt>
                <c:pt idx="170">
                  <c:v>53.469382020789439</c:v>
                </c:pt>
                <c:pt idx="171">
                  <c:v>20.337822316185854</c:v>
                </c:pt>
                <c:pt idx="172">
                  <c:v>22.329013123001836</c:v>
                </c:pt>
                <c:pt idx="173">
                  <c:v>23.317302673465075</c:v>
                </c:pt>
                <c:pt idx="174">
                  <c:v>25.77178988801208</c:v>
                </c:pt>
                <c:pt idx="175">
                  <c:v>48.25525348276642</c:v>
                </c:pt>
                <c:pt idx="176">
                  <c:v>54.755968387744971</c:v>
                </c:pt>
                <c:pt idx="177">
                  <c:v>53.533095043127133</c:v>
                </c:pt>
                <c:pt idx="178">
                  <c:v>30.068336750679716</c:v>
                </c:pt>
                <c:pt idx="179">
                  <c:v>20.357616070794393</c:v>
                </c:pt>
                <c:pt idx="180">
                  <c:v>19.07468981372482</c:v>
                </c:pt>
                <c:pt idx="181">
                  <c:v>19.07468981372482</c:v>
                </c:pt>
                <c:pt idx="182">
                  <c:v>20.362922986250648</c:v>
                </c:pt>
                <c:pt idx="183">
                  <c:v>21.15355551312188</c:v>
                </c:pt>
                <c:pt idx="184">
                  <c:v>53.96909479264896</c:v>
                </c:pt>
                <c:pt idx="185">
                  <c:v>29.49055822639037</c:v>
                </c:pt>
                <c:pt idx="186">
                  <c:v>23.381244760999692</c:v>
                </c:pt>
                <c:pt idx="187">
                  <c:v>23.381244760999692</c:v>
                </c:pt>
                <c:pt idx="188">
                  <c:v>23.392854634095329</c:v>
                </c:pt>
                <c:pt idx="189">
                  <c:v>85.119660993054637</c:v>
                </c:pt>
                <c:pt idx="190">
                  <c:v>47.928969060972456</c:v>
                </c:pt>
                <c:pt idx="191">
                  <c:v>19.746983417386215</c:v>
                </c:pt>
                <c:pt idx="192">
                  <c:v>28.192880428306001</c:v>
                </c:pt>
                <c:pt idx="193">
                  <c:v>19.873897930997227</c:v>
                </c:pt>
                <c:pt idx="194">
                  <c:v>31.17257683804921</c:v>
                </c:pt>
                <c:pt idx="195">
                  <c:v>21.322320018746893</c:v>
                </c:pt>
                <c:pt idx="196">
                  <c:v>25.709316235857969</c:v>
                </c:pt>
                <c:pt idx="197">
                  <c:v>22.189793538627622</c:v>
                </c:pt>
                <c:pt idx="198">
                  <c:v>36.375354308366738</c:v>
                </c:pt>
                <c:pt idx="199">
                  <c:v>22.278909175328909</c:v>
                </c:pt>
                <c:pt idx="200">
                  <c:v>34.000234928072089</c:v>
                </c:pt>
                <c:pt idx="201">
                  <c:v>61.306021244805386</c:v>
                </c:pt>
                <c:pt idx="202">
                  <c:v>63.815707441812137</c:v>
                </c:pt>
                <c:pt idx="203">
                  <c:v>39.343409791283555</c:v>
                </c:pt>
                <c:pt idx="204">
                  <c:v>24.506800092861823</c:v>
                </c:pt>
                <c:pt idx="205">
                  <c:v>19.904486629033688</c:v>
                </c:pt>
                <c:pt idx="206">
                  <c:v>23.338028480541553</c:v>
                </c:pt>
                <c:pt idx="207">
                  <c:v>22.818851965034664</c:v>
                </c:pt>
                <c:pt idx="208">
                  <c:v>21.053540829136015</c:v>
                </c:pt>
                <c:pt idx="209">
                  <c:v>20.887776314378371</c:v>
                </c:pt>
                <c:pt idx="210">
                  <c:v>21.38775280831576</c:v>
                </c:pt>
                <c:pt idx="211">
                  <c:v>31.151219840616832</c:v>
                </c:pt>
                <c:pt idx="212">
                  <c:v>25.509158295963456</c:v>
                </c:pt>
                <c:pt idx="213">
                  <c:v>19.46175655202331</c:v>
                </c:pt>
                <c:pt idx="214">
                  <c:v>22.124894578694619</c:v>
                </c:pt>
                <c:pt idx="215">
                  <c:v>39.864847768062063</c:v>
                </c:pt>
                <c:pt idx="216">
                  <c:v>29.912857470395103</c:v>
                </c:pt>
                <c:pt idx="217">
                  <c:v>27.447927971452568</c:v>
                </c:pt>
                <c:pt idx="218">
                  <c:v>27.097043347068787</c:v>
                </c:pt>
                <c:pt idx="219">
                  <c:v>41.082693914481695</c:v>
                </c:pt>
                <c:pt idx="220">
                  <c:v>78.436715073921306</c:v>
                </c:pt>
                <c:pt idx="221">
                  <c:v>43.126519404100343</c:v>
                </c:pt>
                <c:pt idx="222">
                  <c:v>29.912857470395103</c:v>
                </c:pt>
                <c:pt idx="223">
                  <c:v>37.936086204057347</c:v>
                </c:pt>
                <c:pt idx="224">
                  <c:v>31.071724955428898</c:v>
                </c:pt>
                <c:pt idx="225">
                  <c:v>45.657580997935945</c:v>
                </c:pt>
                <c:pt idx="226">
                  <c:v>73.331206273259667</c:v>
                </c:pt>
                <c:pt idx="227">
                  <c:v>28.171159089430532</c:v>
                </c:pt>
                <c:pt idx="228">
                  <c:v>19.601551311760606</c:v>
                </c:pt>
                <c:pt idx="229">
                  <c:v>19.339759445655552</c:v>
                </c:pt>
                <c:pt idx="230">
                  <c:v>40.882355084453508</c:v>
                </c:pt>
                <c:pt idx="231">
                  <c:v>18.117788318927047</c:v>
                </c:pt>
                <c:pt idx="232">
                  <c:v>19.589670811591308</c:v>
                </c:pt>
                <c:pt idx="233">
                  <c:v>29.728976403558921</c:v>
                </c:pt>
                <c:pt idx="234">
                  <c:v>26.408210018246454</c:v>
                </c:pt>
                <c:pt idx="235">
                  <c:v>17.988142655282221</c:v>
                </c:pt>
                <c:pt idx="236">
                  <c:v>22.774248908177803</c:v>
                </c:pt>
                <c:pt idx="237">
                  <c:v>17.862937251262789</c:v>
                </c:pt>
                <c:pt idx="238">
                  <c:v>32.311307637880198</c:v>
                </c:pt>
                <c:pt idx="239">
                  <c:v>33.665492810574939</c:v>
                </c:pt>
                <c:pt idx="240">
                  <c:v>29.912857470395103</c:v>
                </c:pt>
                <c:pt idx="241">
                  <c:v>19.926601200885809</c:v>
                </c:pt>
                <c:pt idx="242">
                  <c:v>21.816580527486458</c:v>
                </c:pt>
                <c:pt idx="243">
                  <c:v>40.679891218664544</c:v>
                </c:pt>
                <c:pt idx="244">
                  <c:v>35.920877996517667</c:v>
                </c:pt>
                <c:pt idx="245">
                  <c:v>18.337635329285249</c:v>
                </c:pt>
                <c:pt idx="246">
                  <c:v>49.825901846873549</c:v>
                </c:pt>
                <c:pt idx="247">
                  <c:v>24.145826621010119</c:v>
                </c:pt>
                <c:pt idx="248">
                  <c:v>32.998451912618741</c:v>
                </c:pt>
                <c:pt idx="249">
                  <c:v>16.38054930975607</c:v>
                </c:pt>
                <c:pt idx="250">
                  <c:v>39.811201629741099</c:v>
                </c:pt>
                <c:pt idx="251">
                  <c:v>42.84175834013223</c:v>
                </c:pt>
                <c:pt idx="252">
                  <c:v>30.237667487469917</c:v>
                </c:pt>
                <c:pt idx="253">
                  <c:v>39.037213197329436</c:v>
                </c:pt>
                <c:pt idx="254">
                  <c:v>17.402786109897111</c:v>
                </c:pt>
                <c:pt idx="255">
                  <c:v>19.957347018662603</c:v>
                </c:pt>
                <c:pt idx="256">
                  <c:v>18.980892113481993</c:v>
                </c:pt>
                <c:pt idx="257">
                  <c:v>38.793460110005903</c:v>
                </c:pt>
                <c:pt idx="258">
                  <c:v>15.3117766681563</c:v>
                </c:pt>
                <c:pt idx="259">
                  <c:v>36.854285751387451</c:v>
                </c:pt>
                <c:pt idx="260">
                  <c:v>13.084845442318251</c:v>
                </c:pt>
                <c:pt idx="261">
                  <c:v>17.418422003075399</c:v>
                </c:pt>
                <c:pt idx="262">
                  <c:v>15.311849483504039</c:v>
                </c:pt>
                <c:pt idx="263">
                  <c:v>12.822417857781826</c:v>
                </c:pt>
                <c:pt idx="264">
                  <c:v>12.822417857781826</c:v>
                </c:pt>
                <c:pt idx="265">
                  <c:v>18.305951048399084</c:v>
                </c:pt>
                <c:pt idx="266">
                  <c:v>14.05465980894339</c:v>
                </c:pt>
                <c:pt idx="267">
                  <c:v>10.780171172946108</c:v>
                </c:pt>
                <c:pt idx="268">
                  <c:v>22.27484127858256</c:v>
                </c:pt>
                <c:pt idx="269">
                  <c:v>22.030426837211277</c:v>
                </c:pt>
                <c:pt idx="270">
                  <c:v>13.027905323451401</c:v>
                </c:pt>
                <c:pt idx="271">
                  <c:v>26.701973386196993</c:v>
                </c:pt>
                <c:pt idx="272">
                  <c:v>21.16804468883397</c:v>
                </c:pt>
                <c:pt idx="273">
                  <c:v>37.383818992522393</c:v>
                </c:pt>
                <c:pt idx="274">
                  <c:v>17.106707397180074</c:v>
                </c:pt>
                <c:pt idx="275">
                  <c:v>17.818494644475354</c:v>
                </c:pt>
                <c:pt idx="276">
                  <c:v>11.171050912145681</c:v>
                </c:pt>
                <c:pt idx="277">
                  <c:v>21.008159337994936</c:v>
                </c:pt>
                <c:pt idx="278">
                  <c:v>18.937532555629744</c:v>
                </c:pt>
                <c:pt idx="279">
                  <c:v>11.198993390644816</c:v>
                </c:pt>
                <c:pt idx="280">
                  <c:v>12.28142397858818</c:v>
                </c:pt>
                <c:pt idx="281">
                  <c:v>9.0810477123347155</c:v>
                </c:pt>
                <c:pt idx="282">
                  <c:v>22.198892850069278</c:v>
                </c:pt>
                <c:pt idx="283">
                  <c:v>22.595886520001432</c:v>
                </c:pt>
                <c:pt idx="284">
                  <c:v>11.198993390644816</c:v>
                </c:pt>
                <c:pt idx="285">
                  <c:v>13.630059181170214</c:v>
                </c:pt>
                <c:pt idx="286">
                  <c:v>17.688085044124215</c:v>
                </c:pt>
                <c:pt idx="287">
                  <c:v>39.349275823198262</c:v>
                </c:pt>
                <c:pt idx="288">
                  <c:v>8.1114470370997314</c:v>
                </c:pt>
                <c:pt idx="289">
                  <c:v>11.665168927838812</c:v>
                </c:pt>
                <c:pt idx="290">
                  <c:v>36.003978186251963</c:v>
                </c:pt>
                <c:pt idx="291">
                  <c:v>11.47488603043435</c:v>
                </c:pt>
                <c:pt idx="292">
                  <c:v>20.867804469013496</c:v>
                </c:pt>
                <c:pt idx="293">
                  <c:v>40.40388383012165</c:v>
                </c:pt>
                <c:pt idx="294">
                  <c:v>29.46709685519405</c:v>
                </c:pt>
              </c:numCache>
            </c:numRef>
          </c:yVal>
          <c:bubbleSize>
            <c:numRef>
              <c:f>'PV &amp; Wind PPAs vs. Gas'!$H$28:$H$322</c:f>
              <c:numCache>
                <c:formatCode>0.0</c:formatCode>
                <c:ptCount val="295"/>
                <c:pt idx="0">
                  <c:v>50.4</c:v>
                </c:pt>
                <c:pt idx="1">
                  <c:v>98.9</c:v>
                </c:pt>
                <c:pt idx="2">
                  <c:v>99</c:v>
                </c:pt>
                <c:pt idx="3">
                  <c:v>51</c:v>
                </c:pt>
                <c:pt idx="4">
                  <c:v>49.5</c:v>
                </c:pt>
                <c:pt idx="5">
                  <c:v>150</c:v>
                </c:pt>
                <c:pt idx="6">
                  <c:v>49.5</c:v>
                </c:pt>
                <c:pt idx="7">
                  <c:v>8</c:v>
                </c:pt>
                <c:pt idx="8">
                  <c:v>24.75</c:v>
                </c:pt>
                <c:pt idx="9">
                  <c:v>63</c:v>
                </c:pt>
                <c:pt idx="10">
                  <c:v>30</c:v>
                </c:pt>
                <c:pt idx="11">
                  <c:v>12</c:v>
                </c:pt>
                <c:pt idx="12">
                  <c:v>49.5</c:v>
                </c:pt>
                <c:pt idx="13">
                  <c:v>96.6</c:v>
                </c:pt>
                <c:pt idx="14">
                  <c:v>124.5</c:v>
                </c:pt>
                <c:pt idx="15">
                  <c:v>70</c:v>
                </c:pt>
                <c:pt idx="16">
                  <c:v>22.5</c:v>
                </c:pt>
                <c:pt idx="17">
                  <c:v>102.3</c:v>
                </c:pt>
                <c:pt idx="18">
                  <c:v>205.5</c:v>
                </c:pt>
                <c:pt idx="19">
                  <c:v>51</c:v>
                </c:pt>
                <c:pt idx="20">
                  <c:v>70</c:v>
                </c:pt>
                <c:pt idx="21">
                  <c:v>21</c:v>
                </c:pt>
                <c:pt idx="22">
                  <c:v>21</c:v>
                </c:pt>
                <c:pt idx="23">
                  <c:v>22.5</c:v>
                </c:pt>
                <c:pt idx="24">
                  <c:v>69</c:v>
                </c:pt>
                <c:pt idx="25">
                  <c:v>100</c:v>
                </c:pt>
                <c:pt idx="26">
                  <c:v>18.899999999999999</c:v>
                </c:pt>
                <c:pt idx="27">
                  <c:v>16.8</c:v>
                </c:pt>
                <c:pt idx="28">
                  <c:v>90</c:v>
                </c:pt>
                <c:pt idx="29">
                  <c:v>200.2</c:v>
                </c:pt>
                <c:pt idx="30">
                  <c:v>36</c:v>
                </c:pt>
                <c:pt idx="31">
                  <c:v>151.80000000000001</c:v>
                </c:pt>
                <c:pt idx="32">
                  <c:v>129.6</c:v>
                </c:pt>
                <c:pt idx="33">
                  <c:v>150</c:v>
                </c:pt>
                <c:pt idx="34">
                  <c:v>99</c:v>
                </c:pt>
                <c:pt idx="35">
                  <c:v>5</c:v>
                </c:pt>
                <c:pt idx="36">
                  <c:v>60</c:v>
                </c:pt>
                <c:pt idx="37">
                  <c:v>50</c:v>
                </c:pt>
                <c:pt idx="38">
                  <c:v>209.4</c:v>
                </c:pt>
                <c:pt idx="39">
                  <c:v>150</c:v>
                </c:pt>
                <c:pt idx="40">
                  <c:v>150</c:v>
                </c:pt>
                <c:pt idx="41">
                  <c:v>150</c:v>
                </c:pt>
                <c:pt idx="42">
                  <c:v>150</c:v>
                </c:pt>
                <c:pt idx="43">
                  <c:v>102</c:v>
                </c:pt>
                <c:pt idx="44">
                  <c:v>168</c:v>
                </c:pt>
                <c:pt idx="45">
                  <c:v>50</c:v>
                </c:pt>
                <c:pt idx="46">
                  <c:v>10.25</c:v>
                </c:pt>
                <c:pt idx="47">
                  <c:v>120</c:v>
                </c:pt>
                <c:pt idx="48">
                  <c:v>70</c:v>
                </c:pt>
                <c:pt idx="49">
                  <c:v>151.80000000000001</c:v>
                </c:pt>
                <c:pt idx="50">
                  <c:v>81</c:v>
                </c:pt>
                <c:pt idx="51">
                  <c:v>198</c:v>
                </c:pt>
                <c:pt idx="52">
                  <c:v>65.099999999999994</c:v>
                </c:pt>
                <c:pt idx="53">
                  <c:v>250.2</c:v>
                </c:pt>
                <c:pt idx="54">
                  <c:v>40.5</c:v>
                </c:pt>
                <c:pt idx="55">
                  <c:v>102.4</c:v>
                </c:pt>
                <c:pt idx="56">
                  <c:v>50.4</c:v>
                </c:pt>
                <c:pt idx="57">
                  <c:v>51</c:v>
                </c:pt>
                <c:pt idx="58">
                  <c:v>143.5</c:v>
                </c:pt>
                <c:pt idx="59">
                  <c:v>32.5</c:v>
                </c:pt>
                <c:pt idx="60">
                  <c:v>20</c:v>
                </c:pt>
                <c:pt idx="61">
                  <c:v>250.8</c:v>
                </c:pt>
                <c:pt idx="62">
                  <c:v>36</c:v>
                </c:pt>
                <c:pt idx="63">
                  <c:v>102</c:v>
                </c:pt>
                <c:pt idx="64">
                  <c:v>36.799999999999997</c:v>
                </c:pt>
                <c:pt idx="65">
                  <c:v>100</c:v>
                </c:pt>
                <c:pt idx="66">
                  <c:v>90</c:v>
                </c:pt>
                <c:pt idx="67">
                  <c:v>30</c:v>
                </c:pt>
                <c:pt idx="68">
                  <c:v>150</c:v>
                </c:pt>
                <c:pt idx="69">
                  <c:v>168</c:v>
                </c:pt>
                <c:pt idx="70">
                  <c:v>150</c:v>
                </c:pt>
                <c:pt idx="71">
                  <c:v>132</c:v>
                </c:pt>
                <c:pt idx="72">
                  <c:v>81.599999999999994</c:v>
                </c:pt>
                <c:pt idx="73">
                  <c:v>114</c:v>
                </c:pt>
                <c:pt idx="74">
                  <c:v>78.2</c:v>
                </c:pt>
                <c:pt idx="75">
                  <c:v>42.5</c:v>
                </c:pt>
                <c:pt idx="76">
                  <c:v>99.2</c:v>
                </c:pt>
                <c:pt idx="77">
                  <c:v>99.2</c:v>
                </c:pt>
                <c:pt idx="78">
                  <c:v>102.5</c:v>
                </c:pt>
                <c:pt idx="79">
                  <c:v>110.4</c:v>
                </c:pt>
                <c:pt idx="80">
                  <c:v>199.8</c:v>
                </c:pt>
                <c:pt idx="81">
                  <c:v>49</c:v>
                </c:pt>
                <c:pt idx="82">
                  <c:v>79.2</c:v>
                </c:pt>
                <c:pt idx="83">
                  <c:v>55.2</c:v>
                </c:pt>
                <c:pt idx="84">
                  <c:v>148.80000000000001</c:v>
                </c:pt>
                <c:pt idx="85">
                  <c:v>80</c:v>
                </c:pt>
                <c:pt idx="86">
                  <c:v>49.8</c:v>
                </c:pt>
                <c:pt idx="87">
                  <c:v>31.68</c:v>
                </c:pt>
                <c:pt idx="88">
                  <c:v>161</c:v>
                </c:pt>
                <c:pt idx="89">
                  <c:v>99</c:v>
                </c:pt>
                <c:pt idx="90">
                  <c:v>201</c:v>
                </c:pt>
                <c:pt idx="91">
                  <c:v>167.89999999999998</c:v>
                </c:pt>
                <c:pt idx="92">
                  <c:v>78.2</c:v>
                </c:pt>
                <c:pt idx="93">
                  <c:v>78.2</c:v>
                </c:pt>
                <c:pt idx="94">
                  <c:v>50</c:v>
                </c:pt>
                <c:pt idx="95">
                  <c:v>38.46</c:v>
                </c:pt>
                <c:pt idx="96">
                  <c:v>27.3</c:v>
                </c:pt>
                <c:pt idx="97">
                  <c:v>28.5</c:v>
                </c:pt>
                <c:pt idx="98">
                  <c:v>34.200000000000003</c:v>
                </c:pt>
                <c:pt idx="99">
                  <c:v>48</c:v>
                </c:pt>
                <c:pt idx="100">
                  <c:v>257.60000000000002</c:v>
                </c:pt>
                <c:pt idx="101">
                  <c:v>100</c:v>
                </c:pt>
                <c:pt idx="102">
                  <c:v>155.1</c:v>
                </c:pt>
                <c:pt idx="103">
                  <c:v>100.8</c:v>
                </c:pt>
                <c:pt idx="104">
                  <c:v>165.6</c:v>
                </c:pt>
                <c:pt idx="105">
                  <c:v>131.1</c:v>
                </c:pt>
                <c:pt idx="106">
                  <c:v>214.4</c:v>
                </c:pt>
                <c:pt idx="107">
                  <c:v>150.36000000000001</c:v>
                </c:pt>
                <c:pt idx="108">
                  <c:v>108</c:v>
                </c:pt>
                <c:pt idx="109">
                  <c:v>115</c:v>
                </c:pt>
                <c:pt idx="110">
                  <c:v>202</c:v>
                </c:pt>
                <c:pt idx="111">
                  <c:v>40</c:v>
                </c:pt>
                <c:pt idx="112">
                  <c:v>200</c:v>
                </c:pt>
                <c:pt idx="113">
                  <c:v>104.4</c:v>
                </c:pt>
                <c:pt idx="114">
                  <c:v>20</c:v>
                </c:pt>
                <c:pt idx="115">
                  <c:v>199.92</c:v>
                </c:pt>
                <c:pt idx="116">
                  <c:v>162</c:v>
                </c:pt>
                <c:pt idx="117">
                  <c:v>102.5</c:v>
                </c:pt>
                <c:pt idx="118">
                  <c:v>120</c:v>
                </c:pt>
                <c:pt idx="119">
                  <c:v>42</c:v>
                </c:pt>
                <c:pt idx="120">
                  <c:v>200</c:v>
                </c:pt>
                <c:pt idx="121">
                  <c:v>50</c:v>
                </c:pt>
                <c:pt idx="122">
                  <c:v>37.5</c:v>
                </c:pt>
                <c:pt idx="123">
                  <c:v>100.8</c:v>
                </c:pt>
                <c:pt idx="124">
                  <c:v>104</c:v>
                </c:pt>
                <c:pt idx="125">
                  <c:v>92.34</c:v>
                </c:pt>
                <c:pt idx="126">
                  <c:v>201.6</c:v>
                </c:pt>
                <c:pt idx="127">
                  <c:v>100.65</c:v>
                </c:pt>
                <c:pt idx="128">
                  <c:v>48</c:v>
                </c:pt>
                <c:pt idx="129">
                  <c:v>98.9</c:v>
                </c:pt>
                <c:pt idx="130">
                  <c:v>100.8</c:v>
                </c:pt>
                <c:pt idx="131">
                  <c:v>59.8</c:v>
                </c:pt>
                <c:pt idx="132">
                  <c:v>49.5</c:v>
                </c:pt>
                <c:pt idx="133">
                  <c:v>39.9</c:v>
                </c:pt>
                <c:pt idx="134">
                  <c:v>20.65</c:v>
                </c:pt>
                <c:pt idx="135">
                  <c:v>75</c:v>
                </c:pt>
                <c:pt idx="136">
                  <c:v>201.25</c:v>
                </c:pt>
                <c:pt idx="137">
                  <c:v>79.599999999999994</c:v>
                </c:pt>
                <c:pt idx="138">
                  <c:v>49.2</c:v>
                </c:pt>
                <c:pt idx="139">
                  <c:v>78.400000000000006</c:v>
                </c:pt>
                <c:pt idx="140">
                  <c:v>110.4</c:v>
                </c:pt>
                <c:pt idx="141">
                  <c:v>30.4</c:v>
                </c:pt>
                <c:pt idx="142">
                  <c:v>14.4</c:v>
                </c:pt>
                <c:pt idx="143">
                  <c:v>310.39999999999998</c:v>
                </c:pt>
                <c:pt idx="144">
                  <c:v>21</c:v>
                </c:pt>
                <c:pt idx="145">
                  <c:v>30.400000000000002</c:v>
                </c:pt>
                <c:pt idx="146">
                  <c:v>50</c:v>
                </c:pt>
                <c:pt idx="147">
                  <c:v>91</c:v>
                </c:pt>
                <c:pt idx="148">
                  <c:v>51.2</c:v>
                </c:pt>
                <c:pt idx="149">
                  <c:v>202</c:v>
                </c:pt>
                <c:pt idx="150">
                  <c:v>48</c:v>
                </c:pt>
                <c:pt idx="151">
                  <c:v>54</c:v>
                </c:pt>
                <c:pt idx="152">
                  <c:v>69</c:v>
                </c:pt>
                <c:pt idx="153">
                  <c:v>100.3</c:v>
                </c:pt>
                <c:pt idx="154">
                  <c:v>50</c:v>
                </c:pt>
                <c:pt idx="155">
                  <c:v>15</c:v>
                </c:pt>
                <c:pt idx="156">
                  <c:v>74.8</c:v>
                </c:pt>
                <c:pt idx="157">
                  <c:v>200.6</c:v>
                </c:pt>
                <c:pt idx="158">
                  <c:v>74.8</c:v>
                </c:pt>
                <c:pt idx="159">
                  <c:v>62.4</c:v>
                </c:pt>
                <c:pt idx="160">
                  <c:v>39</c:v>
                </c:pt>
                <c:pt idx="161">
                  <c:v>200</c:v>
                </c:pt>
                <c:pt idx="162">
                  <c:v>200</c:v>
                </c:pt>
                <c:pt idx="163">
                  <c:v>200</c:v>
                </c:pt>
                <c:pt idx="164">
                  <c:v>250</c:v>
                </c:pt>
                <c:pt idx="165">
                  <c:v>199</c:v>
                </c:pt>
                <c:pt idx="166">
                  <c:v>102.4</c:v>
                </c:pt>
                <c:pt idx="167">
                  <c:v>80</c:v>
                </c:pt>
                <c:pt idx="168">
                  <c:v>50.4</c:v>
                </c:pt>
                <c:pt idx="169">
                  <c:v>200</c:v>
                </c:pt>
                <c:pt idx="170">
                  <c:v>80</c:v>
                </c:pt>
                <c:pt idx="171">
                  <c:v>100</c:v>
                </c:pt>
                <c:pt idx="172">
                  <c:v>249.9</c:v>
                </c:pt>
                <c:pt idx="173">
                  <c:v>150</c:v>
                </c:pt>
                <c:pt idx="174">
                  <c:v>205.7</c:v>
                </c:pt>
                <c:pt idx="175">
                  <c:v>20</c:v>
                </c:pt>
                <c:pt idx="176">
                  <c:v>147.6</c:v>
                </c:pt>
                <c:pt idx="177">
                  <c:v>184.8</c:v>
                </c:pt>
                <c:pt idx="178">
                  <c:v>60</c:v>
                </c:pt>
                <c:pt idx="179">
                  <c:v>198.9</c:v>
                </c:pt>
                <c:pt idx="180">
                  <c:v>200</c:v>
                </c:pt>
                <c:pt idx="181">
                  <c:v>199.8</c:v>
                </c:pt>
                <c:pt idx="182">
                  <c:v>200</c:v>
                </c:pt>
                <c:pt idx="183">
                  <c:v>400</c:v>
                </c:pt>
                <c:pt idx="184">
                  <c:v>19.8</c:v>
                </c:pt>
                <c:pt idx="185">
                  <c:v>249.2</c:v>
                </c:pt>
                <c:pt idx="186">
                  <c:v>106</c:v>
                </c:pt>
                <c:pt idx="187">
                  <c:v>172</c:v>
                </c:pt>
                <c:pt idx="188">
                  <c:v>201.6</c:v>
                </c:pt>
                <c:pt idx="189">
                  <c:v>34.200000000000003</c:v>
                </c:pt>
                <c:pt idx="190">
                  <c:v>51</c:v>
                </c:pt>
                <c:pt idx="191">
                  <c:v>98</c:v>
                </c:pt>
                <c:pt idx="192">
                  <c:v>149.6</c:v>
                </c:pt>
                <c:pt idx="193">
                  <c:v>100.3</c:v>
                </c:pt>
                <c:pt idx="194">
                  <c:v>78.2</c:v>
                </c:pt>
                <c:pt idx="195">
                  <c:v>99</c:v>
                </c:pt>
                <c:pt idx="196">
                  <c:v>299.7</c:v>
                </c:pt>
                <c:pt idx="197">
                  <c:v>150</c:v>
                </c:pt>
                <c:pt idx="198">
                  <c:v>175</c:v>
                </c:pt>
                <c:pt idx="199">
                  <c:v>100</c:v>
                </c:pt>
                <c:pt idx="200">
                  <c:v>115.99999999999999</c:v>
                </c:pt>
                <c:pt idx="201">
                  <c:v>30</c:v>
                </c:pt>
                <c:pt idx="202">
                  <c:v>42.95</c:v>
                </c:pt>
                <c:pt idx="203">
                  <c:v>140</c:v>
                </c:pt>
                <c:pt idx="204">
                  <c:v>100</c:v>
                </c:pt>
                <c:pt idx="205">
                  <c:v>200</c:v>
                </c:pt>
                <c:pt idx="206">
                  <c:v>150</c:v>
                </c:pt>
                <c:pt idx="207">
                  <c:v>150</c:v>
                </c:pt>
                <c:pt idx="208">
                  <c:v>100</c:v>
                </c:pt>
                <c:pt idx="209">
                  <c:v>73.5</c:v>
                </c:pt>
                <c:pt idx="210">
                  <c:v>50</c:v>
                </c:pt>
                <c:pt idx="211">
                  <c:v>78</c:v>
                </c:pt>
                <c:pt idx="212">
                  <c:v>300</c:v>
                </c:pt>
                <c:pt idx="213">
                  <c:v>208.27</c:v>
                </c:pt>
                <c:pt idx="214">
                  <c:v>20</c:v>
                </c:pt>
                <c:pt idx="215">
                  <c:v>149</c:v>
                </c:pt>
                <c:pt idx="216">
                  <c:v>20</c:v>
                </c:pt>
                <c:pt idx="217">
                  <c:v>200.91</c:v>
                </c:pt>
                <c:pt idx="218">
                  <c:v>36</c:v>
                </c:pt>
                <c:pt idx="219">
                  <c:v>208</c:v>
                </c:pt>
                <c:pt idx="220">
                  <c:v>80</c:v>
                </c:pt>
                <c:pt idx="221">
                  <c:v>324</c:v>
                </c:pt>
                <c:pt idx="222">
                  <c:v>25</c:v>
                </c:pt>
                <c:pt idx="223">
                  <c:v>100.05</c:v>
                </c:pt>
                <c:pt idx="224">
                  <c:v>98</c:v>
                </c:pt>
                <c:pt idx="225">
                  <c:v>200</c:v>
                </c:pt>
                <c:pt idx="226">
                  <c:v>30</c:v>
                </c:pt>
                <c:pt idx="227">
                  <c:v>198</c:v>
                </c:pt>
                <c:pt idx="228">
                  <c:v>149.03</c:v>
                </c:pt>
                <c:pt idx="229">
                  <c:v>64.8</c:v>
                </c:pt>
                <c:pt idx="230">
                  <c:v>100.8</c:v>
                </c:pt>
                <c:pt idx="231">
                  <c:v>199.8</c:v>
                </c:pt>
                <c:pt idx="232">
                  <c:v>99.1</c:v>
                </c:pt>
                <c:pt idx="233">
                  <c:v>149.5</c:v>
                </c:pt>
                <c:pt idx="234">
                  <c:v>29.9</c:v>
                </c:pt>
                <c:pt idx="235">
                  <c:v>206.55</c:v>
                </c:pt>
                <c:pt idx="236">
                  <c:v>200</c:v>
                </c:pt>
                <c:pt idx="237">
                  <c:v>200</c:v>
                </c:pt>
                <c:pt idx="238">
                  <c:v>75</c:v>
                </c:pt>
                <c:pt idx="239">
                  <c:v>25</c:v>
                </c:pt>
                <c:pt idx="240">
                  <c:v>7</c:v>
                </c:pt>
                <c:pt idx="241">
                  <c:v>99.25</c:v>
                </c:pt>
                <c:pt idx="242">
                  <c:v>149.72999999999999</c:v>
                </c:pt>
                <c:pt idx="243">
                  <c:v>7.2</c:v>
                </c:pt>
                <c:pt idx="244">
                  <c:v>119.7</c:v>
                </c:pt>
                <c:pt idx="245">
                  <c:v>140</c:v>
                </c:pt>
                <c:pt idx="246">
                  <c:v>46</c:v>
                </c:pt>
                <c:pt idx="247">
                  <c:v>199.2</c:v>
                </c:pt>
                <c:pt idx="248">
                  <c:v>75.400000000000006</c:v>
                </c:pt>
                <c:pt idx="249">
                  <c:v>216.44</c:v>
                </c:pt>
                <c:pt idx="250">
                  <c:v>49.5</c:v>
                </c:pt>
                <c:pt idx="251">
                  <c:v>298.2</c:v>
                </c:pt>
                <c:pt idx="252">
                  <c:v>79.75</c:v>
                </c:pt>
                <c:pt idx="253">
                  <c:v>43.2</c:v>
                </c:pt>
                <c:pt idx="254">
                  <c:v>40.590000000000003</c:v>
                </c:pt>
                <c:pt idx="255">
                  <c:v>27</c:v>
                </c:pt>
                <c:pt idx="256">
                  <c:v>200</c:v>
                </c:pt>
                <c:pt idx="257">
                  <c:v>66</c:v>
                </c:pt>
                <c:pt idx="258">
                  <c:v>100.05</c:v>
                </c:pt>
                <c:pt idx="259">
                  <c:v>128.69999999999999</c:v>
                </c:pt>
                <c:pt idx="260">
                  <c:v>216.2</c:v>
                </c:pt>
                <c:pt idx="261">
                  <c:v>231.05</c:v>
                </c:pt>
                <c:pt idx="262">
                  <c:v>106.7</c:v>
                </c:pt>
                <c:pt idx="263">
                  <c:v>15</c:v>
                </c:pt>
                <c:pt idx="264">
                  <c:v>2.38</c:v>
                </c:pt>
                <c:pt idx="265">
                  <c:v>100</c:v>
                </c:pt>
                <c:pt idx="266">
                  <c:v>15.59</c:v>
                </c:pt>
                <c:pt idx="267">
                  <c:v>160</c:v>
                </c:pt>
                <c:pt idx="268">
                  <c:v>75</c:v>
                </c:pt>
                <c:pt idx="269">
                  <c:v>132</c:v>
                </c:pt>
                <c:pt idx="270">
                  <c:v>16.100000000000001</c:v>
                </c:pt>
                <c:pt idx="271">
                  <c:v>100</c:v>
                </c:pt>
                <c:pt idx="272">
                  <c:v>200</c:v>
                </c:pt>
                <c:pt idx="273">
                  <c:v>100</c:v>
                </c:pt>
                <c:pt idx="274">
                  <c:v>242</c:v>
                </c:pt>
                <c:pt idx="275">
                  <c:v>29.875</c:v>
                </c:pt>
                <c:pt idx="276">
                  <c:v>243.8</c:v>
                </c:pt>
                <c:pt idx="277">
                  <c:v>103.5</c:v>
                </c:pt>
                <c:pt idx="278">
                  <c:v>211.66</c:v>
                </c:pt>
                <c:pt idx="279">
                  <c:v>83</c:v>
                </c:pt>
                <c:pt idx="280">
                  <c:v>200</c:v>
                </c:pt>
                <c:pt idx="281">
                  <c:v>100</c:v>
                </c:pt>
                <c:pt idx="282">
                  <c:v>166</c:v>
                </c:pt>
                <c:pt idx="283">
                  <c:v>50</c:v>
                </c:pt>
                <c:pt idx="284">
                  <c:v>97</c:v>
                </c:pt>
                <c:pt idx="285">
                  <c:v>226.56</c:v>
                </c:pt>
                <c:pt idx="286">
                  <c:v>79.900000000000006</c:v>
                </c:pt>
                <c:pt idx="287">
                  <c:v>21.6</c:v>
                </c:pt>
                <c:pt idx="288">
                  <c:v>299.36</c:v>
                </c:pt>
                <c:pt idx="289">
                  <c:v>161</c:v>
                </c:pt>
                <c:pt idx="290">
                  <c:v>21.6</c:v>
                </c:pt>
                <c:pt idx="291">
                  <c:v>160</c:v>
                </c:pt>
                <c:pt idx="292">
                  <c:v>96.7</c:v>
                </c:pt>
                <c:pt idx="293">
                  <c:v>76.8</c:v>
                </c:pt>
                <c:pt idx="294">
                  <c:v>56.2</c:v>
                </c:pt>
              </c:numCache>
            </c:numRef>
          </c:bubbleSize>
          <c:bubble3D val="0"/>
          <c:extLst>
            <c:ext xmlns:c16="http://schemas.microsoft.com/office/drawing/2014/chart" uri="{C3380CC4-5D6E-409C-BE32-E72D297353CC}">
              <c16:uniqueId val="{00000001-D4E9-4E17-9885-DA0E826D206E}"/>
            </c:ext>
          </c:extLst>
        </c:ser>
        <c:dLbls>
          <c:showLegendKey val="0"/>
          <c:showVal val="0"/>
          <c:showCatName val="0"/>
          <c:showSerName val="0"/>
          <c:showPercent val="0"/>
          <c:showBubbleSize val="0"/>
        </c:dLbls>
        <c:bubbleScale val="50"/>
        <c:showNegBubbles val="0"/>
        <c:axId val="364571264"/>
        <c:axId val="462385920"/>
      </c:bubbleChart>
      <c:valAx>
        <c:axId val="364571264"/>
        <c:scaling>
          <c:orientation val="minMax"/>
          <c:max val="44196"/>
          <c:min val="39814"/>
        </c:scaling>
        <c:delete val="0"/>
        <c:axPos val="b"/>
        <c:title>
          <c:tx>
            <c:rich>
              <a:bodyPr/>
              <a:lstStyle/>
              <a:p>
                <a:pPr>
                  <a:defRPr/>
                </a:pPr>
                <a:r>
                  <a:rPr lang="en-US"/>
                  <a:t>PPA Execution Date and Gas Projection Year</a:t>
                </a:r>
              </a:p>
            </c:rich>
          </c:tx>
          <c:layout>
            <c:manualLayout>
              <c:xMode val="edge"/>
              <c:yMode val="edge"/>
              <c:x val="0.30232653610606369"/>
              <c:y val="0.93084536307961507"/>
            </c:manualLayout>
          </c:layout>
          <c:overlay val="0"/>
          <c:spPr>
            <a:noFill/>
            <a:ln w="25400">
              <a:noFill/>
            </a:ln>
          </c:spPr>
        </c:title>
        <c:numFmt formatCode="yyyy" sourceLinked="0"/>
        <c:majorTickMark val="out"/>
        <c:minorTickMark val="none"/>
        <c:tickLblPos val="nextTo"/>
        <c:spPr>
          <a:solidFill>
            <a:schemeClr val="bg1"/>
          </a:solidFill>
          <a:ln w="12700">
            <a:noFill/>
            <a:prstDash val="solid"/>
          </a:ln>
        </c:spPr>
        <c:txPr>
          <a:bodyPr rot="0" vert="horz"/>
          <a:lstStyle/>
          <a:p>
            <a:pPr>
              <a:defRPr/>
            </a:pPr>
            <a:endParaRPr lang="en-US"/>
          </a:p>
        </c:txPr>
        <c:crossAx val="462385920"/>
        <c:crosses val="autoZero"/>
        <c:crossBetween val="midCat"/>
        <c:majorUnit val="366"/>
      </c:valAx>
      <c:valAx>
        <c:axId val="462385920"/>
        <c:scaling>
          <c:orientation val="minMax"/>
          <c:max val="180"/>
          <c:min val="0"/>
        </c:scaling>
        <c:delete val="0"/>
        <c:axPos val="l"/>
        <c:majorGridlines>
          <c:spPr>
            <a:ln w="3175">
              <a:solidFill>
                <a:schemeClr val="bg1">
                  <a:lumMod val="75000"/>
                </a:schemeClr>
              </a:solidFill>
            </a:ln>
          </c:spPr>
        </c:majorGridlines>
        <c:numFmt formatCode="#,##0" sourceLinked="0"/>
        <c:majorTickMark val="out"/>
        <c:minorTickMark val="none"/>
        <c:tickLblPos val="nextTo"/>
        <c:spPr>
          <a:ln w="12700">
            <a:noFill/>
            <a:prstDash val="solid"/>
          </a:ln>
        </c:spPr>
        <c:txPr>
          <a:bodyPr rot="0" vert="horz"/>
          <a:lstStyle/>
          <a:p>
            <a:pPr>
              <a:defRPr/>
            </a:pPr>
            <a:endParaRPr lang="en-US"/>
          </a:p>
        </c:txPr>
        <c:crossAx val="364571264"/>
        <c:crosses val="autoZero"/>
        <c:crossBetween val="midCat"/>
      </c:valAx>
      <c:spPr>
        <a:solidFill>
          <a:schemeClr val="bg1"/>
        </a:solidFill>
        <a:ln w="25400">
          <a:noFill/>
        </a:ln>
      </c:spPr>
    </c:plotArea>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 r="0.75" t="1" header="0.5" footer="0.5"/>
    <c:pageSetup/>
  </c:printSettings>
  <c:userShapes r:id="rId1"/>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4.6921045460106024E-2"/>
          <c:y val="9.9296597906671405E-2"/>
          <c:w val="0.93410804783844803"/>
          <c:h val="0.74969066366704162"/>
        </c:manualLayout>
      </c:layout>
      <c:lineChart>
        <c:grouping val="standard"/>
        <c:varyColors val="0"/>
        <c:ser>
          <c:idx val="0"/>
          <c:order val="0"/>
          <c:spPr>
            <a:ln>
              <a:noFill/>
            </a:ln>
          </c:spPr>
          <c:marker>
            <c:symbol val="dash"/>
            <c:size val="18"/>
            <c:spPr>
              <a:solidFill>
                <a:schemeClr val="tx1"/>
              </a:solidFill>
              <a:ln>
                <a:noFill/>
              </a:ln>
            </c:spPr>
          </c:marker>
          <c:cat>
            <c:numRef>
              <c:f>'PV &amp; Wind PPAs vs. Gas'!$A$28:$A$39</c:f>
              <c:numCache>
                <c:formatCode>General</c:formatCode>
                <c:ptCount val="12"/>
                <c:pt idx="0">
                  <c:v>2009</c:v>
                </c:pt>
                <c:pt idx="1">
                  <c:v>2010</c:v>
                </c:pt>
                <c:pt idx="2">
                  <c:v>2011</c:v>
                </c:pt>
                <c:pt idx="3">
                  <c:v>2012</c:v>
                </c:pt>
                <c:pt idx="4">
                  <c:v>2013</c:v>
                </c:pt>
                <c:pt idx="5">
                  <c:v>2014</c:v>
                </c:pt>
                <c:pt idx="6">
                  <c:v>2015</c:v>
                </c:pt>
                <c:pt idx="7">
                  <c:v>2016</c:v>
                </c:pt>
                <c:pt idx="8">
                  <c:v>2017</c:v>
                </c:pt>
                <c:pt idx="9">
                  <c:v>2018</c:v>
                </c:pt>
                <c:pt idx="10">
                  <c:v>2019</c:v>
                </c:pt>
                <c:pt idx="11">
                  <c:v>2020</c:v>
                </c:pt>
              </c:numCache>
            </c:numRef>
          </c:cat>
          <c:val>
            <c:numRef>
              <c:f>'PV &amp; Wind PPAs vs. Gas'!$B$28:$B$39</c:f>
              <c:numCache>
                <c:formatCode>"$"#,##0_);\("$"#,##0\)</c:formatCode>
                <c:ptCount val="12"/>
                <c:pt idx="0">
                  <c:v>56.995984360595777</c:v>
                </c:pt>
                <c:pt idx="1">
                  <c:v>56.191497193396231</c:v>
                </c:pt>
                <c:pt idx="2">
                  <c:v>45.481896027242833</c:v>
                </c:pt>
                <c:pt idx="3">
                  <c:v>43.986345568285607</c:v>
                </c:pt>
                <c:pt idx="4">
                  <c:v>42.686149748660561</c:v>
                </c:pt>
                <c:pt idx="5">
                  <c:v>45.561809936126508</c:v>
                </c:pt>
                <c:pt idx="6">
                  <c:v>46.560824074110982</c:v>
                </c:pt>
                <c:pt idx="7">
                  <c:v>39.302956028733433</c:v>
                </c:pt>
                <c:pt idx="8">
                  <c:v>37.66506043529283</c:v>
                </c:pt>
                <c:pt idx="9">
                  <c:v>34.06513392943981</c:v>
                </c:pt>
                <c:pt idx="10">
                  <c:v>30.275967507761074</c:v>
                </c:pt>
                <c:pt idx="11">
                  <c:v>25.370271119895985</c:v>
                </c:pt>
              </c:numCache>
            </c:numRef>
          </c:val>
          <c:smooth val="0"/>
          <c:extLst>
            <c:ext xmlns:c16="http://schemas.microsoft.com/office/drawing/2014/chart" uri="{C3380CC4-5D6E-409C-BE32-E72D297353CC}">
              <c16:uniqueId val="{00000000-7C5A-47C7-87B8-932118C11053}"/>
            </c:ext>
          </c:extLst>
        </c:ser>
        <c:ser>
          <c:idx val="1"/>
          <c:order val="1"/>
          <c:spPr>
            <a:ln w="25400">
              <a:solidFill>
                <a:schemeClr val="tx2"/>
              </a:solidFill>
              <a:prstDash val="sysDash"/>
            </a:ln>
          </c:spPr>
          <c:marker>
            <c:symbol val="none"/>
          </c:marker>
          <c:cat>
            <c:numRef>
              <c:f>'PV &amp; Wind PPAs vs. Gas'!$A$28:$A$39</c:f>
              <c:numCache>
                <c:formatCode>General</c:formatCode>
                <c:ptCount val="12"/>
                <c:pt idx="0">
                  <c:v>2009</c:v>
                </c:pt>
                <c:pt idx="1">
                  <c:v>2010</c:v>
                </c:pt>
                <c:pt idx="2">
                  <c:v>2011</c:v>
                </c:pt>
                <c:pt idx="3">
                  <c:v>2012</c:v>
                </c:pt>
                <c:pt idx="4">
                  <c:v>2013</c:v>
                </c:pt>
                <c:pt idx="5">
                  <c:v>2014</c:v>
                </c:pt>
                <c:pt idx="6">
                  <c:v>2015</c:v>
                </c:pt>
                <c:pt idx="7">
                  <c:v>2016</c:v>
                </c:pt>
                <c:pt idx="8">
                  <c:v>2017</c:v>
                </c:pt>
                <c:pt idx="9">
                  <c:v>2018</c:v>
                </c:pt>
                <c:pt idx="10">
                  <c:v>2019</c:v>
                </c:pt>
                <c:pt idx="11">
                  <c:v>2020</c:v>
                </c:pt>
              </c:numCache>
            </c:numRef>
          </c:cat>
          <c:val>
            <c:numRef>
              <c:f>'PV &amp; Wind PPAs vs. Gas'!$D$28:$D$39</c:f>
              <c:numCache>
                <c:formatCode>"$"#,##0_);\("$"#,##0\)</c:formatCode>
                <c:ptCount val="12"/>
                <c:pt idx="0">
                  <c:v>71.959280567269118</c:v>
                </c:pt>
                <c:pt idx="1">
                  <c:v>63.253498219930478</c:v>
                </c:pt>
                <c:pt idx="2">
                  <c:v>46.026151561310378</c:v>
                </c:pt>
                <c:pt idx="3">
                  <c:v>38.7245560919729</c:v>
                </c:pt>
                <c:pt idx="4">
                  <c:v>27.633220120062504</c:v>
                </c:pt>
                <c:pt idx="5">
                  <c:v>25.470727734770406</c:v>
                </c:pt>
                <c:pt idx="6">
                  <c:v>29.741061936532255</c:v>
                </c:pt>
                <c:pt idx="7">
                  <c:v>25.191082943878005</c:v>
                </c:pt>
                <c:pt idx="8">
                  <c:v>16.705189861729075</c:v>
                </c:pt>
                <c:pt idx="9">
                  <c:v>12.262296074383334</c:v>
                </c:pt>
                <c:pt idx="10">
                  <c:v>24.809696845494891</c:v>
                </c:pt>
                <c:pt idx="11">
                  <c:v>#N/A</c:v>
                </c:pt>
              </c:numCache>
            </c:numRef>
          </c:val>
          <c:smooth val="0"/>
          <c:extLst>
            <c:ext xmlns:c16="http://schemas.microsoft.com/office/drawing/2014/chart" uri="{C3380CC4-5D6E-409C-BE32-E72D297353CC}">
              <c16:uniqueId val="{00000001-7C5A-47C7-87B8-932118C11053}"/>
            </c:ext>
          </c:extLst>
        </c:ser>
        <c:ser>
          <c:idx val="2"/>
          <c:order val="2"/>
          <c:spPr>
            <a:ln w="25400">
              <a:solidFill>
                <a:schemeClr val="accent6">
                  <a:lumMod val="75000"/>
                </a:schemeClr>
              </a:solidFill>
              <a:prstDash val="sysDash"/>
            </a:ln>
          </c:spPr>
          <c:marker>
            <c:symbol val="none"/>
          </c:marker>
          <c:cat>
            <c:numRef>
              <c:f>'PV &amp; Wind PPAs vs. Gas'!$A$28:$A$39</c:f>
              <c:numCache>
                <c:formatCode>General</c:formatCode>
                <c:ptCount val="12"/>
                <c:pt idx="0">
                  <c:v>2009</c:v>
                </c:pt>
                <c:pt idx="1">
                  <c:v>2010</c:v>
                </c:pt>
                <c:pt idx="2">
                  <c:v>2011</c:v>
                </c:pt>
                <c:pt idx="3">
                  <c:v>2012</c:v>
                </c:pt>
                <c:pt idx="4">
                  <c:v>2013</c:v>
                </c:pt>
                <c:pt idx="5">
                  <c:v>2014</c:v>
                </c:pt>
                <c:pt idx="6">
                  <c:v>2015</c:v>
                </c:pt>
                <c:pt idx="7">
                  <c:v>2016</c:v>
                </c:pt>
                <c:pt idx="8">
                  <c:v>2017</c:v>
                </c:pt>
                <c:pt idx="9">
                  <c:v>2018</c:v>
                </c:pt>
                <c:pt idx="10">
                  <c:v>2019</c:v>
                </c:pt>
                <c:pt idx="11">
                  <c:v>2020</c:v>
                </c:pt>
              </c:numCache>
            </c:numRef>
          </c:cat>
          <c:val>
            <c:numRef>
              <c:f>'PV &amp; Wind PPAs vs. Gas'!$C$28:$C$39</c:f>
              <c:numCache>
                <c:formatCode>"$"#,##0_);\("$"#,##0\)</c:formatCode>
                <c:ptCount val="12"/>
                <c:pt idx="0">
                  <c:v>156.02776185242917</c:v>
                </c:pt>
                <c:pt idx="1">
                  <c:v>128.66733382327459</c:v>
                </c:pt>
                <c:pt idx="2">
                  <c:v>104.55639076888642</c:v>
                </c:pt>
                <c:pt idx="3">
                  <c:v>81.191921993066302</c:v>
                </c:pt>
                <c:pt idx="4">
                  <c:v>65.018150330660632</c:v>
                </c:pt>
                <c:pt idx="5">
                  <c:v>53.961548494931115</c:v>
                </c:pt>
                <c:pt idx="6">
                  <c:v>45.5195507643231</c:v>
                </c:pt>
                <c:pt idx="7">
                  <c:v>37.764069072965192</c:v>
                </c:pt>
                <c:pt idx="8">
                  <c:v>35.620077672790771</c:v>
                </c:pt>
                <c:pt idx="9">
                  <c:v>25.825215422775617</c:v>
                </c:pt>
                <c:pt idx="10">
                  <c:v>23.991276544504327</c:v>
                </c:pt>
                <c:pt idx="11">
                  <c:v>29.615702532347971</c:v>
                </c:pt>
              </c:numCache>
            </c:numRef>
          </c:val>
          <c:smooth val="0"/>
          <c:extLst>
            <c:ext xmlns:c16="http://schemas.microsoft.com/office/drawing/2014/chart" uri="{C3380CC4-5D6E-409C-BE32-E72D297353CC}">
              <c16:uniqueId val="{00000002-7C5A-47C7-87B8-932118C11053}"/>
            </c:ext>
          </c:extLst>
        </c:ser>
        <c:dLbls>
          <c:showLegendKey val="0"/>
          <c:showVal val="0"/>
          <c:showCatName val="0"/>
          <c:showSerName val="0"/>
          <c:showPercent val="0"/>
          <c:showBubbleSize val="0"/>
        </c:dLbls>
        <c:marker val="1"/>
        <c:smooth val="0"/>
        <c:axId val="468217856"/>
        <c:axId val="468219392"/>
      </c:lineChart>
      <c:catAx>
        <c:axId val="468217856"/>
        <c:scaling>
          <c:orientation val="minMax"/>
        </c:scaling>
        <c:delete val="0"/>
        <c:axPos val="b"/>
        <c:numFmt formatCode="General" sourceLinked="1"/>
        <c:majorTickMark val="out"/>
        <c:minorTickMark val="none"/>
        <c:tickLblPos val="none"/>
        <c:spPr>
          <a:ln>
            <a:noFill/>
          </a:ln>
        </c:spPr>
        <c:crossAx val="468219392"/>
        <c:crosses val="autoZero"/>
        <c:auto val="1"/>
        <c:lblAlgn val="ctr"/>
        <c:lblOffset val="100"/>
        <c:noMultiLvlLbl val="0"/>
      </c:catAx>
      <c:valAx>
        <c:axId val="468219392"/>
        <c:scaling>
          <c:orientation val="minMax"/>
          <c:max val="180"/>
          <c:min val="0"/>
        </c:scaling>
        <c:delete val="1"/>
        <c:axPos val="l"/>
        <c:numFmt formatCode="General" sourceLinked="0"/>
        <c:majorTickMark val="out"/>
        <c:minorTickMark val="none"/>
        <c:tickLblPos val="none"/>
        <c:crossAx val="468217856"/>
        <c:crosses val="autoZero"/>
        <c:crossBetween val="between"/>
      </c:valAx>
      <c:spPr>
        <a:noFill/>
        <a:ln>
          <a:noFill/>
        </a:ln>
      </c:spPr>
    </c:plotArea>
    <c:plotVisOnly val="1"/>
    <c:dispBlanksAs val="gap"/>
    <c:showDLblsOverMax val="0"/>
  </c:chart>
  <c:spPr>
    <a:noFill/>
    <a:ln>
      <a:noFill/>
    </a:ln>
  </c:spPr>
  <c:txPr>
    <a:bodyPr/>
    <a:lstStyle/>
    <a:p>
      <a:pPr>
        <a:defRPr sz="1000" b="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2701602630643107E-2"/>
          <c:y val="0.12188507686539182"/>
          <c:w val="0.87233427007316"/>
          <c:h val="0.74470972378452693"/>
        </c:manualLayout>
      </c:layout>
      <c:areaChart>
        <c:grouping val="stacked"/>
        <c:varyColors val="0"/>
        <c:ser>
          <c:idx val="0"/>
          <c:order val="0"/>
          <c:tx>
            <c:v>Fixed-Tilt c-Si cumulative</c:v>
          </c:tx>
          <c:spPr>
            <a:solidFill>
              <a:schemeClr val="accent1">
                <a:lumMod val="50000"/>
                <a:alpha val="60000"/>
              </a:schemeClr>
            </a:solidFill>
            <a:ln w="25400">
              <a:noFill/>
            </a:ln>
          </c:spPr>
          <c:cat>
            <c:numRef>
              <c:f>'PV Capacity by Technology'!$A$29:$A$38</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Technology'!$I$29:$I$38</c:f>
              <c:numCache>
                <c:formatCode>#,##0.00</c:formatCode>
                <c:ptCount val="10"/>
                <c:pt idx="0">
                  <c:v>0.02</c:v>
                </c:pt>
                <c:pt idx="1">
                  <c:v>0.15</c:v>
                </c:pt>
                <c:pt idx="2">
                  <c:v>0.5</c:v>
                </c:pt>
                <c:pt idx="3">
                  <c:v>0.61</c:v>
                </c:pt>
                <c:pt idx="4">
                  <c:v>0.82</c:v>
                </c:pt>
                <c:pt idx="5">
                  <c:v>1.47</c:v>
                </c:pt>
                <c:pt idx="6">
                  <c:v>2.4</c:v>
                </c:pt>
                <c:pt idx="7">
                  <c:v>3.01</c:v>
                </c:pt>
                <c:pt idx="8">
                  <c:v>4.2300000000000004</c:v>
                </c:pt>
                <c:pt idx="9">
                  <c:v>4.7300000000000004</c:v>
                </c:pt>
              </c:numCache>
            </c:numRef>
          </c:val>
          <c:extLst>
            <c:ext xmlns:c16="http://schemas.microsoft.com/office/drawing/2014/chart" uri="{C3380CC4-5D6E-409C-BE32-E72D297353CC}">
              <c16:uniqueId val="{00000000-9F63-459E-8C5E-EDFC29299A7D}"/>
            </c:ext>
          </c:extLst>
        </c:ser>
        <c:ser>
          <c:idx val="2"/>
          <c:order val="1"/>
          <c:tx>
            <c:v>Fixed-Tilt Thin-Film cumulative</c:v>
          </c:tx>
          <c:spPr>
            <a:solidFill>
              <a:schemeClr val="accent1">
                <a:alpha val="60000"/>
              </a:schemeClr>
            </a:solidFill>
            <a:ln w="25400">
              <a:noFill/>
            </a:ln>
          </c:spPr>
          <c:cat>
            <c:numRef>
              <c:f>'PV Capacity by Technology'!$A$29:$A$38</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Technology'!$Q$29:$Q$38</c:f>
              <c:numCache>
                <c:formatCode>#,##0.00</c:formatCode>
                <c:ptCount val="10"/>
                <c:pt idx="0">
                  <c:v>0.15</c:v>
                </c:pt>
                <c:pt idx="1">
                  <c:v>0.24</c:v>
                </c:pt>
                <c:pt idx="2">
                  <c:v>0.44</c:v>
                </c:pt>
                <c:pt idx="3">
                  <c:v>0.94</c:v>
                </c:pt>
                <c:pt idx="4">
                  <c:v>2.62</c:v>
                </c:pt>
                <c:pt idx="5">
                  <c:v>2.83</c:v>
                </c:pt>
                <c:pt idx="6">
                  <c:v>3.45</c:v>
                </c:pt>
                <c:pt idx="7">
                  <c:v>3.7</c:v>
                </c:pt>
                <c:pt idx="8">
                  <c:v>3.75</c:v>
                </c:pt>
                <c:pt idx="9">
                  <c:v>3.8</c:v>
                </c:pt>
              </c:numCache>
            </c:numRef>
          </c:val>
          <c:extLst>
            <c:ext xmlns:c16="http://schemas.microsoft.com/office/drawing/2014/chart" uri="{C3380CC4-5D6E-409C-BE32-E72D297353CC}">
              <c16:uniqueId val="{00000001-9F63-459E-8C5E-EDFC29299A7D}"/>
            </c:ext>
          </c:extLst>
        </c:ser>
        <c:ser>
          <c:idx val="1"/>
          <c:order val="2"/>
          <c:tx>
            <c:v>Tracking c-Si cumulative</c:v>
          </c:tx>
          <c:spPr>
            <a:solidFill>
              <a:schemeClr val="accent2">
                <a:lumMod val="50000"/>
                <a:alpha val="60000"/>
              </a:schemeClr>
            </a:solidFill>
            <a:ln w="25400">
              <a:noFill/>
            </a:ln>
          </c:spPr>
          <c:cat>
            <c:numRef>
              <c:f>'PV Capacity by Technology'!$A$29:$A$38</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Technology'!$E$29:$E$38</c:f>
              <c:numCache>
                <c:formatCode>#,##0.00</c:formatCode>
                <c:ptCount val="10"/>
                <c:pt idx="0">
                  <c:v>0.08</c:v>
                </c:pt>
                <c:pt idx="1">
                  <c:v>0.31</c:v>
                </c:pt>
                <c:pt idx="2">
                  <c:v>0.66</c:v>
                </c:pt>
                <c:pt idx="3">
                  <c:v>1.4</c:v>
                </c:pt>
                <c:pt idx="4">
                  <c:v>2.14</c:v>
                </c:pt>
                <c:pt idx="5">
                  <c:v>3.8</c:v>
                </c:pt>
                <c:pt idx="6">
                  <c:v>8.59</c:v>
                </c:pt>
                <c:pt idx="7">
                  <c:v>11.12</c:v>
                </c:pt>
                <c:pt idx="8">
                  <c:v>12.87</c:v>
                </c:pt>
                <c:pt idx="9">
                  <c:v>15.23</c:v>
                </c:pt>
              </c:numCache>
            </c:numRef>
          </c:val>
          <c:extLst>
            <c:ext xmlns:c16="http://schemas.microsoft.com/office/drawing/2014/chart" uri="{C3380CC4-5D6E-409C-BE32-E72D297353CC}">
              <c16:uniqueId val="{00000002-9F63-459E-8C5E-EDFC29299A7D}"/>
            </c:ext>
          </c:extLst>
        </c:ser>
        <c:ser>
          <c:idx val="3"/>
          <c:order val="3"/>
          <c:tx>
            <c:v>Tracking Thin-Film cumulative</c:v>
          </c:tx>
          <c:spPr>
            <a:solidFill>
              <a:schemeClr val="accent2">
                <a:alpha val="60000"/>
              </a:schemeClr>
            </a:solidFill>
            <a:ln w="25400">
              <a:noFill/>
            </a:ln>
          </c:spPr>
          <c:cat>
            <c:numRef>
              <c:f>'PV Capacity by Technology'!$A$29:$A$38</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Technology'!$M$29:$M$38</c:f>
              <c:numCache>
                <c:formatCode>#,##0.00</c:formatCode>
                <c:ptCount val="10"/>
                <c:pt idx="1">
                  <c:v>0.02</c:v>
                </c:pt>
                <c:pt idx="2">
                  <c:v>0.05</c:v>
                </c:pt>
                <c:pt idx="3">
                  <c:v>0.05</c:v>
                </c:pt>
                <c:pt idx="4">
                  <c:v>0.57999999999999996</c:v>
                </c:pt>
                <c:pt idx="5">
                  <c:v>0.92</c:v>
                </c:pt>
                <c:pt idx="6">
                  <c:v>2.02</c:v>
                </c:pt>
                <c:pt idx="7">
                  <c:v>2.68</c:v>
                </c:pt>
                <c:pt idx="8">
                  <c:v>3.62</c:v>
                </c:pt>
                <c:pt idx="9">
                  <c:v>5.3</c:v>
                </c:pt>
              </c:numCache>
            </c:numRef>
          </c:val>
          <c:extLst>
            <c:ext xmlns:c16="http://schemas.microsoft.com/office/drawing/2014/chart" uri="{C3380CC4-5D6E-409C-BE32-E72D297353CC}">
              <c16:uniqueId val="{00000003-9F63-459E-8C5E-EDFC29299A7D}"/>
            </c:ext>
          </c:extLst>
        </c:ser>
        <c:dLbls>
          <c:showLegendKey val="0"/>
          <c:showVal val="0"/>
          <c:showCatName val="0"/>
          <c:showSerName val="0"/>
          <c:showPercent val="0"/>
          <c:showBubbleSize val="0"/>
        </c:dLbls>
        <c:axId val="232288256"/>
        <c:axId val="232265600"/>
      </c:areaChart>
      <c:barChart>
        <c:barDir val="col"/>
        <c:grouping val="stacked"/>
        <c:varyColors val="0"/>
        <c:ser>
          <c:idx val="4"/>
          <c:order val="4"/>
          <c:tx>
            <c:v> Fixed-Tilt c-Si</c:v>
          </c:tx>
          <c:spPr>
            <a:solidFill>
              <a:schemeClr val="accent1">
                <a:lumMod val="50000"/>
              </a:schemeClr>
            </a:solidFill>
          </c:spPr>
          <c:invertIfNegative val="0"/>
          <c:cat>
            <c:numRef>
              <c:f>'PV Capacity by Technology'!$A$29:$A$38</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Technology'!$H$29:$H$38</c:f>
              <c:numCache>
                <c:formatCode>#,##0.00</c:formatCode>
                <c:ptCount val="10"/>
                <c:pt idx="0">
                  <c:v>0.02</c:v>
                </c:pt>
                <c:pt idx="1">
                  <c:v>0.14000000000000001</c:v>
                </c:pt>
                <c:pt idx="2">
                  <c:v>0.35</c:v>
                </c:pt>
                <c:pt idx="3">
                  <c:v>0.11</c:v>
                </c:pt>
                <c:pt idx="4">
                  <c:v>0.2</c:v>
                </c:pt>
                <c:pt idx="5">
                  <c:v>0.66</c:v>
                </c:pt>
                <c:pt idx="6">
                  <c:v>0.92</c:v>
                </c:pt>
                <c:pt idx="7">
                  <c:v>0.61</c:v>
                </c:pt>
                <c:pt idx="8">
                  <c:v>1.22</c:v>
                </c:pt>
                <c:pt idx="9">
                  <c:v>0.5</c:v>
                </c:pt>
              </c:numCache>
            </c:numRef>
          </c:val>
          <c:extLst>
            <c:ext xmlns:c16="http://schemas.microsoft.com/office/drawing/2014/chart" uri="{C3380CC4-5D6E-409C-BE32-E72D297353CC}">
              <c16:uniqueId val="{00000004-9F63-459E-8C5E-EDFC29299A7D}"/>
            </c:ext>
          </c:extLst>
        </c:ser>
        <c:ser>
          <c:idx val="6"/>
          <c:order val="5"/>
          <c:tx>
            <c:v> Fixed-Tilt Thin-Film</c:v>
          </c:tx>
          <c:spPr>
            <a:solidFill>
              <a:schemeClr val="accent1"/>
            </a:solidFill>
          </c:spPr>
          <c:invertIfNegative val="0"/>
          <c:cat>
            <c:numRef>
              <c:f>'PV Capacity by Technology'!$A$29:$A$38</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Technology'!$P$29:$P$38</c:f>
              <c:numCache>
                <c:formatCode>#,##0.00</c:formatCode>
                <c:ptCount val="10"/>
                <c:pt idx="0">
                  <c:v>0.12</c:v>
                </c:pt>
                <c:pt idx="1">
                  <c:v>0.1</c:v>
                </c:pt>
                <c:pt idx="2">
                  <c:v>0.2</c:v>
                </c:pt>
                <c:pt idx="3">
                  <c:v>0.5</c:v>
                </c:pt>
                <c:pt idx="4">
                  <c:v>1.68</c:v>
                </c:pt>
                <c:pt idx="5">
                  <c:v>0.21</c:v>
                </c:pt>
                <c:pt idx="6">
                  <c:v>0.62</c:v>
                </c:pt>
                <c:pt idx="7">
                  <c:v>0.26</c:v>
                </c:pt>
                <c:pt idx="8">
                  <c:v>0.05</c:v>
                </c:pt>
                <c:pt idx="9">
                  <c:v>0.04</c:v>
                </c:pt>
              </c:numCache>
            </c:numRef>
          </c:val>
          <c:extLst>
            <c:ext xmlns:c16="http://schemas.microsoft.com/office/drawing/2014/chart" uri="{C3380CC4-5D6E-409C-BE32-E72D297353CC}">
              <c16:uniqueId val="{00000005-9F63-459E-8C5E-EDFC29299A7D}"/>
            </c:ext>
          </c:extLst>
        </c:ser>
        <c:ser>
          <c:idx val="5"/>
          <c:order val="6"/>
          <c:tx>
            <c:v> Tracking c-Si</c:v>
          </c:tx>
          <c:spPr>
            <a:solidFill>
              <a:schemeClr val="accent2">
                <a:lumMod val="50000"/>
              </a:schemeClr>
            </a:solidFill>
          </c:spPr>
          <c:invertIfNegative val="0"/>
          <c:cat>
            <c:numRef>
              <c:f>'PV Capacity by Technology'!$A$29:$A$38</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Technology'!$D$29:$D$38</c:f>
              <c:numCache>
                <c:formatCode>#,##0.00</c:formatCode>
                <c:ptCount val="10"/>
                <c:pt idx="0">
                  <c:v>0.04</c:v>
                </c:pt>
                <c:pt idx="1">
                  <c:v>0.23</c:v>
                </c:pt>
                <c:pt idx="2">
                  <c:v>0.35</c:v>
                </c:pt>
                <c:pt idx="3">
                  <c:v>0.74</c:v>
                </c:pt>
                <c:pt idx="4">
                  <c:v>0.75</c:v>
                </c:pt>
                <c:pt idx="5">
                  <c:v>1.66</c:v>
                </c:pt>
                <c:pt idx="6">
                  <c:v>4.78</c:v>
                </c:pt>
                <c:pt idx="7">
                  <c:v>2.54</c:v>
                </c:pt>
                <c:pt idx="8">
                  <c:v>1.74</c:v>
                </c:pt>
                <c:pt idx="9">
                  <c:v>2.36</c:v>
                </c:pt>
              </c:numCache>
            </c:numRef>
          </c:val>
          <c:extLst>
            <c:ext xmlns:c16="http://schemas.microsoft.com/office/drawing/2014/chart" uri="{C3380CC4-5D6E-409C-BE32-E72D297353CC}">
              <c16:uniqueId val="{00000006-9F63-459E-8C5E-EDFC29299A7D}"/>
            </c:ext>
          </c:extLst>
        </c:ser>
        <c:ser>
          <c:idx val="7"/>
          <c:order val="7"/>
          <c:tx>
            <c:v> Tracking Thin-Film</c:v>
          </c:tx>
          <c:spPr>
            <a:solidFill>
              <a:schemeClr val="accent2"/>
            </a:solidFill>
          </c:spPr>
          <c:invertIfNegative val="0"/>
          <c:cat>
            <c:numRef>
              <c:f>'PV Capacity by Technology'!$A$29:$A$38</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'PV Capacity by Technology'!$L$29:$L$38</c:f>
              <c:numCache>
                <c:formatCode>#,##0.00</c:formatCode>
                <c:ptCount val="10"/>
                <c:pt idx="1">
                  <c:v>0.02</c:v>
                </c:pt>
                <c:pt idx="2">
                  <c:v>0.03</c:v>
                </c:pt>
                <c:pt idx="4">
                  <c:v>0.53</c:v>
                </c:pt>
                <c:pt idx="5">
                  <c:v>0.34</c:v>
                </c:pt>
                <c:pt idx="6">
                  <c:v>1.1100000000000001</c:v>
                </c:pt>
                <c:pt idx="7">
                  <c:v>0.65</c:v>
                </c:pt>
                <c:pt idx="8">
                  <c:v>0.94</c:v>
                </c:pt>
                <c:pt idx="9">
                  <c:v>1.68</c:v>
                </c:pt>
              </c:numCache>
            </c:numRef>
          </c:val>
          <c:extLst>
            <c:ext xmlns:c16="http://schemas.microsoft.com/office/drawing/2014/chart" uri="{C3380CC4-5D6E-409C-BE32-E72D297353CC}">
              <c16:uniqueId val="{00000007-9F63-459E-8C5E-EDFC29299A7D}"/>
            </c:ext>
          </c:extLst>
        </c:ser>
        <c:dLbls>
          <c:showLegendKey val="0"/>
          <c:showVal val="0"/>
          <c:showCatName val="0"/>
          <c:showSerName val="0"/>
          <c:showPercent val="0"/>
          <c:showBubbleSize val="0"/>
        </c:dLbls>
        <c:gapWidth val="95"/>
        <c:overlap val="100"/>
        <c:axId val="232263680"/>
        <c:axId val="232511360"/>
      </c:barChart>
      <c:valAx>
        <c:axId val="232511360"/>
        <c:scaling>
          <c:orientation val="minMax"/>
          <c:max val="8"/>
          <c:min val="0"/>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txPr>
          <a:bodyPr/>
          <a:lstStyle/>
          <a:p>
            <a:pPr>
              <a:defRPr b="1"/>
            </a:pPr>
            <a:endParaRPr lang="en-US"/>
          </a:p>
        </c:txPr>
        <c:crossAx val="232263680"/>
        <c:crosses val="autoZero"/>
        <c:crossBetween val="between"/>
      </c:valAx>
      <c:catAx>
        <c:axId val="232263680"/>
        <c:scaling>
          <c:orientation val="minMax"/>
        </c:scaling>
        <c:delete val="0"/>
        <c:axPos val="b"/>
        <c:title>
          <c:tx>
            <c:rich>
              <a:bodyPr/>
              <a:lstStyle/>
              <a:p>
                <a:pPr>
                  <a:defRPr/>
                </a:pPr>
                <a:r>
                  <a:rPr lang="en-US"/>
                  <a:t>Installation Year</a:t>
                </a:r>
              </a:p>
            </c:rich>
          </c:tx>
          <c:layout>
            <c:manualLayout>
              <c:xMode val="edge"/>
              <c:yMode val="edge"/>
              <c:x val="0.40549481795544789"/>
              <c:y val="0.93346800399950003"/>
            </c:manualLayout>
          </c:layout>
          <c:overlay val="0"/>
        </c:title>
        <c:numFmt formatCode="General" sourceLinked="0"/>
        <c:majorTickMark val="out"/>
        <c:minorTickMark val="none"/>
        <c:tickLblPos val="nextTo"/>
        <c:spPr>
          <a:ln w="3175">
            <a:noFill/>
          </a:ln>
        </c:spPr>
        <c:txPr>
          <a:bodyPr/>
          <a:lstStyle/>
          <a:p>
            <a:pPr>
              <a:defRPr b="1"/>
            </a:pPr>
            <a:endParaRPr lang="en-US"/>
          </a:p>
        </c:txPr>
        <c:crossAx val="232511360"/>
        <c:crosses val="autoZero"/>
        <c:auto val="1"/>
        <c:lblAlgn val="ctr"/>
        <c:lblOffset val="0"/>
        <c:noMultiLvlLbl val="0"/>
      </c:catAx>
      <c:valAx>
        <c:axId val="232265600"/>
        <c:scaling>
          <c:orientation val="minMax"/>
          <c:max val="32"/>
          <c:min val="0"/>
        </c:scaling>
        <c:delete val="0"/>
        <c:axPos val="r"/>
        <c:numFmt formatCode="#,##0" sourceLinked="0"/>
        <c:majorTickMark val="out"/>
        <c:minorTickMark val="none"/>
        <c:tickLblPos val="nextTo"/>
        <c:spPr>
          <a:solidFill>
            <a:sysClr val="window" lastClr="FFFFFF"/>
          </a:solidFill>
          <a:ln w="3175">
            <a:noFill/>
          </a:ln>
        </c:spPr>
        <c:txPr>
          <a:bodyPr/>
          <a:lstStyle/>
          <a:p>
            <a:pPr>
              <a:defRPr b="1"/>
            </a:pPr>
            <a:endParaRPr lang="en-US"/>
          </a:p>
        </c:txPr>
        <c:crossAx val="232288256"/>
        <c:crosses val="max"/>
        <c:crossBetween val="between"/>
        <c:majorUnit val="4"/>
      </c:valAx>
      <c:catAx>
        <c:axId val="232288256"/>
        <c:scaling>
          <c:orientation val="minMax"/>
        </c:scaling>
        <c:delete val="1"/>
        <c:axPos val="b"/>
        <c:numFmt formatCode="General" sourceLinked="1"/>
        <c:majorTickMark val="out"/>
        <c:minorTickMark val="none"/>
        <c:tickLblPos val="nextTo"/>
        <c:crossAx val="232265600"/>
        <c:crosses val="autoZero"/>
        <c:auto val="1"/>
        <c:lblAlgn val="ctr"/>
        <c:lblOffset val="100"/>
        <c:noMultiLvlLbl val="0"/>
      </c:catAx>
      <c:spPr>
        <a:solidFill>
          <a:schemeClr val="bg1"/>
        </a:solidFill>
      </c:spPr>
    </c:plotArea>
    <c:legend>
      <c:legendPos val="r"/>
      <c:legendEntry>
        <c:idx val="0"/>
        <c:delete val="1"/>
      </c:legendEntry>
      <c:legendEntry>
        <c:idx val="1"/>
        <c:delete val="1"/>
      </c:legendEntry>
      <c:legendEntry>
        <c:idx val="2"/>
        <c:delete val="1"/>
      </c:legendEntry>
      <c:legendEntry>
        <c:idx val="3"/>
        <c:delete val="1"/>
      </c:legendEntry>
      <c:layout>
        <c:manualLayout>
          <c:xMode val="edge"/>
          <c:yMode val="edge"/>
          <c:x val="7.6483668708078156E-2"/>
          <c:y val="0.16048193297794547"/>
          <c:w val="0.23876061544938462"/>
          <c:h val="0.26939807062539084"/>
        </c:manualLayout>
      </c:layout>
      <c:overlay val="1"/>
      <c:spPr>
        <a:solidFill>
          <a:schemeClr val="bg1"/>
        </a:solidFill>
        <a:ln w="3175">
          <a:solidFill>
            <a:schemeClr val="bg1">
              <a:lumMod val="75000"/>
            </a:schemeClr>
          </a:solidFill>
        </a:ln>
        <a:effectLst/>
      </c:spPr>
    </c:legend>
    <c:plotVisOnly val="1"/>
    <c:dispBlanksAs val="gap"/>
    <c:showDLblsOverMax val="0"/>
  </c:chart>
  <c:spPr>
    <a:solidFill>
      <a:sysClr val="window" lastClr="FFFFFF"/>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2741940911232257E-2"/>
          <c:y val="9.724503187101613E-2"/>
          <c:w val="0.9130767548287233"/>
          <c:h val="0.80801743532058479"/>
        </c:manualLayout>
      </c:layout>
      <c:areaChart>
        <c:grouping val="stacked"/>
        <c:varyColors val="0"/>
        <c:ser>
          <c:idx val="0"/>
          <c:order val="0"/>
          <c:spPr>
            <a:noFill/>
          </c:spPr>
          <c:cat>
            <c:numRef>
              <c:f>'Recent PV PPAs vs. Gas Forecast'!$C$25:$AG$25</c:f>
              <c:numCache>
                <c:formatCode>General</c:formatCode>
                <c:ptCount val="31"/>
                <c:pt idx="0">
                  <c:v>2020</c:v>
                </c:pt>
                <c:pt idx="1">
                  <c:v>2021</c:v>
                </c:pt>
                <c:pt idx="2">
                  <c:v>2022</c:v>
                </c:pt>
                <c:pt idx="3">
                  <c:v>2023</c:v>
                </c:pt>
                <c:pt idx="4">
                  <c:v>2024</c:v>
                </c:pt>
                <c:pt idx="5">
                  <c:v>2025</c:v>
                </c:pt>
                <c:pt idx="6">
                  <c:v>2026</c:v>
                </c:pt>
                <c:pt idx="7">
                  <c:v>2027</c:v>
                </c:pt>
                <c:pt idx="8">
                  <c:v>2028</c:v>
                </c:pt>
                <c:pt idx="9">
                  <c:v>2029</c:v>
                </c:pt>
                <c:pt idx="10">
                  <c:v>2030</c:v>
                </c:pt>
                <c:pt idx="11">
                  <c:v>2031</c:v>
                </c:pt>
                <c:pt idx="12">
                  <c:v>2032</c:v>
                </c:pt>
                <c:pt idx="13">
                  <c:v>2033</c:v>
                </c:pt>
                <c:pt idx="14">
                  <c:v>2034</c:v>
                </c:pt>
                <c:pt idx="15">
                  <c:v>2035</c:v>
                </c:pt>
                <c:pt idx="16">
                  <c:v>2036</c:v>
                </c:pt>
                <c:pt idx="17">
                  <c:v>2037</c:v>
                </c:pt>
                <c:pt idx="18">
                  <c:v>2038</c:v>
                </c:pt>
                <c:pt idx="19">
                  <c:v>2039</c:v>
                </c:pt>
                <c:pt idx="20">
                  <c:v>2040</c:v>
                </c:pt>
                <c:pt idx="21">
                  <c:v>2041</c:v>
                </c:pt>
                <c:pt idx="22">
                  <c:v>2042</c:v>
                </c:pt>
                <c:pt idx="23">
                  <c:v>2043</c:v>
                </c:pt>
                <c:pt idx="24">
                  <c:v>2044</c:v>
                </c:pt>
                <c:pt idx="25">
                  <c:v>2045</c:v>
                </c:pt>
                <c:pt idx="26">
                  <c:v>2046</c:v>
                </c:pt>
                <c:pt idx="27">
                  <c:v>2047</c:v>
                </c:pt>
                <c:pt idx="28">
                  <c:v>2048</c:v>
                </c:pt>
                <c:pt idx="29">
                  <c:v>2049</c:v>
                </c:pt>
                <c:pt idx="30">
                  <c:v>2050</c:v>
                </c:pt>
              </c:numCache>
            </c:numRef>
          </c:cat>
          <c:val>
            <c:numRef>
              <c:f>'Recent PV PPAs vs. Gas Forecast'!$C$32:$AG$32</c:f>
              <c:numCache>
                <c:formatCode>0.0</c:formatCode>
                <c:ptCount val="31"/>
                <c:pt idx="0">
                  <c:v>21.355958521627922</c:v>
                </c:pt>
                <c:pt idx="1">
                  <c:v>21.730573680219806</c:v>
                </c:pt>
                <c:pt idx="2">
                  <c:v>20.518950488485238</c:v>
                </c:pt>
                <c:pt idx="3">
                  <c:v>20.07431243624567</c:v>
                </c:pt>
                <c:pt idx="4">
                  <c:v>20.286526125004603</c:v>
                </c:pt>
                <c:pt idx="5">
                  <c:v>21.519049904380289</c:v>
                </c:pt>
                <c:pt idx="6">
                  <c:v>22.342612217375638</c:v>
                </c:pt>
                <c:pt idx="7">
                  <c:v>22.725510592148556</c:v>
                </c:pt>
                <c:pt idx="8">
                  <c:v>22.584279380781393</c:v>
                </c:pt>
                <c:pt idx="9">
                  <c:v>22.196596483254513</c:v>
                </c:pt>
                <c:pt idx="10">
                  <c:v>21.722749632367208</c:v>
                </c:pt>
                <c:pt idx="11">
                  <c:v>21.616139719211844</c:v>
                </c:pt>
                <c:pt idx="12">
                  <c:v>21.698555907384144</c:v>
                </c:pt>
                <c:pt idx="13">
                  <c:v>21.814000097946209</c:v>
                </c:pt>
                <c:pt idx="14">
                  <c:v>21.916651263669451</c:v>
                </c:pt>
                <c:pt idx="15">
                  <c:v>21.756113788275979</c:v>
                </c:pt>
                <c:pt idx="16">
                  <c:v>21.837476298399736</c:v>
                </c:pt>
                <c:pt idx="17">
                  <c:v>21.941080925165341</c:v>
                </c:pt>
                <c:pt idx="18">
                  <c:v>21.993451982039382</c:v>
                </c:pt>
                <c:pt idx="19">
                  <c:v>21.891871392997125</c:v>
                </c:pt>
                <c:pt idx="20">
                  <c:v>21.707159020475064</c:v>
                </c:pt>
                <c:pt idx="21">
                  <c:v>21.616387324382181</c:v>
                </c:pt>
                <c:pt idx="22">
                  <c:v>21.49411782582742</c:v>
                </c:pt>
                <c:pt idx="23">
                  <c:v>21.24282010430754</c:v>
                </c:pt>
                <c:pt idx="24">
                  <c:v>21.063879339943473</c:v>
                </c:pt>
                <c:pt idx="25">
                  <c:v>20.977083192668363</c:v>
                </c:pt>
                <c:pt idx="26">
                  <c:v>20.966654463639983</c:v>
                </c:pt>
                <c:pt idx="27">
                  <c:v>20.890852471895961</c:v>
                </c:pt>
                <c:pt idx="28">
                  <c:v>20.812307653592438</c:v>
                </c:pt>
                <c:pt idx="29">
                  <c:v>20.753982743467862</c:v>
                </c:pt>
                <c:pt idx="30">
                  <c:v>20.657438636256298</c:v>
                </c:pt>
              </c:numCache>
            </c:numRef>
          </c:val>
          <c:extLst>
            <c:ext xmlns:c16="http://schemas.microsoft.com/office/drawing/2014/chart" uri="{C3380CC4-5D6E-409C-BE32-E72D297353CC}">
              <c16:uniqueId val="{00000000-1D3C-4FD9-9868-6D7E3306E3B6}"/>
            </c:ext>
          </c:extLst>
        </c:ser>
        <c:ser>
          <c:idx val="1"/>
          <c:order val="1"/>
          <c:spPr>
            <a:solidFill>
              <a:schemeClr val="accent1">
                <a:lumMod val="20000"/>
                <a:lumOff val="80000"/>
              </a:schemeClr>
            </a:solidFill>
            <a:ln w="25400">
              <a:noFill/>
            </a:ln>
          </c:spPr>
          <c:cat>
            <c:numRef>
              <c:f>'Recent PV PPAs vs. Gas Forecast'!$C$25:$AG$25</c:f>
              <c:numCache>
                <c:formatCode>General</c:formatCode>
                <c:ptCount val="31"/>
                <c:pt idx="0">
                  <c:v>2020</c:v>
                </c:pt>
                <c:pt idx="1">
                  <c:v>2021</c:v>
                </c:pt>
                <c:pt idx="2">
                  <c:v>2022</c:v>
                </c:pt>
                <c:pt idx="3">
                  <c:v>2023</c:v>
                </c:pt>
                <c:pt idx="4">
                  <c:v>2024</c:v>
                </c:pt>
                <c:pt idx="5">
                  <c:v>2025</c:v>
                </c:pt>
                <c:pt idx="6">
                  <c:v>2026</c:v>
                </c:pt>
                <c:pt idx="7">
                  <c:v>2027</c:v>
                </c:pt>
                <c:pt idx="8">
                  <c:v>2028</c:v>
                </c:pt>
                <c:pt idx="9">
                  <c:v>2029</c:v>
                </c:pt>
                <c:pt idx="10">
                  <c:v>2030</c:v>
                </c:pt>
                <c:pt idx="11">
                  <c:v>2031</c:v>
                </c:pt>
                <c:pt idx="12">
                  <c:v>2032</c:v>
                </c:pt>
                <c:pt idx="13">
                  <c:v>2033</c:v>
                </c:pt>
                <c:pt idx="14">
                  <c:v>2034</c:v>
                </c:pt>
                <c:pt idx="15">
                  <c:v>2035</c:v>
                </c:pt>
                <c:pt idx="16">
                  <c:v>2036</c:v>
                </c:pt>
                <c:pt idx="17">
                  <c:v>2037</c:v>
                </c:pt>
                <c:pt idx="18">
                  <c:v>2038</c:v>
                </c:pt>
                <c:pt idx="19">
                  <c:v>2039</c:v>
                </c:pt>
                <c:pt idx="20">
                  <c:v>2040</c:v>
                </c:pt>
                <c:pt idx="21">
                  <c:v>2041</c:v>
                </c:pt>
                <c:pt idx="22">
                  <c:v>2042</c:v>
                </c:pt>
                <c:pt idx="23">
                  <c:v>2043</c:v>
                </c:pt>
                <c:pt idx="24">
                  <c:v>2044</c:v>
                </c:pt>
                <c:pt idx="25">
                  <c:v>2045</c:v>
                </c:pt>
                <c:pt idx="26">
                  <c:v>2046</c:v>
                </c:pt>
                <c:pt idx="27">
                  <c:v>2047</c:v>
                </c:pt>
                <c:pt idx="28">
                  <c:v>2048</c:v>
                </c:pt>
                <c:pt idx="29">
                  <c:v>2049</c:v>
                </c:pt>
                <c:pt idx="30">
                  <c:v>2050</c:v>
                </c:pt>
              </c:numCache>
            </c:numRef>
          </c:cat>
          <c:val>
            <c:numRef>
              <c:f>'Recent PV PPAs vs. Gas Forecast'!$C$35:$AG$35</c:f>
              <c:numCache>
                <c:formatCode>0.0</c:formatCode>
                <c:ptCount val="31"/>
                <c:pt idx="0">
                  <c:v>1.1069868546995849</c:v>
                </c:pt>
                <c:pt idx="1">
                  <c:v>2.5460726626837378</c:v>
                </c:pt>
                <c:pt idx="2">
                  <c:v>4.3324686518972726</c:v>
                </c:pt>
                <c:pt idx="3">
                  <c:v>5.7892527177394761</c:v>
                </c:pt>
                <c:pt idx="4">
                  <c:v>7.3561643090210644</c:v>
                </c:pt>
                <c:pt idx="5">
                  <c:v>9.2500235254313488</c:v>
                </c:pt>
                <c:pt idx="6">
                  <c:v>10.11033378982399</c:v>
                </c:pt>
                <c:pt idx="7">
                  <c:v>10.837856837491682</c:v>
                </c:pt>
                <c:pt idx="8">
                  <c:v>12.086886377841605</c:v>
                </c:pt>
                <c:pt idx="9">
                  <c:v>13.625322156628972</c:v>
                </c:pt>
                <c:pt idx="10">
                  <c:v>14.79156854774774</c:v>
                </c:pt>
                <c:pt idx="11">
                  <c:v>15.429239496282619</c:v>
                </c:pt>
                <c:pt idx="12">
                  <c:v>16.162791797737459</c:v>
                </c:pt>
                <c:pt idx="13">
                  <c:v>17.083449455431616</c:v>
                </c:pt>
                <c:pt idx="14">
                  <c:v>17.791955374437741</c:v>
                </c:pt>
                <c:pt idx="15">
                  <c:v>18.269093943240907</c:v>
                </c:pt>
                <c:pt idx="16">
                  <c:v>18.771891787457939</c:v>
                </c:pt>
                <c:pt idx="17">
                  <c:v>19.295844901628914</c:v>
                </c:pt>
                <c:pt idx="18">
                  <c:v>19.920005993988973</c:v>
                </c:pt>
                <c:pt idx="19">
                  <c:v>20.601679281677967</c:v>
                </c:pt>
                <c:pt idx="20">
                  <c:v>21.198161324147254</c:v>
                </c:pt>
                <c:pt idx="21">
                  <c:v>21.497068191536847</c:v>
                </c:pt>
                <c:pt idx="22">
                  <c:v>21.987550625506639</c:v>
                </c:pt>
                <c:pt idx="23">
                  <c:v>22.550325834541297</c:v>
                </c:pt>
                <c:pt idx="24">
                  <c:v>24.398420846539299</c:v>
                </c:pt>
                <c:pt idx="25">
                  <c:v>25.198586212775066</c:v>
                </c:pt>
                <c:pt idx="26">
                  <c:v>26.400152880208992</c:v>
                </c:pt>
                <c:pt idx="27">
                  <c:v>27.83935041305093</c:v>
                </c:pt>
                <c:pt idx="28">
                  <c:v>28.666918239729977</c:v>
                </c:pt>
                <c:pt idx="29">
                  <c:v>29.978277352351935</c:v>
                </c:pt>
                <c:pt idx="30">
                  <c:v>31.688867836244118</c:v>
                </c:pt>
              </c:numCache>
            </c:numRef>
          </c:val>
          <c:extLst>
            <c:ext xmlns:c16="http://schemas.microsoft.com/office/drawing/2014/chart" uri="{C3380CC4-5D6E-409C-BE32-E72D297353CC}">
              <c16:uniqueId val="{00000001-1D3C-4FD9-9868-6D7E3306E3B6}"/>
            </c:ext>
          </c:extLst>
        </c:ser>
        <c:dLbls>
          <c:showLegendKey val="0"/>
          <c:showVal val="0"/>
          <c:showCatName val="0"/>
          <c:showSerName val="0"/>
          <c:showPercent val="0"/>
          <c:showBubbleSize val="0"/>
        </c:dLbls>
        <c:axId val="368412160"/>
        <c:axId val="376358400"/>
      </c:areaChart>
      <c:areaChart>
        <c:grouping val="stacked"/>
        <c:varyColors val="0"/>
        <c:ser>
          <c:idx val="3"/>
          <c:order val="4"/>
          <c:spPr>
            <a:noFill/>
          </c:spPr>
          <c:cat>
            <c:numRef>
              <c:f>'Recent PV PPAs vs. Gas Forecast'!$C$25:$AG$25</c:f>
              <c:numCache>
                <c:formatCode>General</c:formatCode>
                <c:ptCount val="31"/>
                <c:pt idx="0">
                  <c:v>2020</c:v>
                </c:pt>
                <c:pt idx="1">
                  <c:v>2021</c:v>
                </c:pt>
                <c:pt idx="2">
                  <c:v>2022</c:v>
                </c:pt>
                <c:pt idx="3">
                  <c:v>2023</c:v>
                </c:pt>
                <c:pt idx="4">
                  <c:v>2024</c:v>
                </c:pt>
                <c:pt idx="5">
                  <c:v>2025</c:v>
                </c:pt>
                <c:pt idx="6">
                  <c:v>2026</c:v>
                </c:pt>
                <c:pt idx="7">
                  <c:v>2027</c:v>
                </c:pt>
                <c:pt idx="8">
                  <c:v>2028</c:v>
                </c:pt>
                <c:pt idx="9">
                  <c:v>2029</c:v>
                </c:pt>
                <c:pt idx="10">
                  <c:v>2030</c:v>
                </c:pt>
                <c:pt idx="11">
                  <c:v>2031</c:v>
                </c:pt>
                <c:pt idx="12">
                  <c:v>2032</c:v>
                </c:pt>
                <c:pt idx="13">
                  <c:v>2033</c:v>
                </c:pt>
                <c:pt idx="14">
                  <c:v>2034</c:v>
                </c:pt>
                <c:pt idx="15">
                  <c:v>2035</c:v>
                </c:pt>
                <c:pt idx="16">
                  <c:v>2036</c:v>
                </c:pt>
                <c:pt idx="17">
                  <c:v>2037</c:v>
                </c:pt>
                <c:pt idx="18">
                  <c:v>2038</c:v>
                </c:pt>
                <c:pt idx="19">
                  <c:v>2039</c:v>
                </c:pt>
                <c:pt idx="20">
                  <c:v>2040</c:v>
                </c:pt>
                <c:pt idx="21">
                  <c:v>2041</c:v>
                </c:pt>
                <c:pt idx="22">
                  <c:v>2042</c:v>
                </c:pt>
                <c:pt idx="23">
                  <c:v>2043</c:v>
                </c:pt>
                <c:pt idx="24">
                  <c:v>2044</c:v>
                </c:pt>
                <c:pt idx="25">
                  <c:v>2045</c:v>
                </c:pt>
                <c:pt idx="26">
                  <c:v>2046</c:v>
                </c:pt>
                <c:pt idx="27">
                  <c:v>2047</c:v>
                </c:pt>
                <c:pt idx="28">
                  <c:v>2048</c:v>
                </c:pt>
                <c:pt idx="29">
                  <c:v>2049</c:v>
                </c:pt>
                <c:pt idx="30">
                  <c:v>2050</c:v>
                </c:pt>
              </c:numCache>
            </c:numRef>
          </c:cat>
          <c:val>
            <c:numRef>
              <c:f>'Recent PV PPAs vs. Gas Forecast'!$C$27:$AE$27</c:f>
              <c:numCache>
                <c:formatCode>0.0</c:formatCode>
                <c:ptCount val="29"/>
                <c:pt idx="0">
                  <c:v>24.693634177192077</c:v>
                </c:pt>
                <c:pt idx="1">
                  <c:v>24.100339482568309</c:v>
                </c:pt>
                <c:pt idx="2">
                  <c:v>22.311938732537758</c:v>
                </c:pt>
                <c:pt idx="3">
                  <c:v>21.181159014917792</c:v>
                </c:pt>
                <c:pt idx="4">
                  <c:v>21.115387256876957</c:v>
                </c:pt>
                <c:pt idx="5">
                  <c:v>20.852865493281421</c:v>
                </c:pt>
                <c:pt idx="6">
                  <c:v>20.592379137024217</c:v>
                </c:pt>
                <c:pt idx="7">
                  <c:v>20.433983540823114</c:v>
                </c:pt>
                <c:pt idx="8">
                  <c:v>20.201324136042007</c:v>
                </c:pt>
                <c:pt idx="9">
                  <c:v>19.931216958354668</c:v>
                </c:pt>
                <c:pt idx="10">
                  <c:v>19.477052394396004</c:v>
                </c:pt>
                <c:pt idx="11">
                  <c:v>19.046374263289017</c:v>
                </c:pt>
                <c:pt idx="12">
                  <c:v>18.633191370837984</c:v>
                </c:pt>
                <c:pt idx="13">
                  <c:v>18.323382817835387</c:v>
                </c:pt>
                <c:pt idx="14">
                  <c:v>18.058830041545701</c:v>
                </c:pt>
                <c:pt idx="15">
                  <c:v>17.779085674793176</c:v>
                </c:pt>
                <c:pt idx="16">
                  <c:v>18.82838624714919</c:v>
                </c:pt>
                <c:pt idx="17">
                  <c:v>18.351569205751737</c:v>
                </c:pt>
                <c:pt idx="18">
                  <c:v>17.935619737024215</c:v>
                </c:pt>
                <c:pt idx="19">
                  <c:v>17.568313233792679</c:v>
                </c:pt>
                <c:pt idx="20">
                  <c:v>17.462850034731929</c:v>
                </c:pt>
                <c:pt idx="21">
                  <c:v>17.117061855013791</c:v>
                </c:pt>
                <c:pt idx="22">
                  <c:v>17.142897347820192</c:v>
                </c:pt>
                <c:pt idx="23">
                  <c:v>17.319621586856741</c:v>
                </c:pt>
                <c:pt idx="24">
                  <c:v>16.925180539328672</c:v>
                </c:pt>
                <c:pt idx="25">
                  <c:v>16.505224511411708</c:v>
                </c:pt>
                <c:pt idx="26">
                  <c:v>16.090526478363898</c:v>
                </c:pt>
                <c:pt idx="27">
                  <c:v>16.568891041227864</c:v>
                </c:pt>
                <c:pt idx="28">
                  <c:v>16.270358129652294</c:v>
                </c:pt>
              </c:numCache>
            </c:numRef>
          </c:val>
          <c:extLst>
            <c:ext xmlns:c16="http://schemas.microsoft.com/office/drawing/2014/chart" uri="{C3380CC4-5D6E-409C-BE32-E72D297353CC}">
              <c16:uniqueId val="{00000002-1D3C-4FD9-9868-6D7E3306E3B6}"/>
            </c:ext>
          </c:extLst>
        </c:ser>
        <c:ser>
          <c:idx val="5"/>
          <c:order val="5"/>
          <c:spPr>
            <a:solidFill>
              <a:schemeClr val="accent3">
                <a:lumMod val="60000"/>
                <a:lumOff val="40000"/>
                <a:alpha val="56000"/>
              </a:schemeClr>
            </a:solidFill>
          </c:spPr>
          <c:cat>
            <c:numRef>
              <c:f>'Recent PV PPAs vs. Gas Forecast'!$C$25:$AG$25</c:f>
              <c:numCache>
                <c:formatCode>General</c:formatCode>
                <c:ptCount val="31"/>
                <c:pt idx="0">
                  <c:v>2020</c:v>
                </c:pt>
                <c:pt idx="1">
                  <c:v>2021</c:v>
                </c:pt>
                <c:pt idx="2">
                  <c:v>2022</c:v>
                </c:pt>
                <c:pt idx="3">
                  <c:v>2023</c:v>
                </c:pt>
                <c:pt idx="4">
                  <c:v>2024</c:v>
                </c:pt>
                <c:pt idx="5">
                  <c:v>2025</c:v>
                </c:pt>
                <c:pt idx="6">
                  <c:v>2026</c:v>
                </c:pt>
                <c:pt idx="7">
                  <c:v>2027</c:v>
                </c:pt>
                <c:pt idx="8">
                  <c:v>2028</c:v>
                </c:pt>
                <c:pt idx="9">
                  <c:v>2029</c:v>
                </c:pt>
                <c:pt idx="10">
                  <c:v>2030</c:v>
                </c:pt>
                <c:pt idx="11">
                  <c:v>2031</c:v>
                </c:pt>
                <c:pt idx="12">
                  <c:v>2032</c:v>
                </c:pt>
                <c:pt idx="13">
                  <c:v>2033</c:v>
                </c:pt>
                <c:pt idx="14">
                  <c:v>2034</c:v>
                </c:pt>
                <c:pt idx="15">
                  <c:v>2035</c:v>
                </c:pt>
                <c:pt idx="16">
                  <c:v>2036</c:v>
                </c:pt>
                <c:pt idx="17">
                  <c:v>2037</c:v>
                </c:pt>
                <c:pt idx="18">
                  <c:v>2038</c:v>
                </c:pt>
                <c:pt idx="19">
                  <c:v>2039</c:v>
                </c:pt>
                <c:pt idx="20">
                  <c:v>2040</c:v>
                </c:pt>
                <c:pt idx="21">
                  <c:v>2041</c:v>
                </c:pt>
                <c:pt idx="22">
                  <c:v>2042</c:v>
                </c:pt>
                <c:pt idx="23">
                  <c:v>2043</c:v>
                </c:pt>
                <c:pt idx="24">
                  <c:v>2044</c:v>
                </c:pt>
                <c:pt idx="25">
                  <c:v>2045</c:v>
                </c:pt>
                <c:pt idx="26">
                  <c:v>2046</c:v>
                </c:pt>
                <c:pt idx="27">
                  <c:v>2047</c:v>
                </c:pt>
                <c:pt idx="28">
                  <c:v>2048</c:v>
                </c:pt>
                <c:pt idx="29">
                  <c:v>2049</c:v>
                </c:pt>
                <c:pt idx="30">
                  <c:v>2050</c:v>
                </c:pt>
              </c:numCache>
            </c:numRef>
          </c:cat>
          <c:val>
            <c:numRef>
              <c:f>'Recent PV PPAs vs. Gas Forecast'!$C$30:$AE$30</c:f>
              <c:numCache>
                <c:formatCode>0.0</c:formatCode>
                <c:ptCount val="29"/>
                <c:pt idx="0">
                  <c:v>31.168010833845326</c:v>
                </c:pt>
                <c:pt idx="1">
                  <c:v>25.400064361950179</c:v>
                </c:pt>
                <c:pt idx="2">
                  <c:v>20.248600234402549</c:v>
                </c:pt>
                <c:pt idx="3">
                  <c:v>21.084072653771639</c:v>
                </c:pt>
                <c:pt idx="4">
                  <c:v>20.354706080370448</c:v>
                </c:pt>
                <c:pt idx="5">
                  <c:v>20.130715312465391</c:v>
                </c:pt>
                <c:pt idx="6">
                  <c:v>19.88438163212323</c:v>
                </c:pt>
                <c:pt idx="7">
                  <c:v>19.526691910331998</c:v>
                </c:pt>
                <c:pt idx="8">
                  <c:v>19.249950973383886</c:v>
                </c:pt>
                <c:pt idx="9">
                  <c:v>19.540447436727696</c:v>
                </c:pt>
                <c:pt idx="10">
                  <c:v>20.152133434011652</c:v>
                </c:pt>
                <c:pt idx="11">
                  <c:v>20.163171689319761</c:v>
                </c:pt>
                <c:pt idx="12">
                  <c:v>19.725761530072923</c:v>
                </c:pt>
                <c:pt idx="13">
                  <c:v>19.204535822644331</c:v>
                </c:pt>
                <c:pt idx="14">
                  <c:v>17.868653851768361</c:v>
                </c:pt>
                <c:pt idx="15">
                  <c:v>17.654471503704389</c:v>
                </c:pt>
                <c:pt idx="16">
                  <c:v>16.297179756698512</c:v>
                </c:pt>
                <c:pt idx="17">
                  <c:v>16.117378173745976</c:v>
                </c:pt>
                <c:pt idx="18">
                  <c:v>15.883030698801594</c:v>
                </c:pt>
                <c:pt idx="19">
                  <c:v>15.571798836874784</c:v>
                </c:pt>
                <c:pt idx="20">
                  <c:v>11.936833958870835</c:v>
                </c:pt>
                <c:pt idx="21">
                  <c:v>12.510346404262584</c:v>
                </c:pt>
                <c:pt idx="22">
                  <c:v>10.064862667731127</c:v>
                </c:pt>
                <c:pt idx="23">
                  <c:v>9.4886127794633168</c:v>
                </c:pt>
                <c:pt idx="24">
                  <c:v>9.7583858014420244</c:v>
                </c:pt>
                <c:pt idx="25">
                  <c:v>8.6090906179433588</c:v>
                </c:pt>
                <c:pt idx="26">
                  <c:v>6.699662257892836</c:v>
                </c:pt>
                <c:pt idx="27">
                  <c:v>7.8531858707998516</c:v>
                </c:pt>
                <c:pt idx="28">
                  <c:v>8.6717944042649684</c:v>
                </c:pt>
              </c:numCache>
            </c:numRef>
          </c:val>
          <c:extLst>
            <c:ext xmlns:c16="http://schemas.microsoft.com/office/drawing/2014/chart" uri="{C3380CC4-5D6E-409C-BE32-E72D297353CC}">
              <c16:uniqueId val="{00000003-1D3C-4FD9-9868-6D7E3306E3B6}"/>
            </c:ext>
          </c:extLst>
        </c:ser>
        <c:dLbls>
          <c:showLegendKey val="0"/>
          <c:showVal val="0"/>
          <c:showCatName val="0"/>
          <c:showSerName val="0"/>
          <c:showPercent val="0"/>
          <c:showBubbleSize val="0"/>
        </c:dLbls>
        <c:axId val="1143086856"/>
        <c:axId val="1143087512"/>
      </c:areaChart>
      <c:lineChart>
        <c:grouping val="standard"/>
        <c:varyColors val="0"/>
        <c:ser>
          <c:idx val="2"/>
          <c:order val="2"/>
          <c:spPr>
            <a:ln w="38100">
              <a:solidFill>
                <a:schemeClr val="accent1">
                  <a:lumMod val="50000"/>
                </a:schemeClr>
              </a:solidFill>
            </a:ln>
          </c:spPr>
          <c:marker>
            <c:symbol val="none"/>
          </c:marker>
          <c:cat>
            <c:numRef>
              <c:f>'Recent PV PPAs vs. Gas Forecast'!$C$25:$AG$25</c:f>
              <c:numCache>
                <c:formatCode>General</c:formatCode>
                <c:ptCount val="31"/>
                <c:pt idx="0">
                  <c:v>2020</c:v>
                </c:pt>
                <c:pt idx="1">
                  <c:v>2021</c:v>
                </c:pt>
                <c:pt idx="2">
                  <c:v>2022</c:v>
                </c:pt>
                <c:pt idx="3">
                  <c:v>2023</c:v>
                </c:pt>
                <c:pt idx="4">
                  <c:v>2024</c:v>
                </c:pt>
                <c:pt idx="5">
                  <c:v>2025</c:v>
                </c:pt>
                <c:pt idx="6">
                  <c:v>2026</c:v>
                </c:pt>
                <c:pt idx="7">
                  <c:v>2027</c:v>
                </c:pt>
                <c:pt idx="8">
                  <c:v>2028</c:v>
                </c:pt>
                <c:pt idx="9">
                  <c:v>2029</c:v>
                </c:pt>
                <c:pt idx="10">
                  <c:v>2030</c:v>
                </c:pt>
                <c:pt idx="11">
                  <c:v>2031</c:v>
                </c:pt>
                <c:pt idx="12">
                  <c:v>2032</c:v>
                </c:pt>
                <c:pt idx="13">
                  <c:v>2033</c:v>
                </c:pt>
                <c:pt idx="14">
                  <c:v>2034</c:v>
                </c:pt>
                <c:pt idx="15">
                  <c:v>2035</c:v>
                </c:pt>
                <c:pt idx="16">
                  <c:v>2036</c:v>
                </c:pt>
                <c:pt idx="17">
                  <c:v>2037</c:v>
                </c:pt>
                <c:pt idx="18">
                  <c:v>2038</c:v>
                </c:pt>
                <c:pt idx="19">
                  <c:v>2039</c:v>
                </c:pt>
                <c:pt idx="20">
                  <c:v>2040</c:v>
                </c:pt>
                <c:pt idx="21">
                  <c:v>2041</c:v>
                </c:pt>
                <c:pt idx="22">
                  <c:v>2042</c:v>
                </c:pt>
                <c:pt idx="23">
                  <c:v>2043</c:v>
                </c:pt>
                <c:pt idx="24">
                  <c:v>2044</c:v>
                </c:pt>
                <c:pt idx="25">
                  <c:v>2045</c:v>
                </c:pt>
                <c:pt idx="26">
                  <c:v>2046</c:v>
                </c:pt>
                <c:pt idx="27">
                  <c:v>2047</c:v>
                </c:pt>
                <c:pt idx="28">
                  <c:v>2048</c:v>
                </c:pt>
                <c:pt idx="29">
                  <c:v>2049</c:v>
                </c:pt>
                <c:pt idx="30">
                  <c:v>2050</c:v>
                </c:pt>
              </c:numCache>
            </c:numRef>
          </c:cat>
          <c:val>
            <c:numRef>
              <c:f>'Recent PV PPAs vs. Gas Forecast'!$C$33:$AG$33</c:f>
              <c:numCache>
                <c:formatCode>0.0</c:formatCode>
                <c:ptCount val="31"/>
                <c:pt idx="0">
                  <c:v>21.355958521627922</c:v>
                </c:pt>
                <c:pt idx="1">
                  <c:v>22.431570347776599</c:v>
                </c:pt>
                <c:pt idx="2">
                  <c:v>21.814055765893723</c:v>
                </c:pt>
                <c:pt idx="3">
                  <c:v>21.935031047547344</c:v>
                </c:pt>
                <c:pt idx="4">
                  <c:v>22.833123418372274</c:v>
                </c:pt>
                <c:pt idx="5">
                  <c:v>24.702268170284068</c:v>
                </c:pt>
                <c:pt idx="6">
                  <c:v>26.017319238508239</c:v>
                </c:pt>
                <c:pt idx="7">
                  <c:v>26.835379447529903</c:v>
                </c:pt>
                <c:pt idx="8">
                  <c:v>27.208910114233372</c:v>
                </c:pt>
                <c:pt idx="9">
                  <c:v>27.052570959239123</c:v>
                </c:pt>
                <c:pt idx="10">
                  <c:v>26.529985781484953</c:v>
                </c:pt>
                <c:pt idx="11">
                  <c:v>26.196548218294204</c:v>
                </c:pt>
                <c:pt idx="12">
                  <c:v>26.349107475134588</c:v>
                </c:pt>
                <c:pt idx="13">
                  <c:v>26.794605372542669</c:v>
                </c:pt>
                <c:pt idx="14">
                  <c:v>27.157496226414914</c:v>
                </c:pt>
                <c:pt idx="15">
                  <c:v>27.08848793936043</c:v>
                </c:pt>
                <c:pt idx="16">
                  <c:v>27.011799622560641</c:v>
                </c:pt>
                <c:pt idx="17">
                  <c:v>27.21885655315279</c:v>
                </c:pt>
                <c:pt idx="18">
                  <c:v>27.318253318602636</c:v>
                </c:pt>
                <c:pt idx="19">
                  <c:v>27.287317915358219</c:v>
                </c:pt>
                <c:pt idx="20">
                  <c:v>27.306469360201568</c:v>
                </c:pt>
                <c:pt idx="21">
                  <c:v>27.263902363380534</c:v>
                </c:pt>
                <c:pt idx="22">
                  <c:v>27.327178001458496</c:v>
                </c:pt>
                <c:pt idx="23">
                  <c:v>27.381883785241438</c:v>
                </c:pt>
                <c:pt idx="24">
                  <c:v>27.51515050502643</c:v>
                </c:pt>
                <c:pt idx="25">
                  <c:v>27.629781432080947</c:v>
                </c:pt>
                <c:pt idx="26">
                  <c:v>27.942353114705973</c:v>
                </c:pt>
                <c:pt idx="27">
                  <c:v>28.331213494700897</c:v>
                </c:pt>
                <c:pt idx="28">
                  <c:v>28.599661460949807</c:v>
                </c:pt>
                <c:pt idx="29">
                  <c:v>28.752582095691803</c:v>
                </c:pt>
                <c:pt idx="30">
                  <c:v>29.173809787726427</c:v>
                </c:pt>
              </c:numCache>
            </c:numRef>
          </c:val>
          <c:smooth val="0"/>
          <c:extLst>
            <c:ext xmlns:c16="http://schemas.microsoft.com/office/drawing/2014/chart" uri="{C3380CC4-5D6E-409C-BE32-E72D297353CC}">
              <c16:uniqueId val="{00000004-1D3C-4FD9-9868-6D7E3306E3B6}"/>
            </c:ext>
          </c:extLst>
        </c:ser>
        <c:dLbls>
          <c:showLegendKey val="0"/>
          <c:showVal val="0"/>
          <c:showCatName val="0"/>
          <c:showSerName val="0"/>
          <c:showPercent val="0"/>
          <c:showBubbleSize val="0"/>
        </c:dLbls>
        <c:marker val="1"/>
        <c:smooth val="0"/>
        <c:axId val="368412160"/>
        <c:axId val="376358400"/>
      </c:lineChart>
      <c:lineChart>
        <c:grouping val="standard"/>
        <c:varyColors val="0"/>
        <c:ser>
          <c:idx val="4"/>
          <c:order val="3"/>
          <c:spPr>
            <a:ln w="38100">
              <a:solidFill>
                <a:schemeClr val="accent3">
                  <a:lumMod val="75000"/>
                </a:schemeClr>
              </a:solidFill>
            </a:ln>
          </c:spPr>
          <c:marker>
            <c:symbol val="none"/>
          </c:marker>
          <c:cat>
            <c:numRef>
              <c:f>'Recent PV PPAs vs. Gas Forecast'!$C$25:$AG$25</c:f>
              <c:numCache>
                <c:formatCode>General</c:formatCode>
                <c:ptCount val="31"/>
                <c:pt idx="0">
                  <c:v>2020</c:v>
                </c:pt>
                <c:pt idx="1">
                  <c:v>2021</c:v>
                </c:pt>
                <c:pt idx="2">
                  <c:v>2022</c:v>
                </c:pt>
                <c:pt idx="3">
                  <c:v>2023</c:v>
                </c:pt>
                <c:pt idx="4">
                  <c:v>2024</c:v>
                </c:pt>
                <c:pt idx="5">
                  <c:v>2025</c:v>
                </c:pt>
                <c:pt idx="6">
                  <c:v>2026</c:v>
                </c:pt>
                <c:pt idx="7">
                  <c:v>2027</c:v>
                </c:pt>
                <c:pt idx="8">
                  <c:v>2028</c:v>
                </c:pt>
                <c:pt idx="9">
                  <c:v>2029</c:v>
                </c:pt>
                <c:pt idx="10">
                  <c:v>2030</c:v>
                </c:pt>
                <c:pt idx="11">
                  <c:v>2031</c:v>
                </c:pt>
                <c:pt idx="12">
                  <c:v>2032</c:v>
                </c:pt>
                <c:pt idx="13">
                  <c:v>2033</c:v>
                </c:pt>
                <c:pt idx="14">
                  <c:v>2034</c:v>
                </c:pt>
                <c:pt idx="15">
                  <c:v>2035</c:v>
                </c:pt>
                <c:pt idx="16">
                  <c:v>2036</c:v>
                </c:pt>
                <c:pt idx="17">
                  <c:v>2037</c:v>
                </c:pt>
                <c:pt idx="18">
                  <c:v>2038</c:v>
                </c:pt>
                <c:pt idx="19">
                  <c:v>2039</c:v>
                </c:pt>
                <c:pt idx="20">
                  <c:v>2040</c:v>
                </c:pt>
                <c:pt idx="21">
                  <c:v>2041</c:v>
                </c:pt>
                <c:pt idx="22">
                  <c:v>2042</c:v>
                </c:pt>
                <c:pt idx="23">
                  <c:v>2043</c:v>
                </c:pt>
                <c:pt idx="24">
                  <c:v>2044</c:v>
                </c:pt>
                <c:pt idx="25">
                  <c:v>2045</c:v>
                </c:pt>
                <c:pt idx="26">
                  <c:v>2046</c:v>
                </c:pt>
                <c:pt idx="27">
                  <c:v>2047</c:v>
                </c:pt>
                <c:pt idx="28">
                  <c:v>2048</c:v>
                </c:pt>
                <c:pt idx="29">
                  <c:v>2049</c:v>
                </c:pt>
                <c:pt idx="30">
                  <c:v>2050</c:v>
                </c:pt>
              </c:numCache>
            </c:numRef>
          </c:cat>
          <c:val>
            <c:numRef>
              <c:f>'Recent PV PPAs vs. Gas Forecast'!$C$28:$AE$28</c:f>
              <c:numCache>
                <c:formatCode>0.0</c:formatCode>
                <c:ptCount val="29"/>
                <c:pt idx="0">
                  <c:v>32.507037401189756</c:v>
                </c:pt>
                <c:pt idx="1">
                  <c:v>32.621585384374555</c:v>
                </c:pt>
                <c:pt idx="2">
                  <c:v>31.368321762190675</c:v>
                </c:pt>
                <c:pt idx="3">
                  <c:v>30.505079081628537</c:v>
                </c:pt>
                <c:pt idx="4">
                  <c:v>30.028604501429903</c:v>
                </c:pt>
                <c:pt idx="5">
                  <c:v>29.36229188633844</c:v>
                </c:pt>
                <c:pt idx="6">
                  <c:v>28.689892443495097</c:v>
                </c:pt>
                <c:pt idx="7">
                  <c:v>28.019625963269341</c:v>
                </c:pt>
                <c:pt idx="8">
                  <c:v>27.362775574580887</c:v>
                </c:pt>
                <c:pt idx="9">
                  <c:v>26.724963123006745</c:v>
                </c:pt>
                <c:pt idx="10">
                  <c:v>26.115992218273117</c:v>
                </c:pt>
                <c:pt idx="11">
                  <c:v>25.538513321938346</c:v>
                </c:pt>
                <c:pt idx="12">
                  <c:v>24.984493083892481</c:v>
                </c:pt>
                <c:pt idx="13">
                  <c:v>24.620127573363447</c:v>
                </c:pt>
                <c:pt idx="14">
                  <c:v>23.994101436696798</c:v>
                </c:pt>
                <c:pt idx="15">
                  <c:v>23.482724815562882</c:v>
                </c:pt>
                <c:pt idx="16">
                  <c:v>23.089927299253766</c:v>
                </c:pt>
                <c:pt idx="17">
                  <c:v>22.573661594274668</c:v>
                </c:pt>
                <c:pt idx="18">
                  <c:v>22.173440922722019</c:v>
                </c:pt>
                <c:pt idx="19">
                  <c:v>21.688024413219676</c:v>
                </c:pt>
                <c:pt idx="20">
                  <c:v>21.033979943204042</c:v>
                </c:pt>
                <c:pt idx="21">
                  <c:v>20.655702695076627</c:v>
                </c:pt>
                <c:pt idx="22">
                  <c:v>19.97023763450898</c:v>
                </c:pt>
                <c:pt idx="23">
                  <c:v>19.605207241331129</c:v>
                </c:pt>
                <c:pt idx="24">
                  <c:v>19.158713740159961</c:v>
                </c:pt>
                <c:pt idx="25">
                  <c:v>19.390764866825599</c:v>
                </c:pt>
                <c:pt idx="26">
                  <c:v>18.139550910290584</c:v>
                </c:pt>
                <c:pt idx="27">
                  <c:v>19.619047368248108</c:v>
                </c:pt>
                <c:pt idx="28">
                  <c:v>19.251580019573453</c:v>
                </c:pt>
              </c:numCache>
            </c:numRef>
          </c:val>
          <c:smooth val="0"/>
          <c:extLst>
            <c:ext xmlns:c16="http://schemas.microsoft.com/office/drawing/2014/chart" uri="{C3380CC4-5D6E-409C-BE32-E72D297353CC}">
              <c16:uniqueId val="{00000005-1D3C-4FD9-9868-6D7E3306E3B6}"/>
            </c:ext>
          </c:extLst>
        </c:ser>
        <c:dLbls>
          <c:showLegendKey val="0"/>
          <c:showVal val="0"/>
          <c:showCatName val="0"/>
          <c:showSerName val="0"/>
          <c:showPercent val="0"/>
          <c:showBubbleSize val="0"/>
        </c:dLbls>
        <c:marker val="1"/>
        <c:smooth val="0"/>
        <c:axId val="1143086856"/>
        <c:axId val="1143087512"/>
      </c:lineChart>
      <c:catAx>
        <c:axId val="368412160"/>
        <c:scaling>
          <c:orientation val="minMax"/>
        </c:scaling>
        <c:delete val="0"/>
        <c:axPos val="b"/>
        <c:numFmt formatCode="General" sourceLinked="1"/>
        <c:majorTickMark val="out"/>
        <c:minorTickMark val="none"/>
        <c:tickLblPos val="nextTo"/>
        <c:spPr>
          <a:ln w="3175">
            <a:noFill/>
          </a:ln>
        </c:spPr>
        <c:txPr>
          <a:bodyPr rot="0" vert="horz"/>
          <a:lstStyle/>
          <a:p>
            <a:pPr>
              <a:defRPr/>
            </a:pPr>
            <a:endParaRPr lang="en-US"/>
          </a:p>
        </c:txPr>
        <c:crossAx val="376358400"/>
        <c:crosses val="autoZero"/>
        <c:auto val="1"/>
        <c:lblAlgn val="ctr"/>
        <c:lblOffset val="50"/>
        <c:tickLblSkip val="5"/>
        <c:noMultiLvlLbl val="0"/>
      </c:catAx>
      <c:valAx>
        <c:axId val="376358400"/>
        <c:scaling>
          <c:orientation val="minMax"/>
          <c:max val="60"/>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crossAx val="368412160"/>
        <c:crosses val="autoZero"/>
        <c:crossBetween val="between"/>
      </c:valAx>
      <c:valAx>
        <c:axId val="1143087512"/>
        <c:scaling>
          <c:orientation val="minMax"/>
          <c:max val="60"/>
        </c:scaling>
        <c:delete val="0"/>
        <c:axPos val="r"/>
        <c:numFmt formatCode="0.0" sourceLinked="1"/>
        <c:majorTickMark val="none"/>
        <c:minorTickMark val="none"/>
        <c:tickLblPos val="none"/>
        <c:spPr>
          <a:ln>
            <a:noFill/>
          </a:ln>
        </c:spPr>
        <c:crossAx val="1143086856"/>
        <c:crosses val="max"/>
        <c:crossBetween val="between"/>
      </c:valAx>
      <c:catAx>
        <c:axId val="1143086856"/>
        <c:scaling>
          <c:orientation val="minMax"/>
        </c:scaling>
        <c:delete val="1"/>
        <c:axPos val="b"/>
        <c:numFmt formatCode="General" sourceLinked="1"/>
        <c:majorTickMark val="out"/>
        <c:minorTickMark val="none"/>
        <c:tickLblPos val="nextTo"/>
        <c:crossAx val="1143087512"/>
        <c:crosses val="autoZero"/>
        <c:auto val="1"/>
        <c:lblAlgn val="ctr"/>
        <c:lblOffset val="100"/>
        <c:noMultiLvlLbl val="0"/>
      </c:catAx>
    </c:plotArea>
    <c:plotVisOnly val="1"/>
    <c:dispBlanksAs val="zero"/>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1789370078740158E-2"/>
          <c:y val="9.7222222222222224E-2"/>
          <c:w val="0.89765507436570424"/>
          <c:h val="0.76760061242344702"/>
        </c:manualLayout>
      </c:layout>
      <c:barChart>
        <c:barDir val="col"/>
        <c:grouping val="stacked"/>
        <c:varyColors val="0"/>
        <c:ser>
          <c:idx val="0"/>
          <c:order val="0"/>
          <c:spPr>
            <a:solidFill>
              <a:schemeClr val="tx2">
                <a:lumMod val="20000"/>
                <a:lumOff val="80000"/>
              </a:schemeClr>
            </a:solidFill>
            <a:ln>
              <a:noFill/>
            </a:ln>
            <a:effectLst/>
          </c:spPr>
          <c:invertIfNegative val="0"/>
          <c:dLbls>
            <c:delete val="1"/>
          </c:dLbls>
          <c:cat>
            <c:multiLvlStrRef>
              <c:f>'PV Curtailment'!$F$27:$G$37</c:f>
              <c:multiLvlStrCache>
                <c:ptCount val="11"/>
                <c:lvl>
                  <c:pt idx="0">
                    <c:v>2015</c:v>
                  </c:pt>
                  <c:pt idx="1">
                    <c:v>2016</c:v>
                  </c:pt>
                  <c:pt idx="2">
                    <c:v>2017</c:v>
                  </c:pt>
                  <c:pt idx="3">
                    <c:v>2018</c:v>
                  </c:pt>
                  <c:pt idx="4">
                    <c:v>2019</c:v>
                  </c:pt>
                  <c:pt idx="6">
                    <c:v>2015</c:v>
                  </c:pt>
                  <c:pt idx="7">
                    <c:v>2016</c:v>
                  </c:pt>
                  <c:pt idx="8">
                    <c:v>2017</c:v>
                  </c:pt>
                  <c:pt idx="9">
                    <c:v>2018</c:v>
                  </c:pt>
                  <c:pt idx="10">
                    <c:v>2019</c:v>
                  </c:pt>
                </c:lvl>
                <c:lvl>
                  <c:pt idx="0">
                    <c:v>CAISO</c:v>
                  </c:pt>
                  <c:pt idx="6">
                    <c:v>ERCOT</c:v>
                  </c:pt>
                </c:lvl>
              </c:multiLvlStrCache>
            </c:multiLvlStrRef>
          </c:cat>
          <c:val>
            <c:numRef>
              <c:f>'PV Curtailment'!$H$27:$H$37</c:f>
              <c:numCache>
                <c:formatCode>0.0%</c:formatCode>
                <c:ptCount val="11"/>
                <c:pt idx="0">
                  <c:v>1.50319638894722E-3</c:v>
                </c:pt>
                <c:pt idx="1">
                  <c:v>2.2009711546562101E-3</c:v>
                </c:pt>
                <c:pt idx="2">
                  <c:v>3.9425187952057796E-3</c:v>
                </c:pt>
                <c:pt idx="3">
                  <c:v>3.3008183526651402E-3</c:v>
                </c:pt>
                <c:pt idx="4">
                  <c:v>5.78946743828802E-3</c:v>
                </c:pt>
                <c:pt idx="6">
                  <c:v>4.4433898935330402E-5</c:v>
                </c:pt>
                <c:pt idx="7">
                  <c:v>2.04497819253493E-4</c:v>
                </c:pt>
                <c:pt idx="8">
                  <c:v>6.0014947234571204E-4</c:v>
                </c:pt>
                <c:pt idx="9">
                  <c:v>3.7126065676420001E-3</c:v>
                </c:pt>
                <c:pt idx="10">
                  <c:v>2.1371645280122201E-2</c:v>
                </c:pt>
              </c:numCache>
            </c:numRef>
          </c:val>
          <c:extLst>
            <c:ext xmlns:c16="http://schemas.microsoft.com/office/drawing/2014/chart" uri="{C3380CC4-5D6E-409C-BE32-E72D297353CC}">
              <c16:uniqueId val="{00000000-8F49-4CEF-AB6B-B60D87B745CE}"/>
            </c:ext>
          </c:extLst>
        </c:ser>
        <c:ser>
          <c:idx val="1"/>
          <c:order val="1"/>
          <c:spPr>
            <a:solidFill>
              <a:schemeClr val="tx2">
                <a:lumMod val="40000"/>
                <a:lumOff val="60000"/>
              </a:schemeClr>
            </a:solidFill>
            <a:ln>
              <a:noFill/>
            </a:ln>
            <a:effectLst/>
          </c:spPr>
          <c:invertIfNegative val="0"/>
          <c:dLbls>
            <c:delete val="1"/>
          </c:dLbls>
          <c:cat>
            <c:multiLvlStrRef>
              <c:f>'PV Curtailment'!$F$27:$G$37</c:f>
              <c:multiLvlStrCache>
                <c:ptCount val="11"/>
                <c:lvl>
                  <c:pt idx="0">
                    <c:v>2015</c:v>
                  </c:pt>
                  <c:pt idx="1">
                    <c:v>2016</c:v>
                  </c:pt>
                  <c:pt idx="2">
                    <c:v>2017</c:v>
                  </c:pt>
                  <c:pt idx="3">
                    <c:v>2018</c:v>
                  </c:pt>
                  <c:pt idx="4">
                    <c:v>2019</c:v>
                  </c:pt>
                  <c:pt idx="6">
                    <c:v>2015</c:v>
                  </c:pt>
                  <c:pt idx="7">
                    <c:v>2016</c:v>
                  </c:pt>
                  <c:pt idx="8">
                    <c:v>2017</c:v>
                  </c:pt>
                  <c:pt idx="9">
                    <c:v>2018</c:v>
                  </c:pt>
                  <c:pt idx="10">
                    <c:v>2019</c:v>
                  </c:pt>
                </c:lvl>
                <c:lvl>
                  <c:pt idx="0">
                    <c:v>CAISO</c:v>
                  </c:pt>
                  <c:pt idx="6">
                    <c:v>ERCOT</c:v>
                  </c:pt>
                </c:lvl>
              </c:multiLvlStrCache>
            </c:multiLvlStrRef>
          </c:cat>
          <c:val>
            <c:numRef>
              <c:f>'PV Curtailment'!$I$27:$I$37</c:f>
              <c:numCache>
                <c:formatCode>0.0%</c:formatCode>
                <c:ptCount val="11"/>
                <c:pt idx="0">
                  <c:v>2.7871343721252999E-3</c:v>
                </c:pt>
                <c:pt idx="1">
                  <c:v>2.4437895136358999E-3</c:v>
                </c:pt>
                <c:pt idx="2">
                  <c:v>3.6346738655823E-3</c:v>
                </c:pt>
                <c:pt idx="3">
                  <c:v>3.2504050354189799E-3</c:v>
                </c:pt>
                <c:pt idx="4">
                  <c:v>1.03152145560149E-2</c:v>
                </c:pt>
                <c:pt idx="6">
                  <c:v>9.9135993145399204E-5</c:v>
                </c:pt>
                <c:pt idx="7">
                  <c:v>1.5842644968152401E-4</c:v>
                </c:pt>
                <c:pt idx="8">
                  <c:v>6.7267657059259496E-3</c:v>
                </c:pt>
                <c:pt idx="9">
                  <c:v>3.1047446315656601E-2</c:v>
                </c:pt>
                <c:pt idx="10">
                  <c:v>1.53286020637236E-2</c:v>
                </c:pt>
              </c:numCache>
            </c:numRef>
          </c:val>
          <c:extLst>
            <c:ext xmlns:c16="http://schemas.microsoft.com/office/drawing/2014/chart" uri="{C3380CC4-5D6E-409C-BE32-E72D297353CC}">
              <c16:uniqueId val="{00000001-8F49-4CEF-AB6B-B60D87B745CE}"/>
            </c:ext>
          </c:extLst>
        </c:ser>
        <c:ser>
          <c:idx val="2"/>
          <c:order val="2"/>
          <c:spPr>
            <a:solidFill>
              <a:schemeClr val="tx2">
                <a:lumMod val="60000"/>
                <a:lumOff val="40000"/>
              </a:schemeClr>
            </a:solidFill>
            <a:ln>
              <a:noFill/>
            </a:ln>
            <a:effectLst/>
          </c:spPr>
          <c:invertIfNegative val="0"/>
          <c:dLbls>
            <c:delete val="1"/>
          </c:dLbls>
          <c:cat>
            <c:multiLvlStrRef>
              <c:f>'PV Curtailment'!$F$27:$G$37</c:f>
              <c:multiLvlStrCache>
                <c:ptCount val="11"/>
                <c:lvl>
                  <c:pt idx="0">
                    <c:v>2015</c:v>
                  </c:pt>
                  <c:pt idx="1">
                    <c:v>2016</c:v>
                  </c:pt>
                  <c:pt idx="2">
                    <c:v>2017</c:v>
                  </c:pt>
                  <c:pt idx="3">
                    <c:v>2018</c:v>
                  </c:pt>
                  <c:pt idx="4">
                    <c:v>2019</c:v>
                  </c:pt>
                  <c:pt idx="6">
                    <c:v>2015</c:v>
                  </c:pt>
                  <c:pt idx="7">
                    <c:v>2016</c:v>
                  </c:pt>
                  <c:pt idx="8">
                    <c:v>2017</c:v>
                  </c:pt>
                  <c:pt idx="9">
                    <c:v>2018</c:v>
                  </c:pt>
                  <c:pt idx="10">
                    <c:v>2019</c:v>
                  </c:pt>
                </c:lvl>
                <c:lvl>
                  <c:pt idx="0">
                    <c:v>CAISO</c:v>
                  </c:pt>
                  <c:pt idx="6">
                    <c:v>ERCOT</c:v>
                  </c:pt>
                </c:lvl>
              </c:multiLvlStrCache>
            </c:multiLvlStrRef>
          </c:cat>
          <c:val>
            <c:numRef>
              <c:f>'PV Curtailment'!$J$27:$J$37</c:f>
              <c:numCache>
                <c:formatCode>0.0%</c:formatCode>
                <c:ptCount val="11"/>
                <c:pt idx="0">
                  <c:v>6.0755272210908805E-4</c:v>
                </c:pt>
                <c:pt idx="1">
                  <c:v>9.794996820015969E-4</c:v>
                </c:pt>
                <c:pt idx="2">
                  <c:v>7.8755795107203702E-4</c:v>
                </c:pt>
                <c:pt idx="3">
                  <c:v>8.6919237171932998E-4</c:v>
                </c:pt>
                <c:pt idx="4">
                  <c:v>2.2135078263122998E-3</c:v>
                </c:pt>
                <c:pt idx="6">
                  <c:v>8.1298127574364802E-5</c:v>
                </c:pt>
                <c:pt idx="7">
                  <c:v>2.8982582508343198E-4</c:v>
                </c:pt>
                <c:pt idx="8">
                  <c:v>1.1013571916185399E-3</c:v>
                </c:pt>
                <c:pt idx="9">
                  <c:v>1.9085354873423801E-2</c:v>
                </c:pt>
                <c:pt idx="10">
                  <c:v>4.3504730588382404E-3</c:v>
                </c:pt>
              </c:numCache>
            </c:numRef>
          </c:val>
          <c:extLst>
            <c:ext xmlns:c16="http://schemas.microsoft.com/office/drawing/2014/chart" uri="{C3380CC4-5D6E-409C-BE32-E72D297353CC}">
              <c16:uniqueId val="{00000002-8F49-4CEF-AB6B-B60D87B745CE}"/>
            </c:ext>
          </c:extLst>
        </c:ser>
        <c:ser>
          <c:idx val="3"/>
          <c:order val="3"/>
          <c:spPr>
            <a:solidFill>
              <a:schemeClr val="tx2"/>
            </a:solidFill>
            <a:ln>
              <a:noFill/>
            </a:ln>
            <a:effectLst/>
          </c:spPr>
          <c:invertIfNegative val="0"/>
          <c:dLbls>
            <c:dLbl>
              <c:idx val="0"/>
              <c:tx>
                <c:rich>
                  <a:bodyPr/>
                  <a:lstStyle/>
                  <a:p>
                    <a:fld id="{39EB2EC0-7C2D-4079-98D6-77C6D79BB9C2}" type="CELLRANGE">
                      <a:rPr lang="en-US"/>
                      <a:pPr/>
                      <a:t>[CELLRANGE]</a:t>
                    </a:fld>
                    <a:endParaRPr lang="en-US"/>
                  </a:p>
                </c:rich>
              </c:tx>
              <c:dLblPos val="inBase"/>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8F49-4CEF-AB6B-B60D87B745CE}"/>
                </c:ext>
              </c:extLst>
            </c:dLbl>
            <c:dLbl>
              <c:idx val="1"/>
              <c:layout>
                <c:manualLayout>
                  <c:x val="0"/>
                  <c:y val="-6.2926873724117899E-2"/>
                </c:manualLayout>
              </c:layout>
              <c:tx>
                <c:rich>
                  <a:bodyPr/>
                  <a:lstStyle/>
                  <a:p>
                    <a:fld id="{CFAAD768-E16F-4BF1-9122-0D7C855DD6E5}" type="CELLRANGE">
                      <a:rPr lang="en-US"/>
                      <a:pPr/>
                      <a:t>[CELLRANGE]</a:t>
                    </a:fld>
                    <a:endParaRPr lang="en-US"/>
                  </a:p>
                </c:rich>
              </c:tx>
              <c:dLblPos val="ct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8F49-4CEF-AB6B-B60D87B745CE}"/>
                </c:ext>
              </c:extLst>
            </c:dLbl>
            <c:dLbl>
              <c:idx val="2"/>
              <c:layout>
                <c:manualLayout>
                  <c:x val="0"/>
                  <c:y val="-5.5768445610965382E-2"/>
                </c:manualLayout>
              </c:layout>
              <c:tx>
                <c:rich>
                  <a:bodyPr/>
                  <a:lstStyle/>
                  <a:p>
                    <a:fld id="{D5A16F9D-C14A-420D-8163-1C2E5CDB3523}" type="CELLRANGE">
                      <a:rPr lang="en-US"/>
                      <a:pPr/>
                      <a:t>[CELLRANGE]</a:t>
                    </a:fld>
                    <a:endParaRPr lang="en-US"/>
                  </a:p>
                </c:rich>
              </c:tx>
              <c:dLblPos val="ct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8F49-4CEF-AB6B-B60D87B745CE}"/>
                </c:ext>
              </c:extLst>
            </c:dLbl>
            <c:dLbl>
              <c:idx val="3"/>
              <c:layout>
                <c:manualLayout>
                  <c:x val="0"/>
                  <c:y val="-6.9737168270632838E-2"/>
                </c:manualLayout>
              </c:layout>
              <c:tx>
                <c:rich>
                  <a:bodyPr/>
                  <a:lstStyle/>
                  <a:p>
                    <a:fld id="{56A1A153-F190-4561-9A3D-173C44D766EC}" type="CELLRANGE">
                      <a:rPr lang="en-US"/>
                      <a:pPr/>
                      <a:t>[CELLRANGE]</a:t>
                    </a:fld>
                    <a:endParaRPr lang="en-US"/>
                  </a:p>
                </c:rich>
              </c:tx>
              <c:dLblPos val="ct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8F49-4CEF-AB6B-B60D87B745CE}"/>
                </c:ext>
              </c:extLst>
            </c:dLbl>
            <c:dLbl>
              <c:idx val="4"/>
              <c:layout>
                <c:manualLayout>
                  <c:x val="5.5555555555555046E-3"/>
                  <c:y val="-6.3634441528142405E-2"/>
                </c:manualLayout>
              </c:layout>
              <c:tx>
                <c:rich>
                  <a:bodyPr/>
                  <a:lstStyle/>
                  <a:p>
                    <a:fld id="{ECC4BC0E-6CE9-43E5-9C6C-2E5236B5E8EC}" type="CELLRANGE">
                      <a:rPr lang="en-US"/>
                      <a:pPr/>
                      <a:t>[CELLRANGE]</a:t>
                    </a:fld>
                    <a:endParaRPr lang="en-US"/>
                  </a:p>
                </c:rich>
              </c:tx>
              <c:dLblPos val="ct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8F49-4CEF-AB6B-B60D87B745CE}"/>
                </c:ext>
              </c:extLst>
            </c:dLbl>
            <c:dLbl>
              <c:idx val="5"/>
              <c:tx>
                <c:rich>
                  <a:bodyPr/>
                  <a:lstStyle/>
                  <a:p>
                    <a:endParaRPr lang="en-US"/>
                  </a:p>
                </c:rich>
              </c:tx>
              <c:dLblPos val="inBase"/>
              <c:showLegendKey val="0"/>
              <c:showVal val="0"/>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8F49-4CEF-AB6B-B60D87B745CE}"/>
                </c:ext>
              </c:extLst>
            </c:dLbl>
            <c:dLbl>
              <c:idx val="6"/>
              <c:tx>
                <c:rich>
                  <a:bodyPr/>
                  <a:lstStyle/>
                  <a:p>
                    <a:fld id="{E0B84F42-EF75-4984-99EE-188107C4FAFF}" type="CELLRANGE">
                      <a:rPr lang="en-US"/>
                      <a:pPr/>
                      <a:t>[CELLRANGE]</a:t>
                    </a:fld>
                    <a:endParaRPr lang="en-US"/>
                  </a:p>
                </c:rich>
              </c:tx>
              <c:dLblPos val="inBase"/>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9-8F49-4CEF-AB6B-B60D87B745CE}"/>
                </c:ext>
              </c:extLst>
            </c:dLbl>
            <c:dLbl>
              <c:idx val="7"/>
              <c:tx>
                <c:rich>
                  <a:bodyPr/>
                  <a:lstStyle/>
                  <a:p>
                    <a:fld id="{D285189C-DD2E-4082-9350-226BA2F0201F}" type="CELLRANGE">
                      <a:rPr lang="en-US"/>
                      <a:pPr/>
                      <a:t>[CELLRANGE]</a:t>
                    </a:fld>
                    <a:endParaRPr lang="en-US"/>
                  </a:p>
                </c:rich>
              </c:tx>
              <c:dLblPos val="inBase"/>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A-8F49-4CEF-AB6B-B60D87B745CE}"/>
                </c:ext>
              </c:extLst>
            </c:dLbl>
            <c:dLbl>
              <c:idx val="8"/>
              <c:layout>
                <c:manualLayout>
                  <c:x val="0"/>
                  <c:y val="-4.7824074074074158E-2"/>
                </c:manualLayout>
              </c:layout>
              <c:tx>
                <c:rich>
                  <a:bodyPr/>
                  <a:lstStyle/>
                  <a:p>
                    <a:fld id="{0972A668-D9B5-4728-BC54-2ADA0B9F90D3}" type="CELLRANGE">
                      <a:rPr lang="en-US"/>
                      <a:pPr/>
                      <a:t>[CELLRANGE]</a:t>
                    </a:fld>
                    <a:endParaRPr lang="en-US"/>
                  </a:p>
                </c:rich>
              </c:tx>
              <c:dLblPos val="ct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B-8F49-4CEF-AB6B-B60D87B745CE}"/>
                </c:ext>
              </c:extLst>
            </c:dLbl>
            <c:dLbl>
              <c:idx val="9"/>
              <c:layout>
                <c:manualLayout>
                  <c:x val="2.777777777777676E-3"/>
                  <c:y val="-9.7373869932925045E-2"/>
                </c:manualLayout>
              </c:layout>
              <c:tx>
                <c:rich>
                  <a:bodyPr/>
                  <a:lstStyle/>
                  <a:p>
                    <a:fld id="{607C865B-4605-4985-A53B-F9E90BBB297D}" type="CELLRANGE">
                      <a:rPr lang="en-US"/>
                      <a:pPr/>
                      <a:t>[CELLRANGE]</a:t>
                    </a:fld>
                    <a:endParaRPr lang="en-US"/>
                  </a:p>
                </c:rich>
              </c:tx>
              <c:dLblPos val="ct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C-8F49-4CEF-AB6B-B60D87B745CE}"/>
                </c:ext>
              </c:extLst>
            </c:dLbl>
            <c:dLbl>
              <c:idx val="10"/>
              <c:layout>
                <c:manualLayout>
                  <c:x val="-2.0370135052831988E-16"/>
                  <c:y val="-9.6501166520851597E-2"/>
                </c:manualLayout>
              </c:layout>
              <c:tx>
                <c:rich>
                  <a:bodyPr/>
                  <a:lstStyle/>
                  <a:p>
                    <a:fld id="{F34F4E50-FE50-4D83-8B60-4C1C4453D7ED}" type="CELLRANGE">
                      <a:rPr lang="en-US"/>
                      <a:pPr/>
                      <a:t>[CELLRANGE]</a:t>
                    </a:fld>
                    <a:endParaRPr lang="en-US"/>
                  </a:p>
                </c:rich>
              </c:tx>
              <c:dLblPos val="ct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D-8F49-4CEF-AB6B-B60D87B745CE}"/>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en-US"/>
              </a:p>
            </c:txPr>
            <c:dLblPos val="inBase"/>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cat>
            <c:multiLvlStrRef>
              <c:f>'PV Curtailment'!$F$27:$G$37</c:f>
              <c:multiLvlStrCache>
                <c:ptCount val="11"/>
                <c:lvl>
                  <c:pt idx="0">
                    <c:v>2015</c:v>
                  </c:pt>
                  <c:pt idx="1">
                    <c:v>2016</c:v>
                  </c:pt>
                  <c:pt idx="2">
                    <c:v>2017</c:v>
                  </c:pt>
                  <c:pt idx="3">
                    <c:v>2018</c:v>
                  </c:pt>
                  <c:pt idx="4">
                    <c:v>2019</c:v>
                  </c:pt>
                  <c:pt idx="6">
                    <c:v>2015</c:v>
                  </c:pt>
                  <c:pt idx="7">
                    <c:v>2016</c:v>
                  </c:pt>
                  <c:pt idx="8">
                    <c:v>2017</c:v>
                  </c:pt>
                  <c:pt idx="9">
                    <c:v>2018</c:v>
                  </c:pt>
                  <c:pt idx="10">
                    <c:v>2019</c:v>
                  </c:pt>
                </c:lvl>
                <c:lvl>
                  <c:pt idx="0">
                    <c:v>CAISO</c:v>
                  </c:pt>
                  <c:pt idx="6">
                    <c:v>ERCOT</c:v>
                  </c:pt>
                </c:lvl>
              </c:multiLvlStrCache>
            </c:multiLvlStrRef>
          </c:cat>
          <c:val>
            <c:numRef>
              <c:f>'PV Curtailment'!$K$27:$K$37</c:f>
              <c:numCache>
                <c:formatCode>0.0%</c:formatCode>
                <c:ptCount val="11"/>
                <c:pt idx="0">
                  <c:v>8.9675415058004403E-4</c:v>
                </c:pt>
                <c:pt idx="1">
                  <c:v>2.2441546048127901E-3</c:v>
                </c:pt>
                <c:pt idx="2">
                  <c:v>1.0166246144597E-3</c:v>
                </c:pt>
                <c:pt idx="3">
                  <c:v>2.6908403183603098E-3</c:v>
                </c:pt>
                <c:pt idx="4">
                  <c:v>5.4926714346090998E-3</c:v>
                </c:pt>
                <c:pt idx="6">
                  <c:v>8.6629849008338297E-5</c:v>
                </c:pt>
                <c:pt idx="7">
                  <c:v>8.3357925821001303E-4</c:v>
                </c:pt>
                <c:pt idx="8">
                  <c:v>1.62120503949518E-3</c:v>
                </c:pt>
                <c:pt idx="9">
                  <c:v>1.20047536914048E-2</c:v>
                </c:pt>
                <c:pt idx="10">
                  <c:v>8.7864098335326702E-3</c:v>
                </c:pt>
              </c:numCache>
            </c:numRef>
          </c:val>
          <c:extLst>
            <c:ext xmlns:c15="http://schemas.microsoft.com/office/drawing/2012/chart" uri="{02D57815-91ED-43cb-92C2-25804820EDAC}">
              <c15:datalabelsRange>
                <c15:f>'PV Curtailment'!$L$27:$L$37</c15:f>
                <c15:dlblRangeCache>
                  <c:ptCount val="11"/>
                  <c:pt idx="0">
                    <c:v>0.6%</c:v>
                  </c:pt>
                  <c:pt idx="1">
                    <c:v>0.8%</c:v>
                  </c:pt>
                  <c:pt idx="2">
                    <c:v>0.9%</c:v>
                  </c:pt>
                  <c:pt idx="3">
                    <c:v>1.0%</c:v>
                  </c:pt>
                  <c:pt idx="4">
                    <c:v>2.4%</c:v>
                  </c:pt>
                  <c:pt idx="6">
                    <c:v>0.0%</c:v>
                  </c:pt>
                  <c:pt idx="7">
                    <c:v>0.1%</c:v>
                  </c:pt>
                  <c:pt idx="8">
                    <c:v>1.0%</c:v>
                  </c:pt>
                  <c:pt idx="9">
                    <c:v>6.6%</c:v>
                  </c:pt>
                  <c:pt idx="10">
                    <c:v>5.0%</c:v>
                  </c:pt>
                </c15:dlblRangeCache>
              </c15:datalabelsRange>
            </c:ext>
            <c:ext xmlns:c16="http://schemas.microsoft.com/office/drawing/2014/chart" uri="{C3380CC4-5D6E-409C-BE32-E72D297353CC}">
              <c16:uniqueId val="{0000000E-8F49-4CEF-AB6B-B60D87B745CE}"/>
            </c:ext>
          </c:extLst>
        </c:ser>
        <c:dLbls>
          <c:showLegendKey val="0"/>
          <c:showVal val="1"/>
          <c:showCatName val="0"/>
          <c:showSerName val="0"/>
          <c:showPercent val="0"/>
          <c:showBubbleSize val="0"/>
        </c:dLbls>
        <c:gapWidth val="50"/>
        <c:overlap val="100"/>
        <c:axId val="947003256"/>
        <c:axId val="947006864"/>
      </c:barChart>
      <c:catAx>
        <c:axId val="947003256"/>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crossAx val="947006864"/>
        <c:crosses val="autoZero"/>
        <c:auto val="1"/>
        <c:lblAlgn val="ctr"/>
        <c:lblOffset val="0"/>
        <c:noMultiLvlLbl val="0"/>
      </c:catAx>
      <c:valAx>
        <c:axId val="947006864"/>
        <c:scaling>
          <c:orientation val="minMax"/>
        </c:scaling>
        <c:delete val="0"/>
        <c:axPos val="l"/>
        <c:majorGridlines>
          <c:spPr>
            <a:ln w="3175" cap="flat" cmpd="sng" algn="ctr">
              <a:solidFill>
                <a:schemeClr val="bg1">
                  <a:lumMod val="7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crossAx val="947003256"/>
        <c:crosses val="autoZero"/>
        <c:crossBetween val="between"/>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3"/>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4385886423287996E-2"/>
          <c:y val="4.208754208754209E-2"/>
          <c:w val="0.88163226755746438"/>
          <c:h val="0.80262400912007215"/>
        </c:manualLayout>
      </c:layout>
      <c:barChart>
        <c:barDir val="col"/>
        <c:grouping val="clustered"/>
        <c:varyColors val="0"/>
        <c:ser>
          <c:idx val="0"/>
          <c:order val="0"/>
          <c:spPr>
            <a:solidFill>
              <a:schemeClr val="accent6"/>
            </a:solidFill>
            <a:ln>
              <a:noFill/>
            </a:ln>
            <a:effectLst/>
          </c:spPr>
          <c:invertIfNegative val="0"/>
          <c:cat>
            <c:multiLvlStrRef>
              <c:f>'PV Curtailment'!$A$27:$B$90</c:f>
              <c:multiLvlStrCache>
                <c:ptCount val="64"/>
                <c:lvl>
                  <c:pt idx="0">
                    <c:v> </c:v>
                  </c:pt>
                  <c:pt idx="11">
                    <c:v> </c:v>
                  </c:pt>
                  <c:pt idx="13">
                    <c:v> </c:v>
                  </c:pt>
                  <c:pt idx="24">
                    <c:v> </c:v>
                  </c:pt>
                  <c:pt idx="26">
                    <c:v> </c:v>
                  </c:pt>
                  <c:pt idx="37">
                    <c:v> </c:v>
                  </c:pt>
                  <c:pt idx="39">
                    <c:v> </c:v>
                  </c:pt>
                  <c:pt idx="50">
                    <c:v> </c:v>
                  </c:pt>
                  <c:pt idx="52">
                    <c:v> </c:v>
                  </c:pt>
                  <c:pt idx="63">
                    <c:v> </c:v>
                  </c:pt>
                </c:lvl>
                <c:lvl>
                  <c:pt idx="0">
                    <c:v>Jan-Dec
2015</c:v>
                  </c:pt>
                  <c:pt idx="13">
                    <c:v>Jan-Dec
2016</c:v>
                  </c:pt>
                  <c:pt idx="25">
                    <c:v> </c:v>
                  </c:pt>
                  <c:pt idx="26">
                    <c:v>Jan-Dec
2017</c:v>
                  </c:pt>
                  <c:pt idx="38">
                    <c:v> </c:v>
                  </c:pt>
                  <c:pt idx="39">
                    <c:v>Jan-Dec
2018</c:v>
                  </c:pt>
                  <c:pt idx="51">
                    <c:v> </c:v>
                  </c:pt>
                  <c:pt idx="52">
                    <c:v>Jan-Dec
2019</c:v>
                  </c:pt>
                </c:lvl>
              </c:multiLvlStrCache>
            </c:multiLvlStrRef>
          </c:cat>
          <c:val>
            <c:numRef>
              <c:f>'PV Curtailment'!$C$27:$C$90</c:f>
              <c:numCache>
                <c:formatCode>0.0%</c:formatCode>
                <c:ptCount val="64"/>
                <c:pt idx="0">
                  <c:v>5.10241110636414E-3</c:v>
                </c:pt>
                <c:pt idx="1">
                  <c:v>6.6959167522686403E-3</c:v>
                </c:pt>
                <c:pt idx="2">
                  <c:v>9.6154941554056194E-3</c:v>
                </c:pt>
                <c:pt idx="3">
                  <c:v>9.2553154785301496E-3</c:v>
                </c:pt>
                <c:pt idx="4">
                  <c:v>1.55231885699357E-2</c:v>
                </c:pt>
                <c:pt idx="5">
                  <c:v>4.0163379755746602E-3</c:v>
                </c:pt>
                <c:pt idx="6">
                  <c:v>2.2407575771889801E-3</c:v>
                </c:pt>
                <c:pt idx="7">
                  <c:v>2.5501567485005502E-3</c:v>
                </c:pt>
                <c:pt idx="8">
                  <c:v>1.3395031655448399E-3</c:v>
                </c:pt>
                <c:pt idx="9">
                  <c:v>2.04886946547679E-3</c:v>
                </c:pt>
                <c:pt idx="10">
                  <c:v>5.3710347632560601E-3</c:v>
                </c:pt>
                <c:pt idx="11">
                  <c:v>5.2844789118467097E-3</c:v>
                </c:pt>
                <c:pt idx="13">
                  <c:v>5.1244918574548104E-3</c:v>
                </c:pt>
                <c:pt idx="14">
                  <c:v>8.0187147789664501E-3</c:v>
                </c:pt>
                <c:pt idx="15">
                  <c:v>1.9152352390513602E-2</c:v>
                </c:pt>
                <c:pt idx="16">
                  <c:v>1.2559725079258699E-2</c:v>
                </c:pt>
                <c:pt idx="17">
                  <c:v>8.8026617873697699E-3</c:v>
                </c:pt>
                <c:pt idx="18">
                  <c:v>5.0560126519282097E-3</c:v>
                </c:pt>
                <c:pt idx="19">
                  <c:v>1.26463243208624E-3</c:v>
                </c:pt>
                <c:pt idx="20">
                  <c:v>1.8261892535114E-3</c:v>
                </c:pt>
                <c:pt idx="21">
                  <c:v>6.6081451287491001E-3</c:v>
                </c:pt>
                <c:pt idx="22">
                  <c:v>9.1421492826628103E-3</c:v>
                </c:pt>
                <c:pt idx="23">
                  <c:v>1.0856430113368801E-2</c:v>
                </c:pt>
                <c:pt idx="24">
                  <c:v>1.11114231082845E-2</c:v>
                </c:pt>
                <c:pt idx="26">
                  <c:v>1.27220515303381E-2</c:v>
                </c:pt>
                <c:pt idx="27">
                  <c:v>2.75138551051263E-2</c:v>
                </c:pt>
                <c:pt idx="28">
                  <c:v>2.39344273498962E-2</c:v>
                </c:pt>
                <c:pt idx="29">
                  <c:v>2.4678024502726301E-2</c:v>
                </c:pt>
                <c:pt idx="30">
                  <c:v>7.6166250018223202E-3</c:v>
                </c:pt>
                <c:pt idx="31">
                  <c:v>5.2355524400843796E-3</c:v>
                </c:pt>
                <c:pt idx="32">
                  <c:v>1.69060185274035E-3</c:v>
                </c:pt>
                <c:pt idx="33">
                  <c:v>1.3145498167962399E-3</c:v>
                </c:pt>
                <c:pt idx="34">
                  <c:v>5.1128098391673904E-3</c:v>
                </c:pt>
                <c:pt idx="35">
                  <c:v>4.7005150662941097E-3</c:v>
                </c:pt>
                <c:pt idx="36">
                  <c:v>5.3243439388988099E-3</c:v>
                </c:pt>
                <c:pt idx="37">
                  <c:v>4.2904808432312697E-3</c:v>
                </c:pt>
                <c:pt idx="39">
                  <c:v>5.6926424765669902E-3</c:v>
                </c:pt>
                <c:pt idx="40">
                  <c:v>1.2226357412378701E-2</c:v>
                </c:pt>
                <c:pt idx="41">
                  <c:v>2.8553778987152899E-2</c:v>
                </c:pt>
                <c:pt idx="42">
                  <c:v>1.49259766548227E-2</c:v>
                </c:pt>
                <c:pt idx="43">
                  <c:v>1.35988360927833E-2</c:v>
                </c:pt>
                <c:pt idx="44">
                  <c:v>3.7553809715273898E-3</c:v>
                </c:pt>
                <c:pt idx="45">
                  <c:v>1.80703097464565E-3</c:v>
                </c:pt>
                <c:pt idx="46">
                  <c:v>3.3210785738595101E-3</c:v>
                </c:pt>
                <c:pt idx="47">
                  <c:v>3.6123377598604E-3</c:v>
                </c:pt>
                <c:pt idx="48">
                  <c:v>2.37222398471773E-2</c:v>
                </c:pt>
                <c:pt idx="49">
                  <c:v>8.7816075396898192E-3</c:v>
                </c:pt>
                <c:pt idx="50">
                  <c:v>3.7301740362495001E-3</c:v>
                </c:pt>
                <c:pt idx="52">
                  <c:v>8.1382486454362694E-3</c:v>
                </c:pt>
                <c:pt idx="53">
                  <c:v>4.2109856671039302E-2</c:v>
                </c:pt>
                <c:pt idx="54">
                  <c:v>3.8256010260239302E-2</c:v>
                </c:pt>
                <c:pt idx="55">
                  <c:v>4.6923898599363599E-2</c:v>
                </c:pt>
                <c:pt idx="56">
                  <c:v>5.06995733784847E-2</c:v>
                </c:pt>
                <c:pt idx="57">
                  <c:v>8.2456748352191401E-3</c:v>
                </c:pt>
                <c:pt idx="58">
                  <c:v>3.9776310885064996E-3</c:v>
                </c:pt>
                <c:pt idx="59">
                  <c:v>2.9319285007943902E-3</c:v>
                </c:pt>
                <c:pt idx="60">
                  <c:v>1.5152976976648099E-2</c:v>
                </c:pt>
                <c:pt idx="61">
                  <c:v>1.49916651457413E-2</c:v>
                </c:pt>
                <c:pt idx="62">
                  <c:v>3.3955239283299403E-2</c:v>
                </c:pt>
                <c:pt idx="63">
                  <c:v>4.6379968962184402E-2</c:v>
                </c:pt>
              </c:numCache>
            </c:numRef>
          </c:val>
          <c:extLst>
            <c:ext xmlns:c16="http://schemas.microsoft.com/office/drawing/2014/chart" uri="{C3380CC4-5D6E-409C-BE32-E72D297353CC}">
              <c16:uniqueId val="{00000000-9281-407B-9ECE-7932EB4E8011}"/>
            </c:ext>
          </c:extLst>
        </c:ser>
        <c:dLbls>
          <c:showLegendKey val="0"/>
          <c:showVal val="0"/>
          <c:showCatName val="0"/>
          <c:showSerName val="0"/>
          <c:showPercent val="0"/>
          <c:showBubbleSize val="0"/>
        </c:dLbls>
        <c:gapWidth val="20"/>
        <c:overlap val="100"/>
        <c:axId val="262236592"/>
        <c:axId val="262237904"/>
      </c:barChart>
      <c:barChart>
        <c:barDir val="col"/>
        <c:grouping val="clustered"/>
        <c:varyColors val="0"/>
        <c:ser>
          <c:idx val="1"/>
          <c:order val="1"/>
          <c:spPr>
            <a:solidFill>
              <a:schemeClr val="tx2"/>
            </a:solidFill>
            <a:ln>
              <a:noFill/>
            </a:ln>
            <a:effectLst/>
          </c:spPr>
          <c:invertIfNegative val="0"/>
          <c:cat>
            <c:multiLvlStrRef>
              <c:f>'PV Curtailment'!$A$27:$B$90</c:f>
              <c:multiLvlStrCache>
                <c:ptCount val="64"/>
                <c:lvl>
                  <c:pt idx="0">
                    <c:v> </c:v>
                  </c:pt>
                  <c:pt idx="11">
                    <c:v> </c:v>
                  </c:pt>
                  <c:pt idx="13">
                    <c:v> </c:v>
                  </c:pt>
                  <c:pt idx="24">
                    <c:v> </c:v>
                  </c:pt>
                  <c:pt idx="26">
                    <c:v> </c:v>
                  </c:pt>
                  <c:pt idx="37">
                    <c:v> </c:v>
                  </c:pt>
                  <c:pt idx="39">
                    <c:v> </c:v>
                  </c:pt>
                  <c:pt idx="50">
                    <c:v> </c:v>
                  </c:pt>
                  <c:pt idx="52">
                    <c:v> </c:v>
                  </c:pt>
                  <c:pt idx="63">
                    <c:v> </c:v>
                  </c:pt>
                </c:lvl>
                <c:lvl>
                  <c:pt idx="0">
                    <c:v>Jan-Dec
2015</c:v>
                  </c:pt>
                  <c:pt idx="13">
                    <c:v>Jan-Dec
2016</c:v>
                  </c:pt>
                  <c:pt idx="25">
                    <c:v> </c:v>
                  </c:pt>
                  <c:pt idx="26">
                    <c:v>Jan-Dec
2017</c:v>
                  </c:pt>
                  <c:pt idx="38">
                    <c:v> </c:v>
                  </c:pt>
                  <c:pt idx="39">
                    <c:v>Jan-Dec
2018</c:v>
                  </c:pt>
                  <c:pt idx="51">
                    <c:v> </c:v>
                  </c:pt>
                  <c:pt idx="52">
                    <c:v>Jan-Dec
2019</c:v>
                  </c:pt>
                </c:lvl>
              </c:multiLvlStrCache>
            </c:multiLvlStrRef>
          </c:cat>
          <c:val>
            <c:numRef>
              <c:f>'PV Curtailment'!$D$27:$D$90</c:f>
              <c:numCache>
                <c:formatCode>0.0%</c:formatCode>
                <c:ptCount val="64"/>
                <c:pt idx="0">
                  <c:v>1.2789979630046399E-4</c:v>
                </c:pt>
                <c:pt idx="1">
                  <c:v>5.8073911020825603E-5</c:v>
                </c:pt>
                <c:pt idx="2">
                  <c:v>4.97155952900967E-4</c:v>
                </c:pt>
                <c:pt idx="3">
                  <c:v>8.1178812220944301E-4</c:v>
                </c:pt>
                <c:pt idx="4">
                  <c:v>2.28462112571988E-4</c:v>
                </c:pt>
                <c:pt idx="5">
                  <c:v>2.4685473474106499E-4</c:v>
                </c:pt>
                <c:pt idx="6">
                  <c:v>5.4113906721920302E-4</c:v>
                </c:pt>
                <c:pt idx="7">
                  <c:v>4.15830061876842E-5</c:v>
                </c:pt>
                <c:pt idx="8">
                  <c:v>1.0784955710258201E-4</c:v>
                </c:pt>
                <c:pt idx="9">
                  <c:v>4.1605725106398802E-4</c:v>
                </c:pt>
                <c:pt idx="10">
                  <c:v>9.2222068167661605E-5</c:v>
                </c:pt>
                <c:pt idx="11">
                  <c:v>5.2191322403198105E-4</c:v>
                </c:pt>
                <c:pt idx="13">
                  <c:v>1.3957916314042299E-4</c:v>
                </c:pt>
                <c:pt idx="14">
                  <c:v>2.0479113882284298E-3</c:v>
                </c:pt>
                <c:pt idx="15">
                  <c:v>5.51602734251853E-4</c:v>
                </c:pt>
                <c:pt idx="16">
                  <c:v>7.4055995565357796E-5</c:v>
                </c:pt>
                <c:pt idx="17">
                  <c:v>1.20168202608634E-3</c:v>
                </c:pt>
                <c:pt idx="18">
                  <c:v>7.1489281116559602E-4</c:v>
                </c:pt>
                <c:pt idx="19">
                  <c:v>1.30316607141412E-3</c:v>
                </c:pt>
                <c:pt idx="20">
                  <c:v>2.43080253890108E-4</c:v>
                </c:pt>
                <c:pt idx="21">
                  <c:v>1.3715618579186401E-3</c:v>
                </c:pt>
                <c:pt idx="22">
                  <c:v>3.9539272388071497E-3</c:v>
                </c:pt>
                <c:pt idx="23">
                  <c:v>3.4190631941229599E-3</c:v>
                </c:pt>
                <c:pt idx="24">
                  <c:v>1.8744401040336101E-3</c:v>
                </c:pt>
                <c:pt idx="26">
                  <c:v>3.5574992790536599E-3</c:v>
                </c:pt>
                <c:pt idx="27">
                  <c:v>2.0800927335792902E-3</c:v>
                </c:pt>
                <c:pt idx="28">
                  <c:v>5.8052304493628097E-3</c:v>
                </c:pt>
                <c:pt idx="29">
                  <c:v>2.54520627314288E-2</c:v>
                </c:pt>
                <c:pt idx="30">
                  <c:v>3.2928163296281697E-2</c:v>
                </c:pt>
                <c:pt idx="31">
                  <c:v>1.37998819823025E-2</c:v>
                </c:pt>
                <c:pt idx="32">
                  <c:v>4.00174085221521E-3</c:v>
                </c:pt>
                <c:pt idx="33">
                  <c:v>3.69770012031348E-3</c:v>
                </c:pt>
                <c:pt idx="34">
                  <c:v>2.9830078556269501E-3</c:v>
                </c:pt>
                <c:pt idx="35">
                  <c:v>4.4198579925061598E-3</c:v>
                </c:pt>
                <c:pt idx="36">
                  <c:v>9.7382171583872898E-3</c:v>
                </c:pt>
                <c:pt idx="37">
                  <c:v>4.6077682553703403E-3</c:v>
                </c:pt>
                <c:pt idx="39">
                  <c:v>9.1216994447903908E-3</c:v>
                </c:pt>
                <c:pt idx="40">
                  <c:v>8.9321758331654798E-3</c:v>
                </c:pt>
                <c:pt idx="41">
                  <c:v>3.4684940080938899E-2</c:v>
                </c:pt>
                <c:pt idx="42">
                  <c:v>0.10785191245674</c:v>
                </c:pt>
                <c:pt idx="43">
                  <c:v>0.140190707112018</c:v>
                </c:pt>
                <c:pt idx="44">
                  <c:v>7.4513685626186293E-2</c:v>
                </c:pt>
                <c:pt idx="45">
                  <c:v>4.5790994287103898E-2</c:v>
                </c:pt>
                <c:pt idx="46">
                  <c:v>7.7052671677930007E-2</c:v>
                </c:pt>
                <c:pt idx="47">
                  <c:v>6.1833636111680697E-2</c:v>
                </c:pt>
                <c:pt idx="48">
                  <c:v>5.0610558447903603E-2</c:v>
                </c:pt>
                <c:pt idx="49">
                  <c:v>6.7183015073323499E-2</c:v>
                </c:pt>
                <c:pt idx="50">
                  <c:v>5.9260427600008402E-2</c:v>
                </c:pt>
                <c:pt idx="52">
                  <c:v>8.8166324858094905E-2</c:v>
                </c:pt>
                <c:pt idx="53">
                  <c:v>0.120901988418419</c:v>
                </c:pt>
                <c:pt idx="54">
                  <c:v>0.12046355217639999</c:v>
                </c:pt>
                <c:pt idx="55">
                  <c:v>6.0726535135428202E-2</c:v>
                </c:pt>
                <c:pt idx="56">
                  <c:v>6.9203416733921705E-2</c:v>
                </c:pt>
                <c:pt idx="57">
                  <c:v>3.0503686158022399E-2</c:v>
                </c:pt>
                <c:pt idx="58">
                  <c:v>9.2802205990483392E-3</c:v>
                </c:pt>
                <c:pt idx="59">
                  <c:v>1.5848137531743499E-3</c:v>
                </c:pt>
                <c:pt idx="60">
                  <c:v>3.6801894437836997E-2</c:v>
                </c:pt>
                <c:pt idx="61">
                  <c:v>8.8100639075104403E-2</c:v>
                </c:pt>
                <c:pt idx="62">
                  <c:v>2.2575058971379201E-2</c:v>
                </c:pt>
                <c:pt idx="63">
                  <c:v>3.00628232351218E-3</c:v>
                </c:pt>
              </c:numCache>
            </c:numRef>
          </c:val>
          <c:extLst>
            <c:ext xmlns:c16="http://schemas.microsoft.com/office/drawing/2014/chart" uri="{C3380CC4-5D6E-409C-BE32-E72D297353CC}">
              <c16:uniqueId val="{00000001-9281-407B-9ECE-7932EB4E8011}"/>
            </c:ext>
          </c:extLst>
        </c:ser>
        <c:dLbls>
          <c:showLegendKey val="0"/>
          <c:showVal val="0"/>
          <c:showCatName val="0"/>
          <c:showSerName val="0"/>
          <c:showPercent val="0"/>
          <c:showBubbleSize val="0"/>
        </c:dLbls>
        <c:gapWidth val="180"/>
        <c:overlap val="100"/>
        <c:axId val="893960336"/>
        <c:axId val="893962960"/>
      </c:barChart>
      <c:catAx>
        <c:axId val="262236592"/>
        <c:scaling>
          <c:orientation val="minMax"/>
        </c:scaling>
        <c:delete val="0"/>
        <c:axPos val="b"/>
        <c:numFmt formatCode="General" sourceLinked="1"/>
        <c:majorTickMark val="none"/>
        <c:minorTickMark val="none"/>
        <c:tickLblPos val="nextTo"/>
        <c:spPr>
          <a:noFill/>
          <a:ln w="3175" cap="flat" cmpd="sng" algn="ctr">
            <a:noFill/>
            <a:round/>
          </a:ln>
          <a:effectLst/>
        </c:spPr>
        <c:txPr>
          <a:bodyPr rot="-5400000" spcFirstLastPara="1" vertOverflow="ellipsis" wrap="square" anchor="ctr" anchorCtr="1"/>
          <a:lstStyle/>
          <a:p>
            <a:pPr>
              <a:defRPr sz="10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crossAx val="262237904"/>
        <c:crosses val="autoZero"/>
        <c:auto val="1"/>
        <c:lblAlgn val="ctr"/>
        <c:lblOffset val="0"/>
        <c:noMultiLvlLbl val="0"/>
      </c:catAx>
      <c:valAx>
        <c:axId val="262237904"/>
        <c:scaling>
          <c:orientation val="minMax"/>
          <c:max val="5.5000000000000007E-2"/>
          <c:min val="0"/>
        </c:scaling>
        <c:delete val="0"/>
        <c:axPos val="l"/>
        <c:majorGridlines>
          <c:spPr>
            <a:ln w="3175" cap="flat" cmpd="sng" algn="ctr">
              <a:solidFill>
                <a:schemeClr val="bg1">
                  <a:lumMod val="7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accent6">
                    <a:lumMod val="75000"/>
                  </a:schemeClr>
                </a:solidFill>
                <a:latin typeface="Arial" panose="020B0604020202020204" pitchFamily="34" charset="0"/>
                <a:ea typeface="+mn-ea"/>
                <a:cs typeface="Arial" panose="020B0604020202020204" pitchFamily="34" charset="0"/>
              </a:defRPr>
            </a:pPr>
            <a:endParaRPr lang="en-US"/>
          </a:p>
        </c:txPr>
        <c:crossAx val="262236592"/>
        <c:crosses val="autoZero"/>
        <c:crossBetween val="between"/>
      </c:valAx>
      <c:valAx>
        <c:axId val="893962960"/>
        <c:scaling>
          <c:orientation val="minMax"/>
          <c:max val="0.16500000000000004"/>
          <c:min val="0"/>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2"/>
                </a:solidFill>
                <a:latin typeface="Arial" panose="020B0604020202020204" pitchFamily="34" charset="0"/>
                <a:ea typeface="+mn-ea"/>
                <a:cs typeface="Arial" panose="020B0604020202020204" pitchFamily="34" charset="0"/>
              </a:defRPr>
            </a:pPr>
            <a:endParaRPr lang="en-US"/>
          </a:p>
        </c:txPr>
        <c:crossAx val="893960336"/>
        <c:crosses val="max"/>
        <c:crossBetween val="between"/>
        <c:majorUnit val="3.0000000000000006E-2"/>
      </c:valAx>
      <c:catAx>
        <c:axId val="893960336"/>
        <c:scaling>
          <c:orientation val="minMax"/>
        </c:scaling>
        <c:delete val="1"/>
        <c:axPos val="b"/>
        <c:numFmt formatCode="General" sourceLinked="1"/>
        <c:majorTickMark val="out"/>
        <c:minorTickMark val="none"/>
        <c:tickLblPos val="nextTo"/>
        <c:crossAx val="893962960"/>
        <c:crosses val="autoZero"/>
        <c:auto val="1"/>
        <c:lblAlgn val="ctr"/>
        <c:lblOffset val="100"/>
        <c:noMultiLvlLbl val="0"/>
      </c:cat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3"/>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0249512080220747E-2"/>
          <c:y val="0.10204676563867017"/>
          <c:w val="0.91681906486427855"/>
          <c:h val="0.72990999231156728"/>
        </c:manualLayout>
      </c:layout>
      <c:barChart>
        <c:barDir val="col"/>
        <c:grouping val="stacked"/>
        <c:varyColors val="0"/>
        <c:ser>
          <c:idx val="0"/>
          <c:order val="0"/>
          <c:spPr>
            <a:solidFill>
              <a:schemeClr val="tx2">
                <a:lumMod val="40000"/>
                <a:lumOff val="60000"/>
              </a:schemeClr>
            </a:solidFill>
            <a:ln>
              <a:noFill/>
            </a:ln>
          </c:spPr>
          <c:invertIfNegative val="0"/>
          <c:cat>
            <c:multiLvlStrRef>
              <c:f>'Energy and Capacity Value'!$A$29:$B$90</c:f>
              <c:multiLvlStrCache>
                <c:ptCount val="62"/>
                <c:lvl>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5">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lvl>
                <c:lvl>
                  <c:pt idx="0">
                    <c:v>CAISO</c:v>
                  </c:pt>
                  <c:pt idx="8">
                    <c:v> </c:v>
                  </c:pt>
                  <c:pt idx="9">
                    <c:v>ISO-NE</c:v>
                  </c:pt>
                  <c:pt idx="17">
                    <c:v> </c:v>
                  </c:pt>
                  <c:pt idx="18">
                    <c:v>NYISO</c:v>
                  </c:pt>
                  <c:pt idx="26">
                    <c:v> </c:v>
                  </c:pt>
                  <c:pt idx="27">
                    <c:v>ERCOT</c:v>
                  </c:pt>
                  <c:pt idx="35">
                    <c:v> </c:v>
                  </c:pt>
                  <c:pt idx="36">
                    <c:v>PJM</c:v>
                  </c:pt>
                  <c:pt idx="45">
                    <c:v>MISO</c:v>
                  </c:pt>
                  <c:pt idx="54">
                    <c:v>SPP</c:v>
                  </c:pt>
                </c:lvl>
              </c:multiLvlStrCache>
            </c:multiLvlStrRef>
          </c:cat>
          <c:val>
            <c:numRef>
              <c:f>'Energy and Capacity Value'!$C$29:$C$90</c:f>
              <c:numCache>
                <c:formatCode>0.00</c:formatCode>
                <c:ptCount val="62"/>
                <c:pt idx="0">
                  <c:v>37.850636194766402</c:v>
                </c:pt>
                <c:pt idx="1">
                  <c:v>44.3362794907869</c:v>
                </c:pt>
                <c:pt idx="2">
                  <c:v>44.322019983947001</c:v>
                </c:pt>
                <c:pt idx="3">
                  <c:v>27.976579526752399</c:v>
                </c:pt>
                <c:pt idx="4">
                  <c:v>24.382020714287801</c:v>
                </c:pt>
                <c:pt idx="5">
                  <c:v>25.266550528227999</c:v>
                </c:pt>
                <c:pt idx="6">
                  <c:v>26.0091781004739</c:v>
                </c:pt>
                <c:pt idx="7">
                  <c:v>23.537227039669698</c:v>
                </c:pt>
                <c:pt idx="9">
                  <c:v>48.198878446123501</c:v>
                </c:pt>
                <c:pt idx="10">
                  <c:v>65.664816828772004</c:v>
                </c:pt>
                <c:pt idx="11">
                  <c:v>64.985756297877501</c:v>
                </c:pt>
                <c:pt idx="12">
                  <c:v>44.4673722906143</c:v>
                </c:pt>
                <c:pt idx="13">
                  <c:v>33.220820285017197</c:v>
                </c:pt>
                <c:pt idx="14">
                  <c:v>34.161818197439501</c:v>
                </c:pt>
                <c:pt idx="15">
                  <c:v>42.119449904427697</c:v>
                </c:pt>
                <c:pt idx="16">
                  <c:v>28.134130354647802</c:v>
                </c:pt>
                <c:pt idx="18">
                  <c:v>56.954085013900702</c:v>
                </c:pt>
                <c:pt idx="19">
                  <c:v>70.787653902018207</c:v>
                </c:pt>
                <c:pt idx="20">
                  <c:v>65.299661866336905</c:v>
                </c:pt>
                <c:pt idx="21">
                  <c:v>45.767380414330802</c:v>
                </c:pt>
                <c:pt idx="22">
                  <c:v>36.727681285700498</c:v>
                </c:pt>
                <c:pt idx="23">
                  <c:v>34.734854112989197</c:v>
                </c:pt>
                <c:pt idx="24">
                  <c:v>42.005544995473699</c:v>
                </c:pt>
                <c:pt idx="25">
                  <c:v>29.036446409158501</c:v>
                </c:pt>
                <c:pt idx="27">
                  <c:v>37.364491567366898</c:v>
                </c:pt>
                <c:pt idx="28">
                  <c:v>43.148785592482</c:v>
                </c:pt>
                <c:pt idx="29">
                  <c:v>44.247833180816201</c:v>
                </c:pt>
                <c:pt idx="30">
                  <c:v>30.197942164565799</c:v>
                </c:pt>
                <c:pt idx="31">
                  <c:v>30.514438788725698</c:v>
                </c:pt>
                <c:pt idx="32">
                  <c:v>26.259452674944701</c:v>
                </c:pt>
                <c:pt idx="33">
                  <c:v>33.254587480560097</c:v>
                </c:pt>
                <c:pt idx="34">
                  <c:v>37.839266732361203</c:v>
                </c:pt>
                <c:pt idx="36">
                  <c:v>45.092634380207201</c:v>
                </c:pt>
                <c:pt idx="37">
                  <c:v>49.477887389553203</c:v>
                </c:pt>
                <c:pt idx="38">
                  <c:v>59.639467073662502</c:v>
                </c:pt>
                <c:pt idx="39">
                  <c:v>39.862246048243101</c:v>
                </c:pt>
                <c:pt idx="40">
                  <c:v>32.125169491638502</c:v>
                </c:pt>
                <c:pt idx="41">
                  <c:v>33.818534603641197</c:v>
                </c:pt>
                <c:pt idx="42">
                  <c:v>39.436782171202701</c:v>
                </c:pt>
                <c:pt idx="43">
                  <c:v>27.684763579266299</c:v>
                </c:pt>
                <c:pt idx="45">
                  <c:v>35.678293555351502</c:v>
                </c:pt>
                <c:pt idx="46">
                  <c:v>38.615813961851799</c:v>
                </c:pt>
                <c:pt idx="47">
                  <c:v>45.825046901921603</c:v>
                </c:pt>
                <c:pt idx="48">
                  <c:v>34.714426429645698</c:v>
                </c:pt>
                <c:pt idx="49">
                  <c:v>34.256951943215803</c:v>
                </c:pt>
                <c:pt idx="50">
                  <c:v>34.335393309605799</c:v>
                </c:pt>
                <c:pt idx="51">
                  <c:v>34.957321142614902</c:v>
                </c:pt>
                <c:pt idx="52">
                  <c:v>26.474517334530798</c:v>
                </c:pt>
                <c:pt idx="54">
                  <c:v>31.029007178503999</c:v>
                </c:pt>
                <c:pt idx="55">
                  <c:v>36.992320085955299</c:v>
                </c:pt>
                <c:pt idx="56">
                  <c:v>46.155497886791899</c:v>
                </c:pt>
                <c:pt idx="57">
                  <c:v>29.3133359116676</c:v>
                </c:pt>
                <c:pt idx="58">
                  <c:v>29.459635011174299</c:v>
                </c:pt>
                <c:pt idx="59">
                  <c:v>29.8269954715017</c:v>
                </c:pt>
                <c:pt idx="60">
                  <c:v>29.6985302239984</c:v>
                </c:pt>
                <c:pt idx="61">
                  <c:v>27.834943208675298</c:v>
                </c:pt>
              </c:numCache>
            </c:numRef>
          </c:val>
          <c:extLst>
            <c:ext xmlns:c16="http://schemas.microsoft.com/office/drawing/2014/chart" uri="{C3380CC4-5D6E-409C-BE32-E72D297353CC}">
              <c16:uniqueId val="{00000000-EB84-4462-BDB2-5E13753447A1}"/>
            </c:ext>
          </c:extLst>
        </c:ser>
        <c:ser>
          <c:idx val="1"/>
          <c:order val="1"/>
          <c:spPr>
            <a:solidFill>
              <a:schemeClr val="accent2">
                <a:lumMod val="60000"/>
                <a:lumOff val="40000"/>
              </a:schemeClr>
            </a:solidFill>
            <a:ln w="19050">
              <a:noFill/>
              <a:prstDash val="solid"/>
            </a:ln>
          </c:spPr>
          <c:invertIfNegative val="0"/>
          <c:dPt>
            <c:idx val="10"/>
            <c:invertIfNegative val="0"/>
            <c:bubble3D val="0"/>
            <c:extLst>
              <c:ext xmlns:c16="http://schemas.microsoft.com/office/drawing/2014/chart" uri="{C3380CC4-5D6E-409C-BE32-E72D297353CC}">
                <c16:uniqueId val="{00000001-EB84-4462-BDB2-5E13753447A1}"/>
              </c:ext>
            </c:extLst>
          </c:dPt>
          <c:dPt>
            <c:idx val="11"/>
            <c:invertIfNegative val="0"/>
            <c:bubble3D val="0"/>
            <c:extLst>
              <c:ext xmlns:c16="http://schemas.microsoft.com/office/drawing/2014/chart" uri="{C3380CC4-5D6E-409C-BE32-E72D297353CC}">
                <c16:uniqueId val="{00000002-EB84-4462-BDB2-5E13753447A1}"/>
              </c:ext>
            </c:extLst>
          </c:dPt>
          <c:dPt>
            <c:idx val="20"/>
            <c:invertIfNegative val="0"/>
            <c:bubble3D val="0"/>
            <c:extLst>
              <c:ext xmlns:c16="http://schemas.microsoft.com/office/drawing/2014/chart" uri="{C3380CC4-5D6E-409C-BE32-E72D297353CC}">
                <c16:uniqueId val="{00000003-EB84-4462-BDB2-5E13753447A1}"/>
              </c:ext>
            </c:extLst>
          </c:dPt>
          <c:dPt>
            <c:idx val="30"/>
            <c:invertIfNegative val="0"/>
            <c:bubble3D val="0"/>
            <c:extLst>
              <c:ext xmlns:c16="http://schemas.microsoft.com/office/drawing/2014/chart" uri="{C3380CC4-5D6E-409C-BE32-E72D297353CC}">
                <c16:uniqueId val="{00000004-EB84-4462-BDB2-5E13753447A1}"/>
              </c:ext>
            </c:extLst>
          </c:dPt>
          <c:dPt>
            <c:idx val="40"/>
            <c:invertIfNegative val="0"/>
            <c:bubble3D val="0"/>
            <c:extLst>
              <c:ext xmlns:c16="http://schemas.microsoft.com/office/drawing/2014/chart" uri="{C3380CC4-5D6E-409C-BE32-E72D297353CC}">
                <c16:uniqueId val="{00000005-EB84-4462-BDB2-5E13753447A1}"/>
              </c:ext>
            </c:extLst>
          </c:dPt>
          <c:dPt>
            <c:idx val="50"/>
            <c:invertIfNegative val="0"/>
            <c:bubble3D val="0"/>
            <c:extLst>
              <c:ext xmlns:c16="http://schemas.microsoft.com/office/drawing/2014/chart" uri="{C3380CC4-5D6E-409C-BE32-E72D297353CC}">
                <c16:uniqueId val="{00000006-EB84-4462-BDB2-5E13753447A1}"/>
              </c:ext>
            </c:extLst>
          </c:dPt>
          <c:dPt>
            <c:idx val="51"/>
            <c:invertIfNegative val="0"/>
            <c:bubble3D val="0"/>
            <c:extLst>
              <c:ext xmlns:c16="http://schemas.microsoft.com/office/drawing/2014/chart" uri="{C3380CC4-5D6E-409C-BE32-E72D297353CC}">
                <c16:uniqueId val="{00000007-EB84-4462-BDB2-5E13753447A1}"/>
              </c:ext>
            </c:extLst>
          </c:dPt>
          <c:dPt>
            <c:idx val="60"/>
            <c:invertIfNegative val="0"/>
            <c:bubble3D val="0"/>
            <c:extLst>
              <c:ext xmlns:c16="http://schemas.microsoft.com/office/drawing/2014/chart" uri="{C3380CC4-5D6E-409C-BE32-E72D297353CC}">
                <c16:uniqueId val="{00000008-EB84-4462-BDB2-5E13753447A1}"/>
              </c:ext>
            </c:extLst>
          </c:dPt>
          <c:dPt>
            <c:idx val="70"/>
            <c:invertIfNegative val="0"/>
            <c:bubble3D val="0"/>
            <c:extLst>
              <c:ext xmlns:c16="http://schemas.microsoft.com/office/drawing/2014/chart" uri="{C3380CC4-5D6E-409C-BE32-E72D297353CC}">
                <c16:uniqueId val="{00000009-EB84-4462-BDB2-5E13753447A1}"/>
              </c:ext>
            </c:extLst>
          </c:dPt>
          <c:cat>
            <c:strRef>
              <c:f>'Energy and Capacity Value'!$B$29:$B$90</c:f>
              <c:strCache>
                <c:ptCount val="62"/>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5">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strCache>
            </c:strRef>
          </c:cat>
          <c:val>
            <c:numRef>
              <c:f>'Energy and Capacity Value'!$D$29:$D$90</c:f>
              <c:numCache>
                <c:formatCode>0.00</c:formatCode>
                <c:ptCount val="62"/>
                <c:pt idx="0">
                  <c:v>20.317462445796</c:v>
                </c:pt>
                <c:pt idx="1">
                  <c:v>19.1672843874039</c:v>
                </c:pt>
                <c:pt idx="2">
                  <c:v>18.9802378187463</c:v>
                </c:pt>
                <c:pt idx="3">
                  <c:v>12.7505380120875</c:v>
                </c:pt>
                <c:pt idx="4">
                  <c:v>9.8780386729792191</c:v>
                </c:pt>
                <c:pt idx="5">
                  <c:v>9.6856985977023395</c:v>
                </c:pt>
                <c:pt idx="6">
                  <c:v>5.4318671884346204</c:v>
                </c:pt>
                <c:pt idx="7">
                  <c:v>5.4331104057467101</c:v>
                </c:pt>
                <c:pt idx="9">
                  <c:v>4.7113264692809897</c:v>
                </c:pt>
                <c:pt idx="10">
                  <c:v>4.1002693494757301</c:v>
                </c:pt>
                <c:pt idx="11">
                  <c:v>4.3229669957130001</c:v>
                </c:pt>
                <c:pt idx="12">
                  <c:v>4.4335178261632402</c:v>
                </c:pt>
                <c:pt idx="13">
                  <c:v>5.8176803878443497</c:v>
                </c:pt>
                <c:pt idx="14">
                  <c:v>9.8404892292829196</c:v>
                </c:pt>
                <c:pt idx="15">
                  <c:v>14.877498735839399</c:v>
                </c:pt>
                <c:pt idx="16">
                  <c:v>11.8456552041457</c:v>
                </c:pt>
                <c:pt idx="18">
                  <c:v>4.9040477671995797</c:v>
                </c:pt>
                <c:pt idx="19">
                  <c:v>14.066163783559199</c:v>
                </c:pt>
                <c:pt idx="20">
                  <c:v>15.6677806631479</c:v>
                </c:pt>
                <c:pt idx="21">
                  <c:v>13.438894826429401</c:v>
                </c:pt>
                <c:pt idx="22">
                  <c:v>11.2266804927087</c:v>
                </c:pt>
                <c:pt idx="23">
                  <c:v>13.5649720603462</c:v>
                </c:pt>
                <c:pt idx="24">
                  <c:v>12.2386640476963</c:v>
                </c:pt>
                <c:pt idx="25">
                  <c:v>8.6227684153486699</c:v>
                </c:pt>
                <c:pt idx="36">
                  <c:v>15.757444369024901</c:v>
                </c:pt>
                <c:pt idx="37">
                  <c:v>21.538830126904799</c:v>
                </c:pt>
                <c:pt idx="38">
                  <c:v>20.6917466939761</c:v>
                </c:pt>
                <c:pt idx="39">
                  <c:v>18.6505387609289</c:v>
                </c:pt>
                <c:pt idx="40">
                  <c:v>16.702563093197799</c:v>
                </c:pt>
                <c:pt idx="41">
                  <c:v>15.815832846865201</c:v>
                </c:pt>
                <c:pt idx="42">
                  <c:v>21.115371280389301</c:v>
                </c:pt>
                <c:pt idx="43">
                  <c:v>16.362003904041401</c:v>
                </c:pt>
                <c:pt idx="45">
                  <c:v>2.2645194455930301E-2</c:v>
                </c:pt>
                <c:pt idx="46">
                  <c:v>8.7887764619650796E-2</c:v>
                </c:pt>
                <c:pt idx="47">
                  <c:v>1.1702020399962101</c:v>
                </c:pt>
                <c:pt idx="48">
                  <c:v>1.3951603161511901</c:v>
                </c:pt>
                <c:pt idx="49">
                  <c:v>3.6593503395322502</c:v>
                </c:pt>
                <c:pt idx="50">
                  <c:v>2.2076197963706998</c:v>
                </c:pt>
                <c:pt idx="51">
                  <c:v>0.55063678613882505</c:v>
                </c:pt>
                <c:pt idx="52">
                  <c:v>0.69876329147289895</c:v>
                </c:pt>
                <c:pt idx="54">
                  <c:v>21.109895967473701</c:v>
                </c:pt>
                <c:pt idx="55">
                  <c:v>35.198761549497497</c:v>
                </c:pt>
                <c:pt idx="56">
                  <c:v>30.805741187543202</c:v>
                </c:pt>
                <c:pt idx="57">
                  <c:v>27.571807102074199</c:v>
                </c:pt>
                <c:pt idx="58">
                  <c:v>34.477579953272603</c:v>
                </c:pt>
                <c:pt idx="59">
                  <c:v>29.037200635759199</c:v>
                </c:pt>
                <c:pt idx="60">
                  <c:v>28.098381374504299</c:v>
                </c:pt>
                <c:pt idx="61">
                  <c:v>25.345050121170601</c:v>
                </c:pt>
              </c:numCache>
            </c:numRef>
          </c:val>
          <c:extLst>
            <c:ext xmlns:c16="http://schemas.microsoft.com/office/drawing/2014/chart" uri="{C3380CC4-5D6E-409C-BE32-E72D297353CC}">
              <c16:uniqueId val="{0000000A-EB84-4462-BDB2-5E13753447A1}"/>
            </c:ext>
          </c:extLst>
        </c:ser>
        <c:dLbls>
          <c:showLegendKey val="0"/>
          <c:showVal val="0"/>
          <c:showCatName val="0"/>
          <c:showSerName val="0"/>
          <c:showPercent val="0"/>
          <c:showBubbleSize val="0"/>
        </c:dLbls>
        <c:gapWidth val="30"/>
        <c:overlap val="100"/>
        <c:axId val="433359488"/>
        <c:axId val="433377664"/>
      </c:barChart>
      <c:barChart>
        <c:barDir val="col"/>
        <c:grouping val="stacked"/>
        <c:varyColors val="0"/>
        <c:ser>
          <c:idx val="2"/>
          <c:order val="2"/>
          <c:spPr>
            <a:noFill/>
          </c:spPr>
          <c:invertIfNegative val="0"/>
          <c:errBars>
            <c:errBarType val="both"/>
            <c:errValType val="cust"/>
            <c:noEndCap val="0"/>
            <c:plus>
              <c:numRef>
                <c:f>'Energy and Capacity Value'!$I$29:$I$90</c:f>
                <c:numCache>
                  <c:formatCode>General</c:formatCode>
                  <c:ptCount val="62"/>
                  <c:pt idx="0">
                    <c:v>9.2107550787613945</c:v>
                  </c:pt>
                  <c:pt idx="1">
                    <c:v>6.7431075413002901</c:v>
                  </c:pt>
                  <c:pt idx="2">
                    <c:v>14.259101159743693</c:v>
                  </c:pt>
                  <c:pt idx="3">
                    <c:v>12.802231202891903</c:v>
                  </c:pt>
                  <c:pt idx="4">
                    <c:v>7.6641483383759805</c:v>
                  </c:pt>
                  <c:pt idx="5">
                    <c:v>7.8268086129014662</c:v>
                  </c:pt>
                  <c:pt idx="6">
                    <c:v>7.7129338901205813</c:v>
                  </c:pt>
                  <c:pt idx="7">
                    <c:v>7.3202186199069921</c:v>
                  </c:pt>
                  <c:pt idx="9">
                    <c:v>1.4712701789406069</c:v>
                  </c:pt>
                  <c:pt idx="10">
                    <c:v>25.946543201244367</c:v>
                  </c:pt>
                  <c:pt idx="11">
                    <c:v>4.8454047590309983</c:v>
                  </c:pt>
                  <c:pt idx="12">
                    <c:v>2.3253903802129585</c:v>
                  </c:pt>
                  <c:pt idx="13">
                    <c:v>0.96863845473425414</c:v>
                  </c:pt>
                  <c:pt idx="14">
                    <c:v>3.2230068942258754</c:v>
                  </c:pt>
                  <c:pt idx="15">
                    <c:v>4.8459264962490067</c:v>
                  </c:pt>
                  <c:pt idx="16">
                    <c:v>3.5352838868342005</c:v>
                  </c:pt>
                  <c:pt idx="18">
                    <c:v>24.270983003193024</c:v>
                  </c:pt>
                  <c:pt idx="19">
                    <c:v>12.966515842088185</c:v>
                  </c:pt>
                  <c:pt idx="20">
                    <c:v>4.7612052862467067</c:v>
                  </c:pt>
                  <c:pt idx="21">
                    <c:v>5.085320139021988</c:v>
                  </c:pt>
                  <c:pt idx="22">
                    <c:v>7.5639101837437011</c:v>
                  </c:pt>
                  <c:pt idx="23">
                    <c:v>6.4374354735192014</c:v>
                  </c:pt>
                  <c:pt idx="24">
                    <c:v>7.0381342834389002</c:v>
                  </c:pt>
                  <c:pt idx="25">
                    <c:v>6.499003222214526</c:v>
                  </c:pt>
                  <c:pt idx="27">
                    <c:v>5.219884761270599</c:v>
                  </c:pt>
                  <c:pt idx="28">
                    <c:v>6.1154135363237998</c:v>
                  </c:pt>
                  <c:pt idx="29">
                    <c:v>2.9639797097322997</c:v>
                  </c:pt>
                  <c:pt idx="30">
                    <c:v>2.175275247159103</c:v>
                  </c:pt>
                  <c:pt idx="31">
                    <c:v>3.4978220874964023</c:v>
                  </c:pt>
                  <c:pt idx="32">
                    <c:v>7.2611812800828979</c:v>
                  </c:pt>
                  <c:pt idx="33">
                    <c:v>6.4210515920937041</c:v>
                  </c:pt>
                  <c:pt idx="34">
                    <c:v>8.6643157643267941</c:v>
                  </c:pt>
                  <c:pt idx="36">
                    <c:v>2.620507733723997</c:v>
                  </c:pt>
                  <c:pt idx="37">
                    <c:v>5.8965393022361923</c:v>
                  </c:pt>
                  <c:pt idx="38">
                    <c:v>3.7024340870751047</c:v>
                  </c:pt>
                  <c:pt idx="39">
                    <c:v>7.3737517581004965</c:v>
                  </c:pt>
                  <c:pt idx="40">
                    <c:v>7.4534551029751057</c:v>
                  </c:pt>
                  <c:pt idx="41">
                    <c:v>5.6375743852660065</c:v>
                  </c:pt>
                  <c:pt idx="42">
                    <c:v>5.8366558821689978</c:v>
                  </c:pt>
                  <c:pt idx="43">
                    <c:v>5.207246917775997</c:v>
                  </c:pt>
                  <c:pt idx="45">
                    <c:v>5.7488425640242653</c:v>
                  </c:pt>
                  <c:pt idx="46">
                    <c:v>4.491131449798246</c:v>
                  </c:pt>
                  <c:pt idx="47">
                    <c:v>2.8729331171114865</c:v>
                  </c:pt>
                  <c:pt idx="48">
                    <c:v>3.2567998074312072</c:v>
                  </c:pt>
                  <c:pt idx="49">
                    <c:v>5.1764641196046455</c:v>
                  </c:pt>
                  <c:pt idx="50">
                    <c:v>5.5333439310384023</c:v>
                  </c:pt>
                  <c:pt idx="51">
                    <c:v>4.7322766781513721</c:v>
                  </c:pt>
                  <c:pt idx="52">
                    <c:v>4.0433415700454027</c:v>
                  </c:pt>
                  <c:pt idx="54">
                    <c:v>2.4351293105901988</c:v>
                  </c:pt>
                  <c:pt idx="55">
                    <c:v>7.1924785512901934</c:v>
                  </c:pt>
                  <c:pt idx="56">
                    <c:v>6.194964054989498</c:v>
                  </c:pt>
                  <c:pt idx="57">
                    <c:v>4.7396247272976026</c:v>
                  </c:pt>
                  <c:pt idx="58">
                    <c:v>9.3282593610707991</c:v>
                  </c:pt>
                  <c:pt idx="59">
                    <c:v>9.0517372456830003</c:v>
                  </c:pt>
                  <c:pt idx="60">
                    <c:v>10.909460656148099</c:v>
                  </c:pt>
                  <c:pt idx="61">
                    <c:v>7.7769693949814993</c:v>
                  </c:pt>
                </c:numCache>
              </c:numRef>
            </c:plus>
            <c:minus>
              <c:numRef>
                <c:f>'Energy and Capacity Value'!$H$29:$H$90</c:f>
                <c:numCache>
                  <c:formatCode>General</c:formatCode>
                  <c:ptCount val="62"/>
                  <c:pt idx="0">
                    <c:v>7.130990917522702</c:v>
                  </c:pt>
                  <c:pt idx="1">
                    <c:v>6.1033404004673031</c:v>
                  </c:pt>
                  <c:pt idx="2">
                    <c:v>3.2987267008180012</c:v>
                  </c:pt>
                  <c:pt idx="3">
                    <c:v>2.9307518542374993</c:v>
                  </c:pt>
                  <c:pt idx="4">
                    <c:v>2.2479207733316215</c:v>
                  </c:pt>
                  <c:pt idx="5">
                    <c:v>1.8904793004313376</c:v>
                  </c:pt>
                  <c:pt idx="6">
                    <c:v>3.4160898631108196</c:v>
                  </c:pt>
                  <c:pt idx="7">
                    <c:v>4.1556949867993076</c:v>
                  </c:pt>
                  <c:pt idx="9">
                    <c:v>3.462805733573795</c:v>
                  </c:pt>
                  <c:pt idx="10">
                    <c:v>8.2992270447131276</c:v>
                  </c:pt>
                  <c:pt idx="11">
                    <c:v>8.3941173182413067</c:v>
                  </c:pt>
                  <c:pt idx="12">
                    <c:v>4.5699402141983398</c:v>
                  </c:pt>
                  <c:pt idx="13">
                    <c:v>4.4774230834911464</c:v>
                  </c:pt>
                  <c:pt idx="14">
                    <c:v>6.2947873351881256</c:v>
                  </c:pt>
                  <c:pt idx="15">
                    <c:v>9.2436808108675947</c:v>
                  </c:pt>
                  <c:pt idx="16">
                    <c:v>3.2981825285273985</c:v>
                  </c:pt>
                  <c:pt idx="18">
                    <c:v>10.17630133656548</c:v>
                  </c:pt>
                  <c:pt idx="19">
                    <c:v>26.30632487369521</c:v>
                  </c:pt>
                  <c:pt idx="20">
                    <c:v>22.4855684142832</c:v>
                  </c:pt>
                  <c:pt idx="21">
                    <c:v>22.887896189592908</c:v>
                  </c:pt>
                  <c:pt idx="22">
                    <c:v>15.582558642680901</c:v>
                  </c:pt>
                  <c:pt idx="23">
                    <c:v>17.089428445781298</c:v>
                  </c:pt>
                  <c:pt idx="24">
                    <c:v>19.778474665877901</c:v>
                  </c:pt>
                  <c:pt idx="25">
                    <c:v>14.424113906032574</c:v>
                  </c:pt>
                  <c:pt idx="27">
                    <c:v>2.5675057492522981</c:v>
                  </c:pt>
                  <c:pt idx="28">
                    <c:v>5.0402499836450971</c:v>
                  </c:pt>
                  <c:pt idx="29">
                    <c:v>1.6049692257698993</c:v>
                  </c:pt>
                  <c:pt idx="30">
                    <c:v>3.8488857600285975</c:v>
                  </c:pt>
                  <c:pt idx="31">
                    <c:v>3.4206767454321998</c:v>
                  </c:pt>
                  <c:pt idx="32">
                    <c:v>3.8521494424521023</c:v>
                  </c:pt>
                  <c:pt idx="33">
                    <c:v>10.138984340656599</c:v>
                  </c:pt>
                  <c:pt idx="34">
                    <c:v>8.7576446578755025</c:v>
                  </c:pt>
                  <c:pt idx="36">
                    <c:v>12.264088913123402</c:v>
                  </c:pt>
                  <c:pt idx="37">
                    <c:v>22.390647626015202</c:v>
                  </c:pt>
                  <c:pt idx="38">
                    <c:v>17.537799062107403</c:v>
                  </c:pt>
                  <c:pt idx="39">
                    <c:v>6.5121024854301055</c:v>
                  </c:pt>
                  <c:pt idx="40">
                    <c:v>5.3968563508799008</c:v>
                  </c:pt>
                  <c:pt idx="41">
                    <c:v>5.0181502942003959</c:v>
                  </c:pt>
                  <c:pt idx="42">
                    <c:v>6.5221429950387062</c:v>
                  </c:pt>
                  <c:pt idx="43">
                    <c:v>5.6784882175470059</c:v>
                  </c:pt>
                  <c:pt idx="45">
                    <c:v>33.160722356972364</c:v>
                  </c:pt>
                  <c:pt idx="46">
                    <c:v>26.602633444079352</c:v>
                  </c:pt>
                  <c:pt idx="47">
                    <c:v>36.602459586520816</c:v>
                  </c:pt>
                  <c:pt idx="48">
                    <c:v>27.387189598661742</c:v>
                  </c:pt>
                  <c:pt idx="49">
                    <c:v>22.961614836714457</c:v>
                  </c:pt>
                  <c:pt idx="50">
                    <c:v>17.477732130256598</c:v>
                  </c:pt>
                  <c:pt idx="51">
                    <c:v>15.593910453468126</c:v>
                  </c:pt>
                  <c:pt idx="52">
                    <c:v>12.176986403186699</c:v>
                  </c:pt>
                  <c:pt idx="54">
                    <c:v>3.1644768172003026</c:v>
                  </c:pt>
                  <c:pt idx="55">
                    <c:v>6.5991567212058015</c:v>
                  </c:pt>
                  <c:pt idx="56">
                    <c:v>27.141486118433399</c:v>
                  </c:pt>
                  <c:pt idx="57">
                    <c:v>17.032661418803997</c:v>
                  </c:pt>
                  <c:pt idx="58">
                    <c:v>19.083300097315202</c:v>
                  </c:pt>
                  <c:pt idx="59">
                    <c:v>10.907588441209292</c:v>
                  </c:pt>
                  <c:pt idx="60">
                    <c:v>9.0254109965966052</c:v>
                  </c:pt>
                  <c:pt idx="61">
                    <c:v>9.3520800289314963</c:v>
                  </c:pt>
                </c:numCache>
              </c:numRef>
            </c:minus>
            <c:spPr>
              <a:ln w="6350">
                <a:solidFill>
                  <a:schemeClr val="tx1">
                    <a:lumMod val="50000"/>
                    <a:lumOff val="50000"/>
                  </a:schemeClr>
                </a:solidFill>
              </a:ln>
            </c:spPr>
          </c:errBars>
          <c:cat>
            <c:multiLvlStrRef>
              <c:f>'Energy and Capacity Value'!$A$29:$B$90</c:f>
              <c:multiLvlStrCache>
                <c:ptCount val="62"/>
                <c:lvl>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5">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lvl>
                <c:lvl>
                  <c:pt idx="0">
                    <c:v>CAISO</c:v>
                  </c:pt>
                  <c:pt idx="8">
                    <c:v> </c:v>
                  </c:pt>
                  <c:pt idx="9">
                    <c:v>ISO-NE</c:v>
                  </c:pt>
                  <c:pt idx="17">
                    <c:v> </c:v>
                  </c:pt>
                  <c:pt idx="18">
                    <c:v>NYISO</c:v>
                  </c:pt>
                  <c:pt idx="26">
                    <c:v> </c:v>
                  </c:pt>
                  <c:pt idx="27">
                    <c:v>ERCOT</c:v>
                  </c:pt>
                  <c:pt idx="35">
                    <c:v> </c:v>
                  </c:pt>
                  <c:pt idx="36">
                    <c:v>PJM</c:v>
                  </c:pt>
                  <c:pt idx="45">
                    <c:v>MISO</c:v>
                  </c:pt>
                  <c:pt idx="54">
                    <c:v>SPP</c:v>
                  </c:pt>
                </c:lvl>
              </c:multiLvlStrCache>
            </c:multiLvlStrRef>
          </c:cat>
          <c:val>
            <c:numRef>
              <c:f>'Energy and Capacity Value'!$E$29:$E$90</c:f>
              <c:numCache>
                <c:formatCode>0.00</c:formatCode>
                <c:ptCount val="62"/>
                <c:pt idx="0">
                  <c:v>58.168098640562405</c:v>
                </c:pt>
                <c:pt idx="1">
                  <c:v>63.503563878190803</c:v>
                </c:pt>
                <c:pt idx="2">
                  <c:v>63.302257802693305</c:v>
                </c:pt>
                <c:pt idx="3">
                  <c:v>40.727117538839899</c:v>
                </c:pt>
                <c:pt idx="4">
                  <c:v>34.26005938726702</c:v>
                </c:pt>
                <c:pt idx="5">
                  <c:v>34.952249125930337</c:v>
                </c:pt>
                <c:pt idx="6">
                  <c:v>31.441045288908519</c:v>
                </c:pt>
                <c:pt idx="7">
                  <c:v>28.970337445416408</c:v>
                </c:pt>
                <c:pt idx="9">
                  <c:v>52.910204915404492</c:v>
                </c:pt>
                <c:pt idx="10">
                  <c:v>69.765086178247728</c:v>
                </c:pt>
                <c:pt idx="11">
                  <c:v>69.308723293590504</c:v>
                </c:pt>
                <c:pt idx="12">
                  <c:v>48.900890116777539</c:v>
                </c:pt>
                <c:pt idx="13">
                  <c:v>39.038500672861545</c:v>
                </c:pt>
                <c:pt idx="14">
                  <c:v>44.002307426722425</c:v>
                </c:pt>
                <c:pt idx="15">
                  <c:v>56.996948640267092</c:v>
                </c:pt>
                <c:pt idx="16">
                  <c:v>39.979785558793502</c:v>
                </c:pt>
                <c:pt idx="18">
                  <c:v>61.858132781100281</c:v>
                </c:pt>
                <c:pt idx="19">
                  <c:v>84.853817685577411</c:v>
                </c:pt>
                <c:pt idx="20">
                  <c:v>80.967442529484799</c:v>
                </c:pt>
                <c:pt idx="21">
                  <c:v>59.206275240760206</c:v>
                </c:pt>
                <c:pt idx="22">
                  <c:v>47.954361778409201</c:v>
                </c:pt>
                <c:pt idx="23">
                  <c:v>48.299826173335397</c:v>
                </c:pt>
                <c:pt idx="24">
                  <c:v>54.244209043170002</c:v>
                </c:pt>
                <c:pt idx="25">
                  <c:v>37.659214824507174</c:v>
                </c:pt>
                <c:pt idx="27">
                  <c:v>37.364491567366898</c:v>
                </c:pt>
                <c:pt idx="28">
                  <c:v>43.148785592482</c:v>
                </c:pt>
                <c:pt idx="29">
                  <c:v>44.247833180816201</c:v>
                </c:pt>
                <c:pt idx="30">
                  <c:v>30.197942164565799</c:v>
                </c:pt>
                <c:pt idx="31">
                  <c:v>30.514438788725698</c:v>
                </c:pt>
                <c:pt idx="32">
                  <c:v>26.259452674944701</c:v>
                </c:pt>
                <c:pt idx="33">
                  <c:v>33.254587480560097</c:v>
                </c:pt>
                <c:pt idx="34">
                  <c:v>37.839266732361203</c:v>
                </c:pt>
                <c:pt idx="36">
                  <c:v>60.850078749232104</c:v>
                </c:pt>
                <c:pt idx="37">
                  <c:v>71.016717516458002</c:v>
                </c:pt>
                <c:pt idx="38">
                  <c:v>80.331213767638602</c:v>
                </c:pt>
                <c:pt idx="39">
                  <c:v>58.512784809172004</c:v>
                </c:pt>
                <c:pt idx="40">
                  <c:v>48.827732584836298</c:v>
                </c:pt>
                <c:pt idx="41">
                  <c:v>49.634367450506396</c:v>
                </c:pt>
                <c:pt idx="42">
                  <c:v>60.552153451592005</c:v>
                </c:pt>
                <c:pt idx="43">
                  <c:v>44.046767483307704</c:v>
                </c:pt>
                <c:pt idx="45">
                  <c:v>35.700938749807435</c:v>
                </c:pt>
                <c:pt idx="46">
                  <c:v>38.703701726471451</c:v>
                </c:pt>
                <c:pt idx="47">
                  <c:v>46.995248941917815</c:v>
                </c:pt>
                <c:pt idx="48">
                  <c:v>36.109586745796889</c:v>
                </c:pt>
                <c:pt idx="49">
                  <c:v>37.916302282748056</c:v>
                </c:pt>
                <c:pt idx="50">
                  <c:v>36.543013105976499</c:v>
                </c:pt>
                <c:pt idx="51">
                  <c:v>35.507957928753726</c:v>
                </c:pt>
                <c:pt idx="52">
                  <c:v>27.173280626003699</c:v>
                </c:pt>
                <c:pt idx="54">
                  <c:v>52.1389031459777</c:v>
                </c:pt>
                <c:pt idx="55">
                  <c:v>72.191081635452804</c:v>
                </c:pt>
                <c:pt idx="56">
                  <c:v>76.961239074335097</c:v>
                </c:pt>
                <c:pt idx="57">
                  <c:v>56.885143013741796</c:v>
                </c:pt>
                <c:pt idx="58">
                  <c:v>63.937214964446902</c:v>
                </c:pt>
                <c:pt idx="59">
                  <c:v>58.864196107260895</c:v>
                </c:pt>
                <c:pt idx="60">
                  <c:v>57.796911598502703</c:v>
                </c:pt>
                <c:pt idx="61">
                  <c:v>53.1799933298459</c:v>
                </c:pt>
              </c:numCache>
            </c:numRef>
          </c:val>
          <c:extLst>
            <c:ext xmlns:c16="http://schemas.microsoft.com/office/drawing/2014/chart" uri="{C3380CC4-5D6E-409C-BE32-E72D297353CC}">
              <c16:uniqueId val="{0000000B-EB84-4462-BDB2-5E13753447A1}"/>
            </c:ext>
          </c:extLst>
        </c:ser>
        <c:dLbls>
          <c:showLegendKey val="0"/>
          <c:showVal val="0"/>
          <c:showCatName val="0"/>
          <c:showSerName val="0"/>
          <c:showPercent val="0"/>
          <c:showBubbleSize val="0"/>
        </c:dLbls>
        <c:gapWidth val="30"/>
        <c:overlap val="100"/>
        <c:axId val="829052680"/>
        <c:axId val="829057272"/>
      </c:barChart>
      <c:catAx>
        <c:axId val="433359488"/>
        <c:scaling>
          <c:orientation val="minMax"/>
        </c:scaling>
        <c:delete val="0"/>
        <c:axPos val="b"/>
        <c:numFmt formatCode="General" sourceLinked="1"/>
        <c:majorTickMark val="out"/>
        <c:minorTickMark val="none"/>
        <c:tickLblPos val="nextTo"/>
        <c:spPr>
          <a:ln w="3175">
            <a:noFill/>
          </a:ln>
        </c:spPr>
        <c:txPr>
          <a:bodyPr rot="-5400000" vert="horz"/>
          <a:lstStyle/>
          <a:p>
            <a:pPr>
              <a:defRPr/>
            </a:pPr>
            <a:endParaRPr lang="en-US"/>
          </a:p>
        </c:txPr>
        <c:crossAx val="433377664"/>
        <c:crosses val="autoZero"/>
        <c:auto val="1"/>
        <c:lblAlgn val="ctr"/>
        <c:lblOffset val="0"/>
        <c:tickLblSkip val="1"/>
        <c:tickMarkSkip val="1"/>
        <c:noMultiLvlLbl val="0"/>
      </c:catAx>
      <c:valAx>
        <c:axId val="433377664"/>
        <c:scaling>
          <c:orientation val="minMax"/>
          <c:max val="100"/>
          <c:min val="0"/>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txPr>
          <a:bodyPr/>
          <a:lstStyle/>
          <a:p>
            <a:pPr>
              <a:defRPr>
                <a:solidFill>
                  <a:schemeClr val="tx1"/>
                </a:solidFill>
              </a:defRPr>
            </a:pPr>
            <a:endParaRPr lang="en-US"/>
          </a:p>
        </c:txPr>
        <c:crossAx val="433359488"/>
        <c:crosses val="autoZero"/>
        <c:crossBetween val="between"/>
        <c:majorUnit val="20"/>
      </c:valAx>
      <c:valAx>
        <c:axId val="829057272"/>
        <c:scaling>
          <c:orientation val="minMax"/>
          <c:max val="100"/>
          <c:min val="0"/>
        </c:scaling>
        <c:delete val="0"/>
        <c:axPos val="r"/>
        <c:numFmt formatCode="0" sourceLinked="0"/>
        <c:majorTickMark val="out"/>
        <c:minorTickMark val="none"/>
        <c:tickLblPos val="none"/>
        <c:spPr>
          <a:ln>
            <a:noFill/>
          </a:ln>
        </c:spPr>
        <c:crossAx val="829052680"/>
        <c:crosses val="max"/>
        <c:crossBetween val="between"/>
      </c:valAx>
      <c:catAx>
        <c:axId val="829052680"/>
        <c:scaling>
          <c:orientation val="minMax"/>
        </c:scaling>
        <c:delete val="1"/>
        <c:axPos val="b"/>
        <c:numFmt formatCode="General" sourceLinked="1"/>
        <c:majorTickMark val="out"/>
        <c:minorTickMark val="none"/>
        <c:tickLblPos val="nextTo"/>
        <c:crossAx val="829057272"/>
        <c:crosses val="autoZero"/>
        <c:auto val="1"/>
        <c:lblAlgn val="ctr"/>
        <c:lblOffset val="100"/>
        <c:noMultiLvlLbl val="0"/>
      </c:catAx>
      <c:spPr>
        <a:ln w="3175">
          <a:noFill/>
        </a:ln>
      </c:spPr>
    </c:plotArea>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0249512080220747E-2"/>
          <c:y val="0.10204676563867017"/>
          <c:w val="0.91681906486427855"/>
          <c:h val="0.72990999231156728"/>
        </c:manualLayout>
      </c:layout>
      <c:barChart>
        <c:barDir val="col"/>
        <c:grouping val="stacked"/>
        <c:varyColors val="0"/>
        <c:ser>
          <c:idx val="0"/>
          <c:order val="0"/>
          <c:spPr>
            <a:solidFill>
              <a:schemeClr val="tx2">
                <a:lumMod val="40000"/>
                <a:lumOff val="60000"/>
              </a:schemeClr>
            </a:solidFill>
            <a:ln>
              <a:noFill/>
            </a:ln>
          </c:spPr>
          <c:invertIfNegative val="0"/>
          <c:cat>
            <c:multiLvlStrRef>
              <c:f>'Energy and Capacity Value'!$L$29:$M$117</c:f>
              <c:multiLvlStrCache>
                <c:ptCount val="89"/>
                <c:lvl>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pt idx="63">
                    <c:v> </c:v>
                  </c:pt>
                  <c:pt idx="64">
                    <c:v> </c:v>
                  </c:pt>
                  <c:pt idx="65">
                    <c:v> </c:v>
                  </c:pt>
                  <c:pt idx="66">
                    <c:v> </c:v>
                  </c:pt>
                  <c:pt idx="67">
                    <c:v> </c:v>
                  </c:pt>
                  <c:pt idx="68">
                    <c:v> </c:v>
                  </c:pt>
                  <c:pt idx="69">
                    <c:v> </c:v>
                  </c:pt>
                  <c:pt idx="70">
                    <c:v> </c:v>
                  </c:pt>
                  <c:pt idx="72">
                    <c:v> </c:v>
                  </c:pt>
                  <c:pt idx="73">
                    <c:v> </c:v>
                  </c:pt>
                  <c:pt idx="74">
                    <c:v> </c:v>
                  </c:pt>
                  <c:pt idx="75">
                    <c:v> </c:v>
                  </c:pt>
                  <c:pt idx="76">
                    <c:v> </c:v>
                  </c:pt>
                  <c:pt idx="77">
                    <c:v> </c:v>
                  </c:pt>
                  <c:pt idx="78">
                    <c:v> </c:v>
                  </c:pt>
                  <c:pt idx="79">
                    <c:v> </c:v>
                  </c:pt>
                  <c:pt idx="81">
                    <c:v> </c:v>
                  </c:pt>
                  <c:pt idx="82">
                    <c:v> </c:v>
                  </c:pt>
                  <c:pt idx="83">
                    <c:v> </c:v>
                  </c:pt>
                  <c:pt idx="84">
                    <c:v> </c:v>
                  </c:pt>
                  <c:pt idx="85">
                    <c:v> </c:v>
                  </c:pt>
                  <c:pt idx="86">
                    <c:v> </c:v>
                  </c:pt>
                  <c:pt idx="87">
                    <c:v> </c:v>
                  </c:pt>
                  <c:pt idx="88">
                    <c:v> </c:v>
                  </c:pt>
                </c:lvl>
                <c:lvl>
                  <c:pt idx="0">
                    <c:v>AZPS</c:v>
                  </c:pt>
                  <c:pt idx="8">
                    <c:v> </c:v>
                  </c:pt>
                  <c:pt idx="9">
                    <c:v>NEVP</c:v>
                  </c:pt>
                  <c:pt idx="17">
                    <c:v> </c:v>
                  </c:pt>
                  <c:pt idx="18">
                    <c:v>PNM</c:v>
                  </c:pt>
                  <c:pt idx="26">
                    <c:v> </c:v>
                  </c:pt>
                  <c:pt idx="27">
                    <c:v>PACE</c:v>
                  </c:pt>
                  <c:pt idx="35">
                    <c:v> </c:v>
                  </c:pt>
                  <c:pt idx="36">
                    <c:v>CPLE</c:v>
                  </c:pt>
                  <c:pt idx="44">
                    <c:v> </c:v>
                  </c:pt>
                  <c:pt idx="45">
                    <c:v>DUK</c:v>
                  </c:pt>
                  <c:pt idx="53">
                    <c:v> </c:v>
                  </c:pt>
                  <c:pt idx="54">
                    <c:v>PSCO</c:v>
                  </c:pt>
                  <c:pt idx="62">
                    <c:v> </c:v>
                  </c:pt>
                  <c:pt idx="63">
                    <c:v>FPL</c:v>
                  </c:pt>
                  <c:pt idx="71">
                    <c:v> </c:v>
                  </c:pt>
                  <c:pt idx="72">
                    <c:v>SOCO</c:v>
                  </c:pt>
                  <c:pt idx="80">
                    <c:v> </c:v>
                  </c:pt>
                  <c:pt idx="81">
                    <c:v>TVA</c:v>
                  </c:pt>
                </c:lvl>
              </c:multiLvlStrCache>
            </c:multiLvlStrRef>
          </c:cat>
          <c:val>
            <c:numRef>
              <c:f>'Energy and Capacity Value'!$N$29:$N$117</c:f>
              <c:numCache>
                <c:formatCode>0.00</c:formatCode>
                <c:ptCount val="89"/>
                <c:pt idx="0">
                  <c:v>20.4423626998733</c:v>
                </c:pt>
                <c:pt idx="1">
                  <c:v>37.234407476357397</c:v>
                </c:pt>
                <c:pt idx="2">
                  <c:v>37.026138065146597</c:v>
                </c:pt>
                <c:pt idx="3">
                  <c:v>25.401022251397698</c:v>
                </c:pt>
                <c:pt idx="4">
                  <c:v>19.922010479738798</c:v>
                </c:pt>
                <c:pt idx="5">
                  <c:v>19.908239537358899</c:v>
                </c:pt>
                <c:pt idx="6">
                  <c:v>26.0462051368009</c:v>
                </c:pt>
                <c:pt idx="7">
                  <c:v>22.091800715136099</c:v>
                </c:pt>
                <c:pt idx="9">
                  <c:v>22.48373539248</c:v>
                </c:pt>
                <c:pt idx="10">
                  <c:v>39.623715144158297</c:v>
                </c:pt>
                <c:pt idx="11">
                  <c:v>41.195736528510899</c:v>
                </c:pt>
                <c:pt idx="12">
                  <c:v>27.4435861022111</c:v>
                </c:pt>
                <c:pt idx="13">
                  <c:v>22.9735945547989</c:v>
                </c:pt>
                <c:pt idx="14">
                  <c:v>30.114669582866298</c:v>
                </c:pt>
                <c:pt idx="15">
                  <c:v>27.4838469115378</c:v>
                </c:pt>
                <c:pt idx="16">
                  <c:v>25.800177848835801</c:v>
                </c:pt>
                <c:pt idx="18">
                  <c:v>20.705373683057999</c:v>
                </c:pt>
                <c:pt idx="19">
                  <c:v>41.979741417887098</c:v>
                </c:pt>
                <c:pt idx="20">
                  <c:v>45.844576216459899</c:v>
                </c:pt>
                <c:pt idx="21">
                  <c:v>26.711852137503499</c:v>
                </c:pt>
                <c:pt idx="22">
                  <c:v>23.2894685841814</c:v>
                </c:pt>
                <c:pt idx="23">
                  <c:v>20.180730658355198</c:v>
                </c:pt>
                <c:pt idx="24">
                  <c:v>27.8961012650072</c:v>
                </c:pt>
                <c:pt idx="25">
                  <c:v>26.324610120089901</c:v>
                </c:pt>
                <c:pt idx="27">
                  <c:v>10.028646797721001</c:v>
                </c:pt>
                <c:pt idx="28">
                  <c:v>35.115860036645202</c:v>
                </c:pt>
                <c:pt idx="29">
                  <c:v>38.295358133225598</c:v>
                </c:pt>
                <c:pt idx="30">
                  <c:v>23.888132004853599</c:v>
                </c:pt>
                <c:pt idx="31">
                  <c:v>23.421590185292398</c:v>
                </c:pt>
                <c:pt idx="32">
                  <c:v>21.724002331629599</c:v>
                </c:pt>
                <c:pt idx="33">
                  <c:v>26.4193049885994</c:v>
                </c:pt>
                <c:pt idx="34">
                  <c:v>24.6408234267662</c:v>
                </c:pt>
                <c:pt idx="36">
                  <c:v>40.238536823289301</c:v>
                </c:pt>
                <c:pt idx="37">
                  <c:v>41.797744045725601</c:v>
                </c:pt>
                <c:pt idx="38">
                  <c:v>50.4440153771396</c:v>
                </c:pt>
                <c:pt idx="39">
                  <c:v>35.612536486457003</c:v>
                </c:pt>
                <c:pt idx="40">
                  <c:v>33.814453202108197</c:v>
                </c:pt>
                <c:pt idx="41">
                  <c:v>33.106563314876396</c:v>
                </c:pt>
                <c:pt idx="42">
                  <c:v>37.271525463196703</c:v>
                </c:pt>
                <c:pt idx="43">
                  <c:v>29.920160133965801</c:v>
                </c:pt>
                <c:pt idx="45">
                  <c:v>40.177005250668898</c:v>
                </c:pt>
                <c:pt idx="46">
                  <c:v>41.854068854269102</c:v>
                </c:pt>
                <c:pt idx="47">
                  <c:v>49.131533270065098</c:v>
                </c:pt>
                <c:pt idx="48">
                  <c:v>35.366858150969897</c:v>
                </c:pt>
                <c:pt idx="49">
                  <c:v>33.743715509266799</c:v>
                </c:pt>
                <c:pt idx="50">
                  <c:v>33.246997898329496</c:v>
                </c:pt>
                <c:pt idx="51">
                  <c:v>37.290047553310004</c:v>
                </c:pt>
                <c:pt idx="52">
                  <c:v>29.906713920790398</c:v>
                </c:pt>
                <c:pt idx="54">
                  <c:v>28.434065546641801</c:v>
                </c:pt>
                <c:pt idx="55">
                  <c:v>29.7273339653647</c:v>
                </c:pt>
                <c:pt idx="56">
                  <c:v>33.879145653778998</c:v>
                </c:pt>
                <c:pt idx="57">
                  <c:v>24.7110642017002</c:v>
                </c:pt>
                <c:pt idx="58">
                  <c:v>21.0491463309803</c:v>
                </c:pt>
                <c:pt idx="59">
                  <c:v>21.6310270462346</c:v>
                </c:pt>
                <c:pt idx="60">
                  <c:v>25.309555911812399</c:v>
                </c:pt>
                <c:pt idx="61">
                  <c:v>22.8454592007249</c:v>
                </c:pt>
                <c:pt idx="63">
                  <c:v>37.443736541150599</c:v>
                </c:pt>
                <c:pt idx="64">
                  <c:v>38.154835174951103</c:v>
                </c:pt>
                <c:pt idx="65">
                  <c:v>43.612032078447697</c:v>
                </c:pt>
                <c:pt idx="66">
                  <c:v>30.954377386588298</c:v>
                </c:pt>
                <c:pt idx="67">
                  <c:v>26.884997875678401</c:v>
                </c:pt>
                <c:pt idx="68">
                  <c:v>29.2243971955516</c:v>
                </c:pt>
                <c:pt idx="69">
                  <c:v>28.8948044567198</c:v>
                </c:pt>
                <c:pt idx="70">
                  <c:v>26.702336872846701</c:v>
                </c:pt>
                <c:pt idx="72">
                  <c:v>34.252604470720001</c:v>
                </c:pt>
                <c:pt idx="73">
                  <c:v>37.243550479249102</c:v>
                </c:pt>
                <c:pt idx="74">
                  <c:v>42.613401919919099</c:v>
                </c:pt>
                <c:pt idx="75">
                  <c:v>30.913925843864199</c:v>
                </c:pt>
                <c:pt idx="76">
                  <c:v>31.351457854424002</c:v>
                </c:pt>
                <c:pt idx="77">
                  <c:v>32.878340669353697</c:v>
                </c:pt>
                <c:pt idx="78">
                  <c:v>35.207388415922402</c:v>
                </c:pt>
                <c:pt idx="79">
                  <c:v>26.873294117316501</c:v>
                </c:pt>
                <c:pt idx="81">
                  <c:v>35.994540798165701</c:v>
                </c:pt>
                <c:pt idx="82">
                  <c:v>37.047861403077498</c:v>
                </c:pt>
                <c:pt idx="83">
                  <c:v>41.572167380430699</c:v>
                </c:pt>
                <c:pt idx="84">
                  <c:v>30.839180187731799</c:v>
                </c:pt>
                <c:pt idx="85">
                  <c:v>31.4948958688103</c:v>
                </c:pt>
                <c:pt idx="86">
                  <c:v>32.651634582498403</c:v>
                </c:pt>
                <c:pt idx="87">
                  <c:v>34.306125086189198</c:v>
                </c:pt>
                <c:pt idx="88">
                  <c:v>27.461767169682599</c:v>
                </c:pt>
              </c:numCache>
            </c:numRef>
          </c:val>
          <c:extLst>
            <c:ext xmlns:c16="http://schemas.microsoft.com/office/drawing/2014/chart" uri="{C3380CC4-5D6E-409C-BE32-E72D297353CC}">
              <c16:uniqueId val="{00000000-9CC1-4EAB-980F-8B06543F7B30}"/>
            </c:ext>
          </c:extLst>
        </c:ser>
        <c:ser>
          <c:idx val="1"/>
          <c:order val="1"/>
          <c:spPr>
            <a:solidFill>
              <a:schemeClr val="accent2">
                <a:lumMod val="60000"/>
                <a:lumOff val="40000"/>
              </a:schemeClr>
            </a:solidFill>
            <a:ln w="19050">
              <a:noFill/>
              <a:prstDash val="solid"/>
            </a:ln>
          </c:spPr>
          <c:invertIfNegative val="0"/>
          <c:dPt>
            <c:idx val="10"/>
            <c:invertIfNegative val="0"/>
            <c:bubble3D val="0"/>
            <c:extLst>
              <c:ext xmlns:c16="http://schemas.microsoft.com/office/drawing/2014/chart" uri="{C3380CC4-5D6E-409C-BE32-E72D297353CC}">
                <c16:uniqueId val="{00000001-9CC1-4EAB-980F-8B06543F7B30}"/>
              </c:ext>
            </c:extLst>
          </c:dPt>
          <c:dPt>
            <c:idx val="11"/>
            <c:invertIfNegative val="0"/>
            <c:bubble3D val="0"/>
            <c:extLst>
              <c:ext xmlns:c16="http://schemas.microsoft.com/office/drawing/2014/chart" uri="{C3380CC4-5D6E-409C-BE32-E72D297353CC}">
                <c16:uniqueId val="{00000002-9CC1-4EAB-980F-8B06543F7B30}"/>
              </c:ext>
            </c:extLst>
          </c:dPt>
          <c:dPt>
            <c:idx val="20"/>
            <c:invertIfNegative val="0"/>
            <c:bubble3D val="0"/>
            <c:extLst>
              <c:ext xmlns:c16="http://schemas.microsoft.com/office/drawing/2014/chart" uri="{C3380CC4-5D6E-409C-BE32-E72D297353CC}">
                <c16:uniqueId val="{00000003-9CC1-4EAB-980F-8B06543F7B30}"/>
              </c:ext>
            </c:extLst>
          </c:dPt>
          <c:dPt>
            <c:idx val="30"/>
            <c:invertIfNegative val="0"/>
            <c:bubble3D val="0"/>
            <c:extLst>
              <c:ext xmlns:c16="http://schemas.microsoft.com/office/drawing/2014/chart" uri="{C3380CC4-5D6E-409C-BE32-E72D297353CC}">
                <c16:uniqueId val="{00000004-9CC1-4EAB-980F-8B06543F7B30}"/>
              </c:ext>
            </c:extLst>
          </c:dPt>
          <c:dPt>
            <c:idx val="40"/>
            <c:invertIfNegative val="0"/>
            <c:bubble3D val="0"/>
            <c:extLst>
              <c:ext xmlns:c16="http://schemas.microsoft.com/office/drawing/2014/chart" uri="{C3380CC4-5D6E-409C-BE32-E72D297353CC}">
                <c16:uniqueId val="{00000005-9CC1-4EAB-980F-8B06543F7B30}"/>
              </c:ext>
            </c:extLst>
          </c:dPt>
          <c:dPt>
            <c:idx val="50"/>
            <c:invertIfNegative val="0"/>
            <c:bubble3D val="0"/>
            <c:extLst>
              <c:ext xmlns:c16="http://schemas.microsoft.com/office/drawing/2014/chart" uri="{C3380CC4-5D6E-409C-BE32-E72D297353CC}">
                <c16:uniqueId val="{00000006-9CC1-4EAB-980F-8B06543F7B30}"/>
              </c:ext>
            </c:extLst>
          </c:dPt>
          <c:dPt>
            <c:idx val="51"/>
            <c:invertIfNegative val="0"/>
            <c:bubble3D val="0"/>
            <c:extLst>
              <c:ext xmlns:c16="http://schemas.microsoft.com/office/drawing/2014/chart" uri="{C3380CC4-5D6E-409C-BE32-E72D297353CC}">
                <c16:uniqueId val="{00000007-9CC1-4EAB-980F-8B06543F7B30}"/>
              </c:ext>
            </c:extLst>
          </c:dPt>
          <c:dPt>
            <c:idx val="60"/>
            <c:invertIfNegative val="0"/>
            <c:bubble3D val="0"/>
            <c:extLst>
              <c:ext xmlns:c16="http://schemas.microsoft.com/office/drawing/2014/chart" uri="{C3380CC4-5D6E-409C-BE32-E72D297353CC}">
                <c16:uniqueId val="{00000008-9CC1-4EAB-980F-8B06543F7B30}"/>
              </c:ext>
            </c:extLst>
          </c:dPt>
          <c:dPt>
            <c:idx val="70"/>
            <c:invertIfNegative val="0"/>
            <c:bubble3D val="0"/>
            <c:extLst>
              <c:ext xmlns:c16="http://schemas.microsoft.com/office/drawing/2014/chart" uri="{C3380CC4-5D6E-409C-BE32-E72D297353CC}">
                <c16:uniqueId val="{00000009-9CC1-4EAB-980F-8B06543F7B30}"/>
              </c:ext>
            </c:extLst>
          </c:dPt>
          <c:cat>
            <c:multiLvlStrRef>
              <c:f>'Energy and Capacity Value'!$L$29:$M$117</c:f>
              <c:multiLvlStrCache>
                <c:ptCount val="89"/>
                <c:lvl>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pt idx="63">
                    <c:v> </c:v>
                  </c:pt>
                  <c:pt idx="64">
                    <c:v> </c:v>
                  </c:pt>
                  <c:pt idx="65">
                    <c:v> </c:v>
                  </c:pt>
                  <c:pt idx="66">
                    <c:v> </c:v>
                  </c:pt>
                  <c:pt idx="67">
                    <c:v> </c:v>
                  </c:pt>
                  <c:pt idx="68">
                    <c:v> </c:v>
                  </c:pt>
                  <c:pt idx="69">
                    <c:v> </c:v>
                  </c:pt>
                  <c:pt idx="70">
                    <c:v> </c:v>
                  </c:pt>
                  <c:pt idx="72">
                    <c:v> </c:v>
                  </c:pt>
                  <c:pt idx="73">
                    <c:v> </c:v>
                  </c:pt>
                  <c:pt idx="74">
                    <c:v> </c:v>
                  </c:pt>
                  <c:pt idx="75">
                    <c:v> </c:v>
                  </c:pt>
                  <c:pt idx="76">
                    <c:v> </c:v>
                  </c:pt>
                  <c:pt idx="77">
                    <c:v> </c:v>
                  </c:pt>
                  <c:pt idx="78">
                    <c:v> </c:v>
                  </c:pt>
                  <c:pt idx="79">
                    <c:v> </c:v>
                  </c:pt>
                  <c:pt idx="81">
                    <c:v> </c:v>
                  </c:pt>
                  <c:pt idx="82">
                    <c:v> </c:v>
                  </c:pt>
                  <c:pt idx="83">
                    <c:v> </c:v>
                  </c:pt>
                  <c:pt idx="84">
                    <c:v> </c:v>
                  </c:pt>
                  <c:pt idx="85">
                    <c:v> </c:v>
                  </c:pt>
                  <c:pt idx="86">
                    <c:v> </c:v>
                  </c:pt>
                  <c:pt idx="87">
                    <c:v> </c:v>
                  </c:pt>
                  <c:pt idx="88">
                    <c:v> </c:v>
                  </c:pt>
                </c:lvl>
                <c:lvl>
                  <c:pt idx="0">
                    <c:v>AZPS</c:v>
                  </c:pt>
                  <c:pt idx="8">
                    <c:v> </c:v>
                  </c:pt>
                  <c:pt idx="9">
                    <c:v>NEVP</c:v>
                  </c:pt>
                  <c:pt idx="17">
                    <c:v> </c:v>
                  </c:pt>
                  <c:pt idx="18">
                    <c:v>PNM</c:v>
                  </c:pt>
                  <c:pt idx="26">
                    <c:v> </c:v>
                  </c:pt>
                  <c:pt idx="27">
                    <c:v>PACE</c:v>
                  </c:pt>
                  <c:pt idx="35">
                    <c:v> </c:v>
                  </c:pt>
                  <c:pt idx="36">
                    <c:v>CPLE</c:v>
                  </c:pt>
                  <c:pt idx="44">
                    <c:v> </c:v>
                  </c:pt>
                  <c:pt idx="45">
                    <c:v>DUK</c:v>
                  </c:pt>
                  <c:pt idx="53">
                    <c:v> </c:v>
                  </c:pt>
                  <c:pt idx="54">
                    <c:v>PSCO</c:v>
                  </c:pt>
                  <c:pt idx="62">
                    <c:v> </c:v>
                  </c:pt>
                  <c:pt idx="63">
                    <c:v>FPL</c:v>
                  </c:pt>
                  <c:pt idx="71">
                    <c:v> </c:v>
                  </c:pt>
                  <c:pt idx="72">
                    <c:v>SOCO</c:v>
                  </c:pt>
                  <c:pt idx="80">
                    <c:v> </c:v>
                  </c:pt>
                  <c:pt idx="81">
                    <c:v>TVA</c:v>
                  </c:pt>
                </c:lvl>
              </c:multiLvlStrCache>
            </c:multiLvlStrRef>
          </c:cat>
          <c:val>
            <c:numRef>
              <c:f>'Energy and Capacity Value'!$O$29:$O$117</c:f>
              <c:numCache>
                <c:formatCode>0.00</c:formatCode>
                <c:ptCount val="89"/>
                <c:pt idx="0">
                  <c:v>17.644359036951499</c:v>
                </c:pt>
                <c:pt idx="1">
                  <c:v>15.678263755487</c:v>
                </c:pt>
                <c:pt idx="2">
                  <c:v>9.8926705548306</c:v>
                </c:pt>
                <c:pt idx="3">
                  <c:v>9.9805605228651402</c:v>
                </c:pt>
                <c:pt idx="4">
                  <c:v>2.43691045534817</c:v>
                </c:pt>
                <c:pt idx="5">
                  <c:v>2.3489904896818801</c:v>
                </c:pt>
                <c:pt idx="6">
                  <c:v>3.4421842546017798</c:v>
                </c:pt>
                <c:pt idx="7">
                  <c:v>6.2591752557442097</c:v>
                </c:pt>
                <c:pt idx="9">
                  <c:v>16.313984851913698</c:v>
                </c:pt>
                <c:pt idx="10">
                  <c:v>12.6894440488265</c:v>
                </c:pt>
                <c:pt idx="11">
                  <c:v>9.7012990757892403</c:v>
                </c:pt>
                <c:pt idx="12">
                  <c:v>10.1550382431762</c:v>
                </c:pt>
                <c:pt idx="13">
                  <c:v>2.7235396766450801</c:v>
                </c:pt>
                <c:pt idx="14">
                  <c:v>2.3868347584222298</c:v>
                </c:pt>
                <c:pt idx="15">
                  <c:v>3.1817221088107299</c:v>
                </c:pt>
                <c:pt idx="16">
                  <c:v>5.0150088090244402</c:v>
                </c:pt>
                <c:pt idx="18">
                  <c:v>22.933431742426901</c:v>
                </c:pt>
                <c:pt idx="19">
                  <c:v>20.793794769834701</c:v>
                </c:pt>
                <c:pt idx="20">
                  <c:v>11.8141852082595</c:v>
                </c:pt>
                <c:pt idx="21">
                  <c:v>13.9981685777487</c:v>
                </c:pt>
                <c:pt idx="22">
                  <c:v>3.8070931029334298</c:v>
                </c:pt>
                <c:pt idx="23">
                  <c:v>3.8688730563691802</c:v>
                </c:pt>
                <c:pt idx="24">
                  <c:v>5.6170493276625102</c:v>
                </c:pt>
                <c:pt idx="25">
                  <c:v>10.607627159777399</c:v>
                </c:pt>
                <c:pt idx="27">
                  <c:v>24.9544403927001</c:v>
                </c:pt>
                <c:pt idx="28">
                  <c:v>19.857280867378002</c:v>
                </c:pt>
                <c:pt idx="29">
                  <c:v>14.723816757683</c:v>
                </c:pt>
                <c:pt idx="30">
                  <c:v>16.173091119632598</c:v>
                </c:pt>
                <c:pt idx="31">
                  <c:v>4.5740940215679302</c:v>
                </c:pt>
                <c:pt idx="32">
                  <c:v>4.1353607669483896</c:v>
                </c:pt>
                <c:pt idx="33">
                  <c:v>5.3620918393751396</c:v>
                </c:pt>
                <c:pt idx="34">
                  <c:v>9.6115762927749504</c:v>
                </c:pt>
                <c:pt idx="36">
                  <c:v>26.1886741498055</c:v>
                </c:pt>
                <c:pt idx="37">
                  <c:v>15.6594207066114</c:v>
                </c:pt>
                <c:pt idx="38">
                  <c:v>14.897921576061499</c:v>
                </c:pt>
                <c:pt idx="39">
                  <c:v>15.4341560901028</c:v>
                </c:pt>
                <c:pt idx="40">
                  <c:v>9.3196309149106291</c:v>
                </c:pt>
                <c:pt idx="41">
                  <c:v>9.0033713171835501</c:v>
                </c:pt>
                <c:pt idx="42">
                  <c:v>5.7617563423580496</c:v>
                </c:pt>
                <c:pt idx="43">
                  <c:v>6.1912470274368196</c:v>
                </c:pt>
                <c:pt idx="45">
                  <c:v>28.076043554831202</c:v>
                </c:pt>
                <c:pt idx="46">
                  <c:v>14.702857784268</c:v>
                </c:pt>
                <c:pt idx="47">
                  <c:v>17.442114555063501</c:v>
                </c:pt>
                <c:pt idx="48">
                  <c:v>21.277496885378099</c:v>
                </c:pt>
                <c:pt idx="49">
                  <c:v>16.094419016084402</c:v>
                </c:pt>
                <c:pt idx="50">
                  <c:v>16.815083385174599</c:v>
                </c:pt>
                <c:pt idx="51">
                  <c:v>9.9010689981574895</c:v>
                </c:pt>
                <c:pt idx="52">
                  <c:v>11.837732751522701</c:v>
                </c:pt>
                <c:pt idx="54">
                  <c:v>23.956196615370001</c:v>
                </c:pt>
                <c:pt idx="55">
                  <c:v>19.138044868844499</c:v>
                </c:pt>
                <c:pt idx="56">
                  <c:v>12.874050478640299</c:v>
                </c:pt>
                <c:pt idx="57">
                  <c:v>14.366915300415499</c:v>
                </c:pt>
                <c:pt idx="58">
                  <c:v>3.5736539894679802</c:v>
                </c:pt>
                <c:pt idx="59">
                  <c:v>3.4925724058380698</c:v>
                </c:pt>
                <c:pt idx="60">
                  <c:v>5.0290452607955496</c:v>
                </c:pt>
                <c:pt idx="61">
                  <c:v>10.3391206143251</c:v>
                </c:pt>
                <c:pt idx="63">
                  <c:v>27.339356734013101</c:v>
                </c:pt>
                <c:pt idx="64">
                  <c:v>36.488785295780502</c:v>
                </c:pt>
                <c:pt idx="65">
                  <c:v>48.310534322309302</c:v>
                </c:pt>
                <c:pt idx="66">
                  <c:v>46.336511627896698</c:v>
                </c:pt>
                <c:pt idx="67">
                  <c:v>39.035776121885</c:v>
                </c:pt>
                <c:pt idx="68">
                  <c:v>29.205949920047701</c:v>
                </c:pt>
                <c:pt idx="69">
                  <c:v>36.003096707849203</c:v>
                </c:pt>
                <c:pt idx="70">
                  <c:v>29.385263611825</c:v>
                </c:pt>
                <c:pt idx="72">
                  <c:v>23.397689935414999</c:v>
                </c:pt>
                <c:pt idx="73">
                  <c:v>13.703492120469599</c:v>
                </c:pt>
                <c:pt idx="74">
                  <c:v>5.6739468976319003</c:v>
                </c:pt>
                <c:pt idx="75">
                  <c:v>11.5736166336116</c:v>
                </c:pt>
                <c:pt idx="76">
                  <c:v>13.994750046733801</c:v>
                </c:pt>
                <c:pt idx="77">
                  <c:v>16.740808320248298</c:v>
                </c:pt>
                <c:pt idx="78">
                  <c:v>10.0587400264276</c:v>
                </c:pt>
                <c:pt idx="79">
                  <c:v>13.514924654056699</c:v>
                </c:pt>
                <c:pt idx="81">
                  <c:v>26.7948942203138</c:v>
                </c:pt>
                <c:pt idx="82">
                  <c:v>14.6974140441726</c:v>
                </c:pt>
                <c:pt idx="83">
                  <c:v>15.6501932520276</c:v>
                </c:pt>
                <c:pt idx="84">
                  <c:v>15.9079075955626</c:v>
                </c:pt>
                <c:pt idx="85">
                  <c:v>13.885749700035401</c:v>
                </c:pt>
                <c:pt idx="86">
                  <c:v>14.436457288596101</c:v>
                </c:pt>
                <c:pt idx="87">
                  <c:v>9.4020881914435002</c:v>
                </c:pt>
                <c:pt idx="88">
                  <c:v>12.7812512551985</c:v>
                </c:pt>
              </c:numCache>
            </c:numRef>
          </c:val>
          <c:extLst>
            <c:ext xmlns:c16="http://schemas.microsoft.com/office/drawing/2014/chart" uri="{C3380CC4-5D6E-409C-BE32-E72D297353CC}">
              <c16:uniqueId val="{0000000A-9CC1-4EAB-980F-8B06543F7B30}"/>
            </c:ext>
          </c:extLst>
        </c:ser>
        <c:dLbls>
          <c:showLegendKey val="0"/>
          <c:showVal val="0"/>
          <c:showCatName val="0"/>
          <c:showSerName val="0"/>
          <c:showPercent val="0"/>
          <c:showBubbleSize val="0"/>
        </c:dLbls>
        <c:gapWidth val="30"/>
        <c:overlap val="100"/>
        <c:axId val="433359488"/>
        <c:axId val="433377664"/>
      </c:barChart>
      <c:barChart>
        <c:barDir val="col"/>
        <c:grouping val="stacked"/>
        <c:varyColors val="0"/>
        <c:ser>
          <c:idx val="2"/>
          <c:order val="2"/>
          <c:spPr>
            <a:noFill/>
          </c:spPr>
          <c:invertIfNegative val="0"/>
          <c:errBars>
            <c:errBarType val="both"/>
            <c:errValType val="cust"/>
            <c:noEndCap val="0"/>
            <c:plus>
              <c:numRef>
                <c:f>'Energy and Capacity Value'!$T$29:$T$117</c:f>
                <c:numCache>
                  <c:formatCode>General</c:formatCode>
                  <c:ptCount val="89"/>
                  <c:pt idx="0">
                    <c:v>2.092481364819804</c:v>
                  </c:pt>
                  <c:pt idx="1">
                    <c:v>0.37093265874059966</c:v>
                  </c:pt>
                  <c:pt idx="2">
                    <c:v>2.1322509383561012</c:v>
                  </c:pt>
                  <c:pt idx="3">
                    <c:v>4.2689637747647637</c:v>
                  </c:pt>
                  <c:pt idx="4">
                    <c:v>0.76591966431693237</c:v>
                  </c:pt>
                  <c:pt idx="5">
                    <c:v>4.5188124903938203</c:v>
                  </c:pt>
                  <c:pt idx="6">
                    <c:v>1.6078460548966191</c:v>
                  </c:pt>
                  <c:pt idx="7">
                    <c:v>3.2624303506518899</c:v>
                  </c:pt>
                  <c:pt idx="9">
                    <c:v>5.0829800847557962</c:v>
                  </c:pt>
                  <c:pt idx="10">
                    <c:v>6.6099554831698981</c:v>
                  </c:pt>
                  <c:pt idx="11">
                    <c:v>3.3717282449113597</c:v>
                  </c:pt>
                  <c:pt idx="12">
                    <c:v>3.8001811639052008</c:v>
                  </c:pt>
                  <c:pt idx="13">
                    <c:v>3.8491852213048183</c:v>
                  </c:pt>
                  <c:pt idx="14">
                    <c:v>3.4698526745926728</c:v>
                  </c:pt>
                  <c:pt idx="15">
                    <c:v>2.7596998831880697</c:v>
                  </c:pt>
                  <c:pt idx="16">
                    <c:v>3.9951508713105603</c:v>
                  </c:pt>
                  <c:pt idx="18">
                    <c:v>1.902048300544898</c:v>
                  </c:pt>
                  <c:pt idx="19">
                    <c:v>1.712815961888694</c:v>
                  </c:pt>
                  <c:pt idx="20">
                    <c:v>2.4972223650758991</c:v>
                  </c:pt>
                  <c:pt idx="21">
                    <c:v>2.4623305632776038</c:v>
                  </c:pt>
                  <c:pt idx="22">
                    <c:v>0.61189391867777232</c:v>
                  </c:pt>
                  <c:pt idx="23">
                    <c:v>0.72133446518222399</c:v>
                  </c:pt>
                  <c:pt idx="24">
                    <c:v>2.5309915381063917</c:v>
                  </c:pt>
                  <c:pt idx="25">
                    <c:v>1.576410014592696</c:v>
                  </c:pt>
                  <c:pt idx="27">
                    <c:v>4.7873945122174959</c:v>
                  </c:pt>
                  <c:pt idx="28">
                    <c:v>4.8033196270930958</c:v>
                  </c:pt>
                  <c:pt idx="29">
                    <c:v>3.536899751023995</c:v>
                  </c:pt>
                  <c:pt idx="30">
                    <c:v>3.8885987243134039</c:v>
                  </c:pt>
                  <c:pt idx="31">
                    <c:v>2.7810511516189713</c:v>
                  </c:pt>
                  <c:pt idx="32">
                    <c:v>0.72938383306991383</c:v>
                  </c:pt>
                  <c:pt idx="33">
                    <c:v>1.2685155675238633</c:v>
                  </c:pt>
                  <c:pt idx="34">
                    <c:v>1.8434786238373491</c:v>
                  </c:pt>
                  <c:pt idx="36">
                    <c:v>1.9864054335912016</c:v>
                  </c:pt>
                  <c:pt idx="37">
                    <c:v>3.952445797630098</c:v>
                  </c:pt>
                  <c:pt idx="38">
                    <c:v>3.7611652835060028</c:v>
                  </c:pt>
                  <c:pt idx="39">
                    <c:v>3.060772487170091</c:v>
                  </c:pt>
                  <c:pt idx="40">
                    <c:v>3.109072125153773</c:v>
                  </c:pt>
                  <c:pt idx="41">
                    <c:v>1.3773298431744507</c:v>
                  </c:pt>
                  <c:pt idx="42">
                    <c:v>0.83452269934544887</c:v>
                  </c:pt>
                  <c:pt idx="43">
                    <c:v>0.99752664436437755</c:v>
                  </c:pt>
                  <c:pt idx="45">
                    <c:v>2.8540169826921016</c:v>
                  </c:pt>
                  <c:pt idx="46">
                    <c:v>4.0859794311644038</c:v>
                  </c:pt>
                  <c:pt idx="47">
                    <c:v>2.0635336502200943</c:v>
                  </c:pt>
                  <c:pt idx="48">
                    <c:v>2.3682653846547055</c:v>
                  </c:pt>
                  <c:pt idx="49">
                    <c:v>3.3023069482458993</c:v>
                  </c:pt>
                  <c:pt idx="50">
                    <c:v>2.9216689946472982</c:v>
                  </c:pt>
                  <c:pt idx="51">
                    <c:v>1.5211661319298031</c:v>
                  </c:pt>
                  <c:pt idx="52">
                    <c:v>1.7663726500318973</c:v>
                  </c:pt>
                  <c:pt idx="54">
                    <c:v>3.8070641352224968</c:v>
                  </c:pt>
                  <c:pt idx="55">
                    <c:v>2.8567191636424027</c:v>
                  </c:pt>
                  <c:pt idx="56">
                    <c:v>2.5689578526674026</c:v>
                  </c:pt>
                  <c:pt idx="57">
                    <c:v>2.0927925978349009</c:v>
                  </c:pt>
                  <c:pt idx="58">
                    <c:v>1.2979314446824191</c:v>
                  </c:pt>
                  <c:pt idx="59">
                    <c:v>0.60443695623963123</c:v>
                  </c:pt>
                  <c:pt idx="60">
                    <c:v>1.3432154400274534</c:v>
                  </c:pt>
                  <c:pt idx="61">
                    <c:v>1.6476811225498977</c:v>
                  </c:pt>
                  <c:pt idx="63">
                    <c:v>1.1363791554559981</c:v>
                  </c:pt>
                  <c:pt idx="64">
                    <c:v>0.90851739512569907</c:v>
                  </c:pt>
                  <c:pt idx="65">
                    <c:v>1.0459258788099959</c:v>
                  </c:pt>
                  <c:pt idx="66">
                    <c:v>1.7247250630609017</c:v>
                  </c:pt>
                  <c:pt idx="67">
                    <c:v>12.513732971777102</c:v>
                  </c:pt>
                  <c:pt idx="68">
                    <c:v>3.006808057126797</c:v>
                  </c:pt>
                  <c:pt idx="69">
                    <c:v>3.0267756149902993</c:v>
                  </c:pt>
                  <c:pt idx="70">
                    <c:v>2.5047371858016021</c:v>
                  </c:pt>
                  <c:pt idx="72">
                    <c:v>2.3142297290336984</c:v>
                  </c:pt>
                  <c:pt idx="73">
                    <c:v>1.7022809639168983</c:v>
                  </c:pt>
                  <c:pt idx="74">
                    <c:v>9.075149435579398</c:v>
                  </c:pt>
                  <c:pt idx="75">
                    <c:v>7.6289772949875996</c:v>
                  </c:pt>
                  <c:pt idx="76">
                    <c:v>3.2154133254194974</c:v>
                  </c:pt>
                  <c:pt idx="77">
                    <c:v>2.9178270848360057</c:v>
                  </c:pt>
                  <c:pt idx="78">
                    <c:v>1.6228822828604947</c:v>
                  </c:pt>
                  <c:pt idx="79">
                    <c:v>1.6923332737289982</c:v>
                  </c:pt>
                  <c:pt idx="81">
                    <c:v>0.24473169405769823</c:v>
                  </c:pt>
                  <c:pt idx="82">
                    <c:v>1.4599643914997031</c:v>
                  </c:pt>
                  <c:pt idx="83">
                    <c:v>5.2121829034059033</c:v>
                  </c:pt>
                  <c:pt idx="84">
                    <c:v>0.69352444719580575</c:v>
                  </c:pt>
                  <c:pt idx="85">
                    <c:v>2.9014722378241018</c:v>
                  </c:pt>
                  <c:pt idx="86">
                    <c:v>2.5346328069305955</c:v>
                  </c:pt>
                  <c:pt idx="87">
                    <c:v>4.1629734558983031</c:v>
                  </c:pt>
                  <c:pt idx="88">
                    <c:v>4.5816711094231977</c:v>
                  </c:pt>
                </c:numCache>
              </c:numRef>
            </c:plus>
            <c:minus>
              <c:numRef>
                <c:f>'Energy and Capacity Value'!$S$29:$S$117</c:f>
                <c:numCache>
                  <c:formatCode>General</c:formatCode>
                  <c:ptCount val="89"/>
                  <c:pt idx="0">
                    <c:v>2.109260607079996</c:v>
                  </c:pt>
                  <c:pt idx="1">
                    <c:v>8.9071433469621013</c:v>
                  </c:pt>
                  <c:pt idx="2">
                    <c:v>2.6464804669029007</c:v>
                  </c:pt>
                  <c:pt idx="3">
                    <c:v>1.8347052037475393</c:v>
                  </c:pt>
                  <c:pt idx="4">
                    <c:v>0.6118924749198662</c:v>
                  </c:pt>
                  <c:pt idx="5">
                    <c:v>1.7486582221714784</c:v>
                  </c:pt>
                  <c:pt idx="6">
                    <c:v>1.7917222258420793</c:v>
                  </c:pt>
                  <c:pt idx="7">
                    <c:v>2.2001810575377085</c:v>
                  </c:pt>
                  <c:pt idx="9">
                    <c:v>2.3080862337694015</c:v>
                  </c:pt>
                  <c:pt idx="10">
                    <c:v>1.8624196225517977</c:v>
                  </c:pt>
                  <c:pt idx="11">
                    <c:v>1.7990107763268455</c:v>
                  </c:pt>
                  <c:pt idx="12">
                    <c:v>3.5467060431759023</c:v>
                  </c:pt>
                  <c:pt idx="13">
                    <c:v>1.8280026665465812</c:v>
                  </c:pt>
                  <c:pt idx="14">
                    <c:v>1.6086706823367294</c:v>
                  </c:pt>
                  <c:pt idx="15">
                    <c:v>1.8510898218020273</c:v>
                  </c:pt>
                  <c:pt idx="16">
                    <c:v>1.5700223251926424</c:v>
                  </c:pt>
                  <c:pt idx="18">
                    <c:v>7.1718753601421028</c:v>
                  </c:pt>
                  <c:pt idx="19">
                    <c:v>6.4961361958654038</c:v>
                  </c:pt>
                  <c:pt idx="20">
                    <c:v>3.5182968545787006</c:v>
                  </c:pt>
                  <c:pt idx="21">
                    <c:v>4.8295774255089015</c:v>
                  </c:pt>
                  <c:pt idx="22">
                    <c:v>1.8553054149247288</c:v>
                  </c:pt>
                  <c:pt idx="23">
                    <c:v>1.912005606238278</c:v>
                  </c:pt>
                  <c:pt idx="24">
                    <c:v>3.4507176894906095</c:v>
                  </c:pt>
                  <c:pt idx="25">
                    <c:v>5.1705768123069014</c:v>
                  </c:pt>
                  <c:pt idx="27">
                    <c:v>7.3776299290911034</c:v>
                  </c:pt>
                  <c:pt idx="28">
                    <c:v>8.1114758376258038</c:v>
                  </c:pt>
                  <c:pt idx="29">
                    <c:v>5.9760940280023007</c:v>
                  </c:pt>
                  <c:pt idx="30">
                    <c:v>7.5096933264701988</c:v>
                  </c:pt>
                  <c:pt idx="31">
                    <c:v>2.9722427459092273</c:v>
                  </c:pt>
                  <c:pt idx="32">
                    <c:v>2.5783417833035855</c:v>
                  </c:pt>
                  <c:pt idx="33">
                    <c:v>2.9019635041299381</c:v>
                  </c:pt>
                  <c:pt idx="34">
                    <c:v>3.0991454754787533</c:v>
                  </c:pt>
                  <c:pt idx="36">
                    <c:v>6.5258439261559005</c:v>
                  </c:pt>
                  <c:pt idx="37">
                    <c:v>5.9745939713921032</c:v>
                  </c:pt>
                  <c:pt idx="38">
                    <c:v>3.4637629974061994</c:v>
                  </c:pt>
                  <c:pt idx="39">
                    <c:v>8.295265162919307</c:v>
                  </c:pt>
                  <c:pt idx="40">
                    <c:v>2.6211849670424314</c:v>
                  </c:pt>
                  <c:pt idx="41">
                    <c:v>1.2807056424943468</c:v>
                  </c:pt>
                  <c:pt idx="42">
                    <c:v>1.6235304984254526</c:v>
                  </c:pt>
                  <c:pt idx="43">
                    <c:v>1.0225920162034257</c:v>
                  </c:pt>
                  <c:pt idx="45">
                    <c:v>4.4506173949337011</c:v>
                  </c:pt>
                  <c:pt idx="46">
                    <c:v>5.0379800939955999</c:v>
                  </c:pt>
                  <c:pt idx="47">
                    <c:v>16.847149363547203</c:v>
                  </c:pt>
                  <c:pt idx="48">
                    <c:v>12.079218589605595</c:v>
                  </c:pt>
                  <c:pt idx="49">
                    <c:v>3.3372304721078976</c:v>
                  </c:pt>
                  <c:pt idx="50">
                    <c:v>1.4586957597493964</c:v>
                  </c:pt>
                  <c:pt idx="51">
                    <c:v>1.213482432373695</c:v>
                  </c:pt>
                  <c:pt idx="52">
                    <c:v>1.5072173743854052</c:v>
                  </c:pt>
                  <c:pt idx="54">
                    <c:v>4.8549242703247018</c:v>
                  </c:pt>
                  <c:pt idx="55">
                    <c:v>3.2052230462143925</c:v>
                  </c:pt>
                  <c:pt idx="56">
                    <c:v>3.0444543670224959</c:v>
                  </c:pt>
                  <c:pt idx="57">
                    <c:v>3.479325080996297</c:v>
                  </c:pt>
                  <c:pt idx="58">
                    <c:v>1.5362302601049826</c:v>
                  </c:pt>
                  <c:pt idx="59">
                    <c:v>3.5306290016798663</c:v>
                  </c:pt>
                  <c:pt idx="60">
                    <c:v>1.2810405231330471</c:v>
                  </c:pt>
                  <c:pt idx="61">
                    <c:v>3.8979787634557006</c:v>
                  </c:pt>
                  <c:pt idx="63">
                    <c:v>9.8239794447414113</c:v>
                  </c:pt>
                  <c:pt idx="64">
                    <c:v>14.881955825172305</c:v>
                  </c:pt>
                  <c:pt idx="65">
                    <c:v>20.741678246469803</c:v>
                  </c:pt>
                  <c:pt idx="66">
                    <c:v>18.095240829597103</c:v>
                  </c:pt>
                  <c:pt idx="67">
                    <c:v>16.235718610856601</c:v>
                  </c:pt>
                  <c:pt idx="68">
                    <c:v>6.1859246569692061</c:v>
                  </c:pt>
                  <c:pt idx="69">
                    <c:v>4.6920675529619089</c:v>
                  </c:pt>
                  <c:pt idx="70">
                    <c:v>5.589492773568594</c:v>
                  </c:pt>
                  <c:pt idx="72">
                    <c:v>2.7217266172183017</c:v>
                  </c:pt>
                  <c:pt idx="73">
                    <c:v>3.0769251232519963</c:v>
                  </c:pt>
                  <c:pt idx="74">
                    <c:v>1.4245510274727025</c:v>
                  </c:pt>
                  <c:pt idx="75">
                    <c:v>1.9101350261841006</c:v>
                  </c:pt>
                  <c:pt idx="76">
                    <c:v>3.136016501042306</c:v>
                  </c:pt>
                  <c:pt idx="77">
                    <c:v>4.6014824358099986</c:v>
                  </c:pt>
                  <c:pt idx="78">
                    <c:v>2.2821338673974054</c:v>
                  </c:pt>
                  <c:pt idx="79">
                    <c:v>4.0303297527608066</c:v>
                  </c:pt>
                  <c:pt idx="81">
                    <c:v>9.2460144858214051</c:v>
                  </c:pt>
                  <c:pt idx="82">
                    <c:v>0.44893438404609753</c:v>
                  </c:pt>
                  <c:pt idx="83">
                    <c:v>1.3124442974597983</c:v>
                  </c:pt>
                  <c:pt idx="84">
                    <c:v>0.41994639343719342</c:v>
                  </c:pt>
                  <c:pt idx="85">
                    <c:v>3.3058177489618998</c:v>
                  </c:pt>
                  <c:pt idx="86">
                    <c:v>5.7011873825329076</c:v>
                  </c:pt>
                  <c:pt idx="87">
                    <c:v>4.9297849162056977</c:v>
                  </c:pt>
                  <c:pt idx="88">
                    <c:v>3.7646540200599006</c:v>
                  </c:pt>
                </c:numCache>
              </c:numRef>
            </c:minus>
            <c:spPr>
              <a:ln w="6350">
                <a:solidFill>
                  <a:schemeClr val="tx1">
                    <a:lumMod val="50000"/>
                    <a:lumOff val="50000"/>
                  </a:schemeClr>
                </a:solidFill>
              </a:ln>
            </c:spPr>
          </c:errBars>
          <c:cat>
            <c:multiLvlStrRef>
              <c:f>'Energy and Capacity Value'!$L$29:$M$117</c:f>
              <c:multiLvlStrCache>
                <c:ptCount val="89"/>
                <c:lvl>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pt idx="63">
                    <c:v> </c:v>
                  </c:pt>
                  <c:pt idx="64">
                    <c:v> </c:v>
                  </c:pt>
                  <c:pt idx="65">
                    <c:v> </c:v>
                  </c:pt>
                  <c:pt idx="66">
                    <c:v> </c:v>
                  </c:pt>
                  <c:pt idx="67">
                    <c:v> </c:v>
                  </c:pt>
                  <c:pt idx="68">
                    <c:v> </c:v>
                  </c:pt>
                  <c:pt idx="69">
                    <c:v> </c:v>
                  </c:pt>
                  <c:pt idx="70">
                    <c:v> </c:v>
                  </c:pt>
                  <c:pt idx="72">
                    <c:v> </c:v>
                  </c:pt>
                  <c:pt idx="73">
                    <c:v> </c:v>
                  </c:pt>
                  <c:pt idx="74">
                    <c:v> </c:v>
                  </c:pt>
                  <c:pt idx="75">
                    <c:v> </c:v>
                  </c:pt>
                  <c:pt idx="76">
                    <c:v> </c:v>
                  </c:pt>
                  <c:pt idx="77">
                    <c:v> </c:v>
                  </c:pt>
                  <c:pt idx="78">
                    <c:v> </c:v>
                  </c:pt>
                  <c:pt idx="79">
                    <c:v> </c:v>
                  </c:pt>
                  <c:pt idx="81">
                    <c:v> </c:v>
                  </c:pt>
                  <c:pt idx="82">
                    <c:v> </c:v>
                  </c:pt>
                  <c:pt idx="83">
                    <c:v> </c:v>
                  </c:pt>
                  <c:pt idx="84">
                    <c:v> </c:v>
                  </c:pt>
                  <c:pt idx="85">
                    <c:v> </c:v>
                  </c:pt>
                  <c:pt idx="86">
                    <c:v> </c:v>
                  </c:pt>
                  <c:pt idx="87">
                    <c:v> </c:v>
                  </c:pt>
                  <c:pt idx="88">
                    <c:v> </c:v>
                  </c:pt>
                </c:lvl>
                <c:lvl>
                  <c:pt idx="0">
                    <c:v>AZPS</c:v>
                  </c:pt>
                  <c:pt idx="8">
                    <c:v> </c:v>
                  </c:pt>
                  <c:pt idx="9">
                    <c:v>NEVP</c:v>
                  </c:pt>
                  <c:pt idx="17">
                    <c:v> </c:v>
                  </c:pt>
                  <c:pt idx="18">
                    <c:v>PNM</c:v>
                  </c:pt>
                  <c:pt idx="26">
                    <c:v> </c:v>
                  </c:pt>
                  <c:pt idx="27">
                    <c:v>PACE</c:v>
                  </c:pt>
                  <c:pt idx="35">
                    <c:v> </c:v>
                  </c:pt>
                  <c:pt idx="36">
                    <c:v>CPLE</c:v>
                  </c:pt>
                  <c:pt idx="44">
                    <c:v> </c:v>
                  </c:pt>
                  <c:pt idx="45">
                    <c:v>DUK</c:v>
                  </c:pt>
                  <c:pt idx="53">
                    <c:v> </c:v>
                  </c:pt>
                  <c:pt idx="54">
                    <c:v>PSCO</c:v>
                  </c:pt>
                  <c:pt idx="62">
                    <c:v> </c:v>
                  </c:pt>
                  <c:pt idx="63">
                    <c:v>FPL</c:v>
                  </c:pt>
                  <c:pt idx="71">
                    <c:v> </c:v>
                  </c:pt>
                  <c:pt idx="72">
                    <c:v>SOCO</c:v>
                  </c:pt>
                  <c:pt idx="80">
                    <c:v> </c:v>
                  </c:pt>
                  <c:pt idx="81">
                    <c:v>TVA</c:v>
                  </c:pt>
                </c:lvl>
              </c:multiLvlStrCache>
            </c:multiLvlStrRef>
          </c:cat>
          <c:val>
            <c:numRef>
              <c:f>'Energy and Capacity Value'!$P$29:$P$117</c:f>
              <c:numCache>
                <c:formatCode>0.00</c:formatCode>
                <c:ptCount val="89"/>
                <c:pt idx="0">
                  <c:v>38.086721736824799</c:v>
                </c:pt>
                <c:pt idx="1">
                  <c:v>52.912671231844399</c:v>
                </c:pt>
                <c:pt idx="2">
                  <c:v>46.918808619977199</c:v>
                </c:pt>
                <c:pt idx="3">
                  <c:v>35.381582774262839</c:v>
                </c:pt>
                <c:pt idx="4">
                  <c:v>22.358920935086967</c:v>
                </c:pt>
                <c:pt idx="5">
                  <c:v>22.25723002704078</c:v>
                </c:pt>
                <c:pt idx="6">
                  <c:v>29.488389391402681</c:v>
                </c:pt>
                <c:pt idx="7">
                  <c:v>28.35097597088031</c:v>
                </c:pt>
                <c:pt idx="9">
                  <c:v>38.797720244393702</c:v>
                </c:pt>
                <c:pt idx="10">
                  <c:v>52.313159192984799</c:v>
                </c:pt>
                <c:pt idx="11">
                  <c:v>50.897035604300143</c:v>
                </c:pt>
                <c:pt idx="12">
                  <c:v>37.5986243453873</c:v>
                </c:pt>
                <c:pt idx="13">
                  <c:v>25.697134231443982</c:v>
                </c:pt>
                <c:pt idx="14">
                  <c:v>32.50150434128853</c:v>
                </c:pt>
                <c:pt idx="15">
                  <c:v>30.665569020348528</c:v>
                </c:pt>
                <c:pt idx="16">
                  <c:v>30.815186657860242</c:v>
                </c:pt>
                <c:pt idx="18">
                  <c:v>43.638805425484904</c:v>
                </c:pt>
                <c:pt idx="19">
                  <c:v>62.773536187721803</c:v>
                </c:pt>
                <c:pt idx="20">
                  <c:v>57.658761424719401</c:v>
                </c:pt>
                <c:pt idx="21">
                  <c:v>40.710020715252199</c:v>
                </c:pt>
                <c:pt idx="22">
                  <c:v>27.096561687114828</c:v>
                </c:pt>
                <c:pt idx="23">
                  <c:v>24.049603714724377</c:v>
                </c:pt>
                <c:pt idx="24">
                  <c:v>33.51315059266971</c:v>
                </c:pt>
                <c:pt idx="25">
                  <c:v>36.932237279867302</c:v>
                </c:pt>
                <c:pt idx="27">
                  <c:v>34.983087190421102</c:v>
                </c:pt>
                <c:pt idx="28">
                  <c:v>54.973140904023204</c:v>
                </c:pt>
                <c:pt idx="29">
                  <c:v>53.019174890908602</c:v>
                </c:pt>
                <c:pt idx="30">
                  <c:v>40.061223124486197</c:v>
                </c:pt>
                <c:pt idx="31">
                  <c:v>27.995684206860329</c:v>
                </c:pt>
                <c:pt idx="32">
                  <c:v>25.859363098577987</c:v>
                </c:pt>
                <c:pt idx="33">
                  <c:v>31.78139682797454</c:v>
                </c:pt>
                <c:pt idx="34">
                  <c:v>34.252399719541152</c:v>
                </c:pt>
                <c:pt idx="36">
                  <c:v>66.427210973094802</c:v>
                </c:pt>
                <c:pt idx="37">
                  <c:v>57.457164752337</c:v>
                </c:pt>
                <c:pt idx="38">
                  <c:v>65.341936953201099</c:v>
                </c:pt>
                <c:pt idx="39">
                  <c:v>51.046692576559806</c:v>
                </c:pt>
                <c:pt idx="40">
                  <c:v>43.13408411701883</c:v>
                </c:pt>
                <c:pt idx="41">
                  <c:v>42.109934632059947</c:v>
                </c:pt>
                <c:pt idx="42">
                  <c:v>43.033281805554751</c:v>
                </c:pt>
                <c:pt idx="43">
                  <c:v>36.111407161402624</c:v>
                </c:pt>
                <c:pt idx="45">
                  <c:v>68.2530488055001</c:v>
                </c:pt>
                <c:pt idx="46">
                  <c:v>56.556926638537099</c:v>
                </c:pt>
                <c:pt idx="47">
                  <c:v>66.573647825128603</c:v>
                </c:pt>
                <c:pt idx="48">
                  <c:v>56.644355036347996</c:v>
                </c:pt>
                <c:pt idx="49">
                  <c:v>49.838134525351201</c:v>
                </c:pt>
                <c:pt idx="50">
                  <c:v>50.062081283504099</c:v>
                </c:pt>
                <c:pt idx="51">
                  <c:v>47.191116551467495</c:v>
                </c:pt>
                <c:pt idx="52">
                  <c:v>41.744446672313103</c:v>
                </c:pt>
                <c:pt idx="54">
                  <c:v>52.390262162011801</c:v>
                </c:pt>
                <c:pt idx="55">
                  <c:v>48.865378834209196</c:v>
                </c:pt>
                <c:pt idx="56">
                  <c:v>46.753196132419298</c:v>
                </c:pt>
                <c:pt idx="57">
                  <c:v>39.077979502115696</c:v>
                </c:pt>
                <c:pt idx="58">
                  <c:v>24.622800320448281</c:v>
                </c:pt>
                <c:pt idx="59">
                  <c:v>25.123599452072668</c:v>
                </c:pt>
                <c:pt idx="60">
                  <c:v>30.338601172607948</c:v>
                </c:pt>
                <c:pt idx="61">
                  <c:v>33.18457981505</c:v>
                </c:pt>
                <c:pt idx="63">
                  <c:v>64.783093275163708</c:v>
                </c:pt>
                <c:pt idx="64">
                  <c:v>74.643620470731605</c:v>
                </c:pt>
                <c:pt idx="65">
                  <c:v>91.922566400757006</c:v>
                </c:pt>
                <c:pt idx="66">
                  <c:v>77.290889014485003</c:v>
                </c:pt>
                <c:pt idx="67">
                  <c:v>65.920773997563401</c:v>
                </c:pt>
                <c:pt idx="68">
                  <c:v>58.430347115599304</c:v>
                </c:pt>
                <c:pt idx="69">
                  <c:v>64.897901164569006</c:v>
                </c:pt>
                <c:pt idx="70">
                  <c:v>56.087600484671697</c:v>
                </c:pt>
                <c:pt idx="72">
                  <c:v>57.650294406135004</c:v>
                </c:pt>
                <c:pt idx="73">
                  <c:v>50.947042599718699</c:v>
                </c:pt>
                <c:pt idx="74">
                  <c:v>48.287348817550999</c:v>
                </c:pt>
                <c:pt idx="75">
                  <c:v>42.487542477475799</c:v>
                </c:pt>
                <c:pt idx="76">
                  <c:v>45.346207901157804</c:v>
                </c:pt>
                <c:pt idx="77">
                  <c:v>49.619148989601996</c:v>
                </c:pt>
                <c:pt idx="78">
                  <c:v>45.266128442350002</c:v>
                </c:pt>
                <c:pt idx="79">
                  <c:v>40.388218771373204</c:v>
                </c:pt>
                <c:pt idx="81">
                  <c:v>62.789435018479502</c:v>
                </c:pt>
                <c:pt idx="82">
                  <c:v>51.745275447250094</c:v>
                </c:pt>
                <c:pt idx="83">
                  <c:v>57.222360632458297</c:v>
                </c:pt>
                <c:pt idx="84">
                  <c:v>46.747087783294397</c:v>
                </c:pt>
                <c:pt idx="85">
                  <c:v>45.380645568845701</c:v>
                </c:pt>
                <c:pt idx="86">
                  <c:v>47.088091871094505</c:v>
                </c:pt>
                <c:pt idx="87">
                  <c:v>43.708213277632694</c:v>
                </c:pt>
                <c:pt idx="88">
                  <c:v>40.2430184248811</c:v>
                </c:pt>
              </c:numCache>
            </c:numRef>
          </c:val>
          <c:extLst>
            <c:ext xmlns:c16="http://schemas.microsoft.com/office/drawing/2014/chart" uri="{C3380CC4-5D6E-409C-BE32-E72D297353CC}">
              <c16:uniqueId val="{0000000B-9CC1-4EAB-980F-8B06543F7B30}"/>
            </c:ext>
          </c:extLst>
        </c:ser>
        <c:dLbls>
          <c:showLegendKey val="0"/>
          <c:showVal val="0"/>
          <c:showCatName val="0"/>
          <c:showSerName val="0"/>
          <c:showPercent val="0"/>
          <c:showBubbleSize val="0"/>
        </c:dLbls>
        <c:gapWidth val="30"/>
        <c:overlap val="100"/>
        <c:axId val="829052680"/>
        <c:axId val="829057272"/>
      </c:barChart>
      <c:catAx>
        <c:axId val="433359488"/>
        <c:scaling>
          <c:orientation val="minMax"/>
        </c:scaling>
        <c:delete val="0"/>
        <c:axPos val="b"/>
        <c:numFmt formatCode="General" sourceLinked="1"/>
        <c:majorTickMark val="out"/>
        <c:minorTickMark val="none"/>
        <c:tickLblPos val="nextTo"/>
        <c:spPr>
          <a:ln w="3175">
            <a:noFill/>
          </a:ln>
        </c:spPr>
        <c:txPr>
          <a:bodyPr rot="-5400000" vert="horz"/>
          <a:lstStyle/>
          <a:p>
            <a:pPr>
              <a:defRPr/>
            </a:pPr>
            <a:endParaRPr lang="en-US"/>
          </a:p>
        </c:txPr>
        <c:crossAx val="433377664"/>
        <c:crosses val="autoZero"/>
        <c:auto val="1"/>
        <c:lblAlgn val="ctr"/>
        <c:lblOffset val="0"/>
        <c:tickLblSkip val="1"/>
        <c:tickMarkSkip val="1"/>
        <c:noMultiLvlLbl val="0"/>
      </c:catAx>
      <c:valAx>
        <c:axId val="433377664"/>
        <c:scaling>
          <c:orientation val="minMax"/>
          <c:max val="100"/>
          <c:min val="0"/>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txPr>
          <a:bodyPr/>
          <a:lstStyle/>
          <a:p>
            <a:pPr>
              <a:defRPr>
                <a:solidFill>
                  <a:schemeClr val="tx1"/>
                </a:solidFill>
              </a:defRPr>
            </a:pPr>
            <a:endParaRPr lang="en-US"/>
          </a:p>
        </c:txPr>
        <c:crossAx val="433359488"/>
        <c:crosses val="autoZero"/>
        <c:crossBetween val="between"/>
        <c:majorUnit val="20"/>
      </c:valAx>
      <c:valAx>
        <c:axId val="829057272"/>
        <c:scaling>
          <c:orientation val="minMax"/>
          <c:max val="100"/>
          <c:min val="0"/>
        </c:scaling>
        <c:delete val="0"/>
        <c:axPos val="r"/>
        <c:numFmt formatCode="0" sourceLinked="0"/>
        <c:majorTickMark val="out"/>
        <c:minorTickMark val="none"/>
        <c:tickLblPos val="none"/>
        <c:spPr>
          <a:ln>
            <a:noFill/>
          </a:ln>
        </c:spPr>
        <c:crossAx val="829052680"/>
        <c:crosses val="max"/>
        <c:crossBetween val="between"/>
      </c:valAx>
      <c:catAx>
        <c:axId val="829052680"/>
        <c:scaling>
          <c:orientation val="minMax"/>
        </c:scaling>
        <c:delete val="1"/>
        <c:axPos val="b"/>
        <c:numFmt formatCode="General" sourceLinked="1"/>
        <c:majorTickMark val="out"/>
        <c:minorTickMark val="none"/>
        <c:tickLblPos val="nextTo"/>
        <c:crossAx val="829057272"/>
        <c:crosses val="autoZero"/>
        <c:auto val="1"/>
        <c:lblAlgn val="ctr"/>
        <c:lblOffset val="100"/>
        <c:noMultiLvlLbl val="0"/>
      </c:catAx>
      <c:spPr>
        <a:ln w="3175">
          <a:noFill/>
        </a:ln>
      </c:spPr>
    </c:plotArea>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0249512080220747E-2"/>
          <c:y val="0.10204676563867017"/>
          <c:w val="0.91708256137100508"/>
          <c:h val="0.67940494180651656"/>
        </c:manualLayout>
      </c:layout>
      <c:barChart>
        <c:barDir val="col"/>
        <c:grouping val="stacked"/>
        <c:varyColors val="0"/>
        <c:ser>
          <c:idx val="0"/>
          <c:order val="0"/>
          <c:spPr>
            <a:solidFill>
              <a:schemeClr val="tx2">
                <a:lumMod val="40000"/>
                <a:lumOff val="60000"/>
              </a:schemeClr>
            </a:solidFill>
            <a:ln>
              <a:noFill/>
            </a:ln>
          </c:spPr>
          <c:invertIfNegative val="0"/>
          <c:cat>
            <c:strRef>
              <c:f>'Energy and Capacity Value'!$AG$29:$AG$180</c:f>
              <c:strCache>
                <c:ptCount val="152"/>
                <c:pt idx="7">
                  <c:v>CAISO</c:v>
                </c:pt>
                <c:pt idx="8">
                  <c:v> </c:v>
                </c:pt>
                <c:pt idx="16">
                  <c:v>AZPS</c:v>
                </c:pt>
                <c:pt idx="17">
                  <c:v> </c:v>
                </c:pt>
                <c:pt idx="25">
                  <c:v>NEVP</c:v>
                </c:pt>
                <c:pt idx="26">
                  <c:v> </c:v>
                </c:pt>
                <c:pt idx="34">
                  <c:v>PNM</c:v>
                </c:pt>
                <c:pt idx="35">
                  <c:v> </c:v>
                </c:pt>
                <c:pt idx="43">
                  <c:v>ISO-NE</c:v>
                </c:pt>
                <c:pt idx="44">
                  <c:v> </c:v>
                </c:pt>
                <c:pt idx="52">
                  <c:v>PACE</c:v>
                </c:pt>
                <c:pt idx="53">
                  <c:v> </c:v>
                </c:pt>
                <c:pt idx="61">
                  <c:v>CPLE</c:v>
                </c:pt>
                <c:pt idx="62">
                  <c:v> </c:v>
                </c:pt>
                <c:pt idx="70">
                  <c:v>DUK</c:v>
                </c:pt>
                <c:pt idx="71">
                  <c:v> </c:v>
                </c:pt>
                <c:pt idx="79">
                  <c:v>PSCO</c:v>
                </c:pt>
                <c:pt idx="80">
                  <c:v> </c:v>
                </c:pt>
                <c:pt idx="88">
                  <c:v>FPL</c:v>
                </c:pt>
                <c:pt idx="97">
                  <c:v>NYISO</c:v>
                </c:pt>
                <c:pt idx="106">
                  <c:v>ERCOT</c:v>
                </c:pt>
                <c:pt idx="115">
                  <c:v>SOCO</c:v>
                </c:pt>
                <c:pt idx="124">
                  <c:v>PJM</c:v>
                </c:pt>
                <c:pt idx="133">
                  <c:v>MISO</c:v>
                </c:pt>
                <c:pt idx="142">
                  <c:v>SPP</c:v>
                </c:pt>
                <c:pt idx="151">
                  <c:v>TVA</c:v>
                </c:pt>
              </c:strCache>
            </c:strRef>
          </c:cat>
          <c:val>
            <c:numRef>
              <c:f>'Energy and Capacity Value'!$Y$29:$Y$180</c:f>
              <c:numCache>
                <c:formatCode>0.00</c:formatCode>
                <c:ptCount val="152"/>
                <c:pt idx="0">
                  <c:v>37.850636194766402</c:v>
                </c:pt>
                <c:pt idx="1">
                  <c:v>44.3362794907869</c:v>
                </c:pt>
                <c:pt idx="2">
                  <c:v>44.322019983947001</c:v>
                </c:pt>
                <c:pt idx="3">
                  <c:v>27.976579526752399</c:v>
                </c:pt>
                <c:pt idx="4">
                  <c:v>24.382020714287801</c:v>
                </c:pt>
                <c:pt idx="5">
                  <c:v>25.266550528227999</c:v>
                </c:pt>
                <c:pt idx="6">
                  <c:v>26.0091781004739</c:v>
                </c:pt>
                <c:pt idx="7">
                  <c:v>23.537227039669698</c:v>
                </c:pt>
                <c:pt idx="9">
                  <c:v>20.4423626998733</c:v>
                </c:pt>
                <c:pt idx="10">
                  <c:v>37.234407476357397</c:v>
                </c:pt>
                <c:pt idx="11">
                  <c:v>37.026138065146597</c:v>
                </c:pt>
                <c:pt idx="12">
                  <c:v>25.401022251397698</c:v>
                </c:pt>
                <c:pt idx="13">
                  <c:v>19.922010479738798</c:v>
                </c:pt>
                <c:pt idx="14">
                  <c:v>19.908239537358899</c:v>
                </c:pt>
                <c:pt idx="15">
                  <c:v>26.0462051368009</c:v>
                </c:pt>
                <c:pt idx="16">
                  <c:v>22.091800715136099</c:v>
                </c:pt>
                <c:pt idx="18">
                  <c:v>22.48373539248</c:v>
                </c:pt>
                <c:pt idx="19">
                  <c:v>39.623715144158297</c:v>
                </c:pt>
                <c:pt idx="20">
                  <c:v>41.195736528510899</c:v>
                </c:pt>
                <c:pt idx="21">
                  <c:v>27.4435861022111</c:v>
                </c:pt>
                <c:pt idx="22">
                  <c:v>22.9735945547989</c:v>
                </c:pt>
                <c:pt idx="23">
                  <c:v>30.114669582866298</c:v>
                </c:pt>
                <c:pt idx="24">
                  <c:v>27.4838469115378</c:v>
                </c:pt>
                <c:pt idx="25">
                  <c:v>25.800177848835801</c:v>
                </c:pt>
                <c:pt idx="27">
                  <c:v>20.705373683057999</c:v>
                </c:pt>
                <c:pt idx="28">
                  <c:v>41.979741417887098</c:v>
                </c:pt>
                <c:pt idx="29">
                  <c:v>45.844576216459899</c:v>
                </c:pt>
                <c:pt idx="30">
                  <c:v>26.711852137503499</c:v>
                </c:pt>
                <c:pt idx="31">
                  <c:v>23.2894685841814</c:v>
                </c:pt>
                <c:pt idx="32">
                  <c:v>20.180730658355198</c:v>
                </c:pt>
                <c:pt idx="33">
                  <c:v>27.8961012650072</c:v>
                </c:pt>
                <c:pt idx="34">
                  <c:v>26.324610120089901</c:v>
                </c:pt>
                <c:pt idx="36">
                  <c:v>48.198878446123501</c:v>
                </c:pt>
                <c:pt idx="37">
                  <c:v>65.664816828772004</c:v>
                </c:pt>
                <c:pt idx="38">
                  <c:v>64.985756297877501</c:v>
                </c:pt>
                <c:pt idx="39">
                  <c:v>44.4673722906143</c:v>
                </c:pt>
                <c:pt idx="40">
                  <c:v>33.220820285017197</c:v>
                </c:pt>
                <c:pt idx="41">
                  <c:v>34.161818197439501</c:v>
                </c:pt>
                <c:pt idx="42">
                  <c:v>42.119449904427697</c:v>
                </c:pt>
                <c:pt idx="43">
                  <c:v>28.134130354647802</c:v>
                </c:pt>
                <c:pt idx="45">
                  <c:v>10.028646797721001</c:v>
                </c:pt>
                <c:pt idx="46">
                  <c:v>35.115860036645202</c:v>
                </c:pt>
                <c:pt idx="47">
                  <c:v>38.295358133225598</c:v>
                </c:pt>
                <c:pt idx="48">
                  <c:v>23.888132004853599</c:v>
                </c:pt>
                <c:pt idx="49">
                  <c:v>23.421590185292398</c:v>
                </c:pt>
                <c:pt idx="50">
                  <c:v>21.724002331629599</c:v>
                </c:pt>
                <c:pt idx="51">
                  <c:v>26.4193049885994</c:v>
                </c:pt>
                <c:pt idx="52">
                  <c:v>24.6408234267662</c:v>
                </c:pt>
                <c:pt idx="54">
                  <c:v>40.238536823289301</c:v>
                </c:pt>
                <c:pt idx="55">
                  <c:v>41.797744045725601</c:v>
                </c:pt>
                <c:pt idx="56">
                  <c:v>50.4440153771396</c:v>
                </c:pt>
                <c:pt idx="57">
                  <c:v>35.612536486457003</c:v>
                </c:pt>
                <c:pt idx="58">
                  <c:v>33.814453202108197</c:v>
                </c:pt>
                <c:pt idx="59">
                  <c:v>33.106563314876396</c:v>
                </c:pt>
                <c:pt idx="60">
                  <c:v>37.271525463196703</c:v>
                </c:pt>
                <c:pt idx="61">
                  <c:v>29.920160133965801</c:v>
                </c:pt>
                <c:pt idx="63">
                  <c:v>40.177005250668898</c:v>
                </c:pt>
                <c:pt idx="64">
                  <c:v>41.854068854269102</c:v>
                </c:pt>
                <c:pt idx="65">
                  <c:v>49.131533270065098</c:v>
                </c:pt>
                <c:pt idx="66">
                  <c:v>35.366858150969897</c:v>
                </c:pt>
                <c:pt idx="67">
                  <c:v>33.743715509266799</c:v>
                </c:pt>
                <c:pt idx="68">
                  <c:v>33.246997898329496</c:v>
                </c:pt>
                <c:pt idx="69">
                  <c:v>37.290047553310004</c:v>
                </c:pt>
                <c:pt idx="70">
                  <c:v>29.906713920790398</c:v>
                </c:pt>
                <c:pt idx="72">
                  <c:v>28.434065546641801</c:v>
                </c:pt>
                <c:pt idx="73">
                  <c:v>29.7273339653647</c:v>
                </c:pt>
                <c:pt idx="74">
                  <c:v>33.879145653778998</c:v>
                </c:pt>
                <c:pt idx="75">
                  <c:v>24.7110642017002</c:v>
                </c:pt>
                <c:pt idx="76">
                  <c:v>21.0491463309803</c:v>
                </c:pt>
                <c:pt idx="77">
                  <c:v>21.6310270462346</c:v>
                </c:pt>
                <c:pt idx="78">
                  <c:v>25.309555911812399</c:v>
                </c:pt>
                <c:pt idx="79">
                  <c:v>22.8454592007249</c:v>
                </c:pt>
                <c:pt idx="81">
                  <c:v>37.443736541150599</c:v>
                </c:pt>
                <c:pt idx="82">
                  <c:v>38.154835174951103</c:v>
                </c:pt>
                <c:pt idx="83">
                  <c:v>43.612032078447697</c:v>
                </c:pt>
                <c:pt idx="84">
                  <c:v>30.954377386588298</c:v>
                </c:pt>
                <c:pt idx="85">
                  <c:v>26.884997875678401</c:v>
                </c:pt>
                <c:pt idx="86">
                  <c:v>29.2243971955516</c:v>
                </c:pt>
                <c:pt idx="87">
                  <c:v>28.8948044567198</c:v>
                </c:pt>
                <c:pt idx="88">
                  <c:v>26.702336872846701</c:v>
                </c:pt>
                <c:pt idx="90">
                  <c:v>56.954085013900702</c:v>
                </c:pt>
                <c:pt idx="91">
                  <c:v>70.787653902018207</c:v>
                </c:pt>
                <c:pt idx="92">
                  <c:v>65.299661866336905</c:v>
                </c:pt>
                <c:pt idx="93">
                  <c:v>45.767380414330802</c:v>
                </c:pt>
                <c:pt idx="94">
                  <c:v>36.727681285700498</c:v>
                </c:pt>
                <c:pt idx="95">
                  <c:v>34.734854112989197</c:v>
                </c:pt>
                <c:pt idx="96">
                  <c:v>42.005544995473699</c:v>
                </c:pt>
                <c:pt idx="97">
                  <c:v>29.036446409158501</c:v>
                </c:pt>
                <c:pt idx="99">
                  <c:v>37.364491567366898</c:v>
                </c:pt>
                <c:pt idx="100">
                  <c:v>43.148785592482</c:v>
                </c:pt>
                <c:pt idx="101">
                  <c:v>44.247833180816201</c:v>
                </c:pt>
                <c:pt idx="102">
                  <c:v>30.197942164565799</c:v>
                </c:pt>
                <c:pt idx="103">
                  <c:v>30.514438788725698</c:v>
                </c:pt>
                <c:pt idx="104">
                  <c:v>26.259452674944701</c:v>
                </c:pt>
                <c:pt idx="105">
                  <c:v>33.254587480560097</c:v>
                </c:pt>
                <c:pt idx="106">
                  <c:v>37.839266732361203</c:v>
                </c:pt>
                <c:pt idx="108">
                  <c:v>34.252604470720001</c:v>
                </c:pt>
                <c:pt idx="109">
                  <c:v>37.243550479249102</c:v>
                </c:pt>
                <c:pt idx="110">
                  <c:v>42.613401919919099</c:v>
                </c:pt>
                <c:pt idx="111">
                  <c:v>30.913925843864199</c:v>
                </c:pt>
                <c:pt idx="112">
                  <c:v>31.351457854424002</c:v>
                </c:pt>
                <c:pt idx="113">
                  <c:v>32.878340669353697</c:v>
                </c:pt>
                <c:pt idx="114">
                  <c:v>35.207388415922402</c:v>
                </c:pt>
                <c:pt idx="115">
                  <c:v>26.873294117316501</c:v>
                </c:pt>
                <c:pt idx="117">
                  <c:v>45.092634380207201</c:v>
                </c:pt>
                <c:pt idx="118">
                  <c:v>49.477887389553203</c:v>
                </c:pt>
                <c:pt idx="119">
                  <c:v>59.639467073662502</c:v>
                </c:pt>
                <c:pt idx="120">
                  <c:v>39.862246048243101</c:v>
                </c:pt>
                <c:pt idx="121">
                  <c:v>32.125169491638502</c:v>
                </c:pt>
                <c:pt idx="122">
                  <c:v>33.818534603641197</c:v>
                </c:pt>
                <c:pt idx="123">
                  <c:v>39.436782171202701</c:v>
                </c:pt>
                <c:pt idx="124">
                  <c:v>27.684763579266299</c:v>
                </c:pt>
                <c:pt idx="126">
                  <c:v>35.678293555351502</c:v>
                </c:pt>
                <c:pt idx="127">
                  <c:v>38.615813961851799</c:v>
                </c:pt>
                <c:pt idx="128">
                  <c:v>45.825046901921603</c:v>
                </c:pt>
                <c:pt idx="129">
                  <c:v>34.714426429645698</c:v>
                </c:pt>
                <c:pt idx="130">
                  <c:v>34.256951943215803</c:v>
                </c:pt>
                <c:pt idx="131">
                  <c:v>34.335393309605799</c:v>
                </c:pt>
                <c:pt idx="132">
                  <c:v>34.957321142614902</c:v>
                </c:pt>
                <c:pt idx="133">
                  <c:v>26.474517334530798</c:v>
                </c:pt>
                <c:pt idx="135">
                  <c:v>31.029007178503999</c:v>
                </c:pt>
                <c:pt idx="136">
                  <c:v>36.992320085955299</c:v>
                </c:pt>
                <c:pt idx="137">
                  <c:v>46.155497886791899</c:v>
                </c:pt>
                <c:pt idx="138">
                  <c:v>29.3133359116676</c:v>
                </c:pt>
                <c:pt idx="139">
                  <c:v>29.459635011174299</c:v>
                </c:pt>
                <c:pt idx="140">
                  <c:v>29.8269954715017</c:v>
                </c:pt>
                <c:pt idx="141">
                  <c:v>29.6985302239984</c:v>
                </c:pt>
                <c:pt idx="142">
                  <c:v>27.834943208675298</c:v>
                </c:pt>
                <c:pt idx="144">
                  <c:v>35.994540798165701</c:v>
                </c:pt>
                <c:pt idx="145">
                  <c:v>37.047861403077498</c:v>
                </c:pt>
                <c:pt idx="146">
                  <c:v>41.572167380430699</c:v>
                </c:pt>
                <c:pt idx="147">
                  <c:v>30.839180187731799</c:v>
                </c:pt>
                <c:pt idx="148">
                  <c:v>31.4948958688103</c:v>
                </c:pt>
                <c:pt idx="149">
                  <c:v>32.651634582498403</c:v>
                </c:pt>
                <c:pt idx="150">
                  <c:v>34.306125086189198</c:v>
                </c:pt>
                <c:pt idx="151">
                  <c:v>27.461767169682599</c:v>
                </c:pt>
              </c:numCache>
            </c:numRef>
          </c:val>
          <c:extLst>
            <c:ext xmlns:c16="http://schemas.microsoft.com/office/drawing/2014/chart" uri="{C3380CC4-5D6E-409C-BE32-E72D297353CC}">
              <c16:uniqueId val="{00000000-AE48-4BCD-BE5A-C08E54B4D6F5}"/>
            </c:ext>
          </c:extLst>
        </c:ser>
        <c:ser>
          <c:idx val="1"/>
          <c:order val="1"/>
          <c:spPr>
            <a:solidFill>
              <a:schemeClr val="accent2">
                <a:lumMod val="60000"/>
                <a:lumOff val="40000"/>
              </a:schemeClr>
            </a:solidFill>
            <a:ln w="19050">
              <a:noFill/>
              <a:prstDash val="solid"/>
            </a:ln>
          </c:spPr>
          <c:invertIfNegative val="0"/>
          <c:dPt>
            <c:idx val="10"/>
            <c:invertIfNegative val="0"/>
            <c:bubble3D val="0"/>
            <c:extLst>
              <c:ext xmlns:c16="http://schemas.microsoft.com/office/drawing/2014/chart" uri="{C3380CC4-5D6E-409C-BE32-E72D297353CC}">
                <c16:uniqueId val="{00000001-AE48-4BCD-BE5A-C08E54B4D6F5}"/>
              </c:ext>
            </c:extLst>
          </c:dPt>
          <c:dPt>
            <c:idx val="11"/>
            <c:invertIfNegative val="0"/>
            <c:bubble3D val="0"/>
            <c:extLst>
              <c:ext xmlns:c16="http://schemas.microsoft.com/office/drawing/2014/chart" uri="{C3380CC4-5D6E-409C-BE32-E72D297353CC}">
                <c16:uniqueId val="{00000002-AE48-4BCD-BE5A-C08E54B4D6F5}"/>
              </c:ext>
            </c:extLst>
          </c:dPt>
          <c:dPt>
            <c:idx val="20"/>
            <c:invertIfNegative val="0"/>
            <c:bubble3D val="0"/>
            <c:extLst>
              <c:ext xmlns:c16="http://schemas.microsoft.com/office/drawing/2014/chart" uri="{C3380CC4-5D6E-409C-BE32-E72D297353CC}">
                <c16:uniqueId val="{00000003-AE48-4BCD-BE5A-C08E54B4D6F5}"/>
              </c:ext>
            </c:extLst>
          </c:dPt>
          <c:dPt>
            <c:idx val="30"/>
            <c:invertIfNegative val="0"/>
            <c:bubble3D val="0"/>
            <c:extLst>
              <c:ext xmlns:c16="http://schemas.microsoft.com/office/drawing/2014/chart" uri="{C3380CC4-5D6E-409C-BE32-E72D297353CC}">
                <c16:uniqueId val="{00000004-AE48-4BCD-BE5A-C08E54B4D6F5}"/>
              </c:ext>
            </c:extLst>
          </c:dPt>
          <c:dPt>
            <c:idx val="40"/>
            <c:invertIfNegative val="0"/>
            <c:bubble3D val="0"/>
            <c:extLst>
              <c:ext xmlns:c16="http://schemas.microsoft.com/office/drawing/2014/chart" uri="{C3380CC4-5D6E-409C-BE32-E72D297353CC}">
                <c16:uniqueId val="{00000005-AE48-4BCD-BE5A-C08E54B4D6F5}"/>
              </c:ext>
            </c:extLst>
          </c:dPt>
          <c:dPt>
            <c:idx val="50"/>
            <c:invertIfNegative val="0"/>
            <c:bubble3D val="0"/>
            <c:extLst>
              <c:ext xmlns:c16="http://schemas.microsoft.com/office/drawing/2014/chart" uri="{C3380CC4-5D6E-409C-BE32-E72D297353CC}">
                <c16:uniqueId val="{00000006-AE48-4BCD-BE5A-C08E54B4D6F5}"/>
              </c:ext>
            </c:extLst>
          </c:dPt>
          <c:dPt>
            <c:idx val="51"/>
            <c:invertIfNegative val="0"/>
            <c:bubble3D val="0"/>
            <c:extLst>
              <c:ext xmlns:c16="http://schemas.microsoft.com/office/drawing/2014/chart" uri="{C3380CC4-5D6E-409C-BE32-E72D297353CC}">
                <c16:uniqueId val="{00000007-AE48-4BCD-BE5A-C08E54B4D6F5}"/>
              </c:ext>
            </c:extLst>
          </c:dPt>
          <c:dPt>
            <c:idx val="60"/>
            <c:invertIfNegative val="0"/>
            <c:bubble3D val="0"/>
            <c:extLst>
              <c:ext xmlns:c16="http://schemas.microsoft.com/office/drawing/2014/chart" uri="{C3380CC4-5D6E-409C-BE32-E72D297353CC}">
                <c16:uniqueId val="{00000008-AE48-4BCD-BE5A-C08E54B4D6F5}"/>
              </c:ext>
            </c:extLst>
          </c:dPt>
          <c:dPt>
            <c:idx val="70"/>
            <c:invertIfNegative val="0"/>
            <c:bubble3D val="0"/>
            <c:extLst>
              <c:ext xmlns:c16="http://schemas.microsoft.com/office/drawing/2014/chart" uri="{C3380CC4-5D6E-409C-BE32-E72D297353CC}">
                <c16:uniqueId val="{00000009-AE48-4BCD-BE5A-C08E54B4D6F5}"/>
              </c:ext>
            </c:extLst>
          </c:dPt>
          <c:cat>
            <c:strRef>
              <c:f>'Energy and Capacity Value'!$AG$29:$AG$180</c:f>
              <c:strCache>
                <c:ptCount val="152"/>
                <c:pt idx="7">
                  <c:v>CAISO</c:v>
                </c:pt>
                <c:pt idx="8">
                  <c:v> </c:v>
                </c:pt>
                <c:pt idx="16">
                  <c:v>AZPS</c:v>
                </c:pt>
                <c:pt idx="17">
                  <c:v> </c:v>
                </c:pt>
                <c:pt idx="25">
                  <c:v>NEVP</c:v>
                </c:pt>
                <c:pt idx="26">
                  <c:v> </c:v>
                </c:pt>
                <c:pt idx="34">
                  <c:v>PNM</c:v>
                </c:pt>
                <c:pt idx="35">
                  <c:v> </c:v>
                </c:pt>
                <c:pt idx="43">
                  <c:v>ISO-NE</c:v>
                </c:pt>
                <c:pt idx="44">
                  <c:v> </c:v>
                </c:pt>
                <c:pt idx="52">
                  <c:v>PACE</c:v>
                </c:pt>
                <c:pt idx="53">
                  <c:v> </c:v>
                </c:pt>
                <c:pt idx="61">
                  <c:v>CPLE</c:v>
                </c:pt>
                <c:pt idx="62">
                  <c:v> </c:v>
                </c:pt>
                <c:pt idx="70">
                  <c:v>DUK</c:v>
                </c:pt>
                <c:pt idx="71">
                  <c:v> </c:v>
                </c:pt>
                <c:pt idx="79">
                  <c:v>PSCO</c:v>
                </c:pt>
                <c:pt idx="80">
                  <c:v> </c:v>
                </c:pt>
                <c:pt idx="88">
                  <c:v>FPL</c:v>
                </c:pt>
                <c:pt idx="97">
                  <c:v>NYISO</c:v>
                </c:pt>
                <c:pt idx="106">
                  <c:v>ERCOT</c:v>
                </c:pt>
                <c:pt idx="115">
                  <c:v>SOCO</c:v>
                </c:pt>
                <c:pt idx="124">
                  <c:v>PJM</c:v>
                </c:pt>
                <c:pt idx="133">
                  <c:v>MISO</c:v>
                </c:pt>
                <c:pt idx="142">
                  <c:v>SPP</c:v>
                </c:pt>
                <c:pt idx="151">
                  <c:v>TVA</c:v>
                </c:pt>
              </c:strCache>
            </c:strRef>
          </c:cat>
          <c:val>
            <c:numRef>
              <c:f>'Energy and Capacity Value'!$Z$29:$Z$180</c:f>
              <c:numCache>
                <c:formatCode>0.00</c:formatCode>
                <c:ptCount val="152"/>
                <c:pt idx="0">
                  <c:v>20.317462445796</c:v>
                </c:pt>
                <c:pt idx="1">
                  <c:v>19.1672843874039</c:v>
                </c:pt>
                <c:pt idx="2">
                  <c:v>18.9802378187463</c:v>
                </c:pt>
                <c:pt idx="3">
                  <c:v>12.7505380120875</c:v>
                </c:pt>
                <c:pt idx="4">
                  <c:v>9.8780386729792191</c:v>
                </c:pt>
                <c:pt idx="5">
                  <c:v>9.6856985977023395</c:v>
                </c:pt>
                <c:pt idx="6">
                  <c:v>5.4318671884346204</c:v>
                </c:pt>
                <c:pt idx="7">
                  <c:v>5.4331104057467101</c:v>
                </c:pt>
                <c:pt idx="9">
                  <c:v>17.644359036951499</c:v>
                </c:pt>
                <c:pt idx="10">
                  <c:v>15.678263755487</c:v>
                </c:pt>
                <c:pt idx="11">
                  <c:v>9.8926705548306</c:v>
                </c:pt>
                <c:pt idx="12">
                  <c:v>9.9805605228651402</c:v>
                </c:pt>
                <c:pt idx="13">
                  <c:v>2.43691045534817</c:v>
                </c:pt>
                <c:pt idx="14">
                  <c:v>2.3489904896818801</c:v>
                </c:pt>
                <c:pt idx="15">
                  <c:v>3.4421842546017798</c:v>
                </c:pt>
                <c:pt idx="16">
                  <c:v>6.2591752557442097</c:v>
                </c:pt>
                <c:pt idx="18">
                  <c:v>16.313984851913698</c:v>
                </c:pt>
                <c:pt idx="19">
                  <c:v>12.6894440488265</c:v>
                </c:pt>
                <c:pt idx="20">
                  <c:v>9.7012990757892403</c:v>
                </c:pt>
                <c:pt idx="21">
                  <c:v>10.1550382431762</c:v>
                </c:pt>
                <c:pt idx="22">
                  <c:v>2.7235396766450801</c:v>
                </c:pt>
                <c:pt idx="23">
                  <c:v>2.3868347584222298</c:v>
                </c:pt>
                <c:pt idx="24">
                  <c:v>3.1817221088107299</c:v>
                </c:pt>
                <c:pt idx="25">
                  <c:v>5.0150088090244402</c:v>
                </c:pt>
                <c:pt idx="27">
                  <c:v>22.933431742426901</c:v>
                </c:pt>
                <c:pt idx="28">
                  <c:v>20.793794769834701</c:v>
                </c:pt>
                <c:pt idx="29">
                  <c:v>11.8141852082595</c:v>
                </c:pt>
                <c:pt idx="30">
                  <c:v>13.9981685777487</c:v>
                </c:pt>
                <c:pt idx="31">
                  <c:v>3.8070931029334298</c:v>
                </c:pt>
                <c:pt idx="32">
                  <c:v>3.8688730563691802</c:v>
                </c:pt>
                <c:pt idx="33">
                  <c:v>5.6170493276625102</c:v>
                </c:pt>
                <c:pt idx="34">
                  <c:v>10.607627159777399</c:v>
                </c:pt>
                <c:pt idx="36">
                  <c:v>4.7113264692809897</c:v>
                </c:pt>
                <c:pt idx="37">
                  <c:v>4.1002693494757301</c:v>
                </c:pt>
                <c:pt idx="38">
                  <c:v>4.3229669957130001</c:v>
                </c:pt>
                <c:pt idx="39">
                  <c:v>4.4335178261632402</c:v>
                </c:pt>
                <c:pt idx="40">
                  <c:v>5.8176803878443497</c:v>
                </c:pt>
                <c:pt idx="41">
                  <c:v>9.8404892292829196</c:v>
                </c:pt>
                <c:pt idx="42">
                  <c:v>14.877498735839399</c:v>
                </c:pt>
                <c:pt idx="43">
                  <c:v>11.8456552041457</c:v>
                </c:pt>
                <c:pt idx="45">
                  <c:v>24.9544403927001</c:v>
                </c:pt>
                <c:pt idx="46">
                  <c:v>19.857280867378002</c:v>
                </c:pt>
                <c:pt idx="47">
                  <c:v>14.723816757683</c:v>
                </c:pt>
                <c:pt idx="48">
                  <c:v>16.173091119632598</c:v>
                </c:pt>
                <c:pt idx="49">
                  <c:v>4.5740940215679302</c:v>
                </c:pt>
                <c:pt idx="50">
                  <c:v>4.1353607669483896</c:v>
                </c:pt>
                <c:pt idx="51">
                  <c:v>5.3620918393751396</c:v>
                </c:pt>
                <c:pt idx="52">
                  <c:v>9.6115762927749504</c:v>
                </c:pt>
                <c:pt idx="54">
                  <c:v>26.1886741498055</c:v>
                </c:pt>
                <c:pt idx="55">
                  <c:v>15.6594207066114</c:v>
                </c:pt>
                <c:pt idx="56">
                  <c:v>14.897921576061499</c:v>
                </c:pt>
                <c:pt idx="57">
                  <c:v>15.4341560901028</c:v>
                </c:pt>
                <c:pt idx="58">
                  <c:v>9.3196309149106291</c:v>
                </c:pt>
                <c:pt idx="59">
                  <c:v>9.0033713171835501</c:v>
                </c:pt>
                <c:pt idx="60">
                  <c:v>5.7617563423580496</c:v>
                </c:pt>
                <c:pt idx="61">
                  <c:v>6.1912470274368196</c:v>
                </c:pt>
                <c:pt idx="63">
                  <c:v>28.076043554831202</c:v>
                </c:pt>
                <c:pt idx="64">
                  <c:v>14.702857784268</c:v>
                </c:pt>
                <c:pt idx="65">
                  <c:v>17.442114555063501</c:v>
                </c:pt>
                <c:pt idx="66">
                  <c:v>21.277496885378099</c:v>
                </c:pt>
                <c:pt idx="67">
                  <c:v>16.094419016084402</c:v>
                </c:pt>
                <c:pt idx="68">
                  <c:v>16.815083385174599</c:v>
                </c:pt>
                <c:pt idx="69">
                  <c:v>9.9010689981574895</c:v>
                </c:pt>
                <c:pt idx="70">
                  <c:v>11.837732751522701</c:v>
                </c:pt>
                <c:pt idx="72">
                  <c:v>23.956196615370001</c:v>
                </c:pt>
                <c:pt idx="73">
                  <c:v>19.138044868844499</c:v>
                </c:pt>
                <c:pt idx="74">
                  <c:v>12.874050478640299</c:v>
                </c:pt>
                <c:pt idx="75">
                  <c:v>14.366915300415499</c:v>
                </c:pt>
                <c:pt idx="76">
                  <c:v>3.5736539894679802</c:v>
                </c:pt>
                <c:pt idx="77">
                  <c:v>3.4925724058380698</c:v>
                </c:pt>
                <c:pt idx="78">
                  <c:v>5.0290452607955496</c:v>
                </c:pt>
                <c:pt idx="79">
                  <c:v>10.3391206143251</c:v>
                </c:pt>
                <c:pt idx="81">
                  <c:v>27.339356734013101</c:v>
                </c:pt>
                <c:pt idx="82">
                  <c:v>36.488785295780502</c:v>
                </c:pt>
                <c:pt idx="83">
                  <c:v>48.310534322309302</c:v>
                </c:pt>
                <c:pt idx="84">
                  <c:v>46.336511627896698</c:v>
                </c:pt>
                <c:pt idx="85">
                  <c:v>39.035776121885</c:v>
                </c:pt>
                <c:pt idx="86">
                  <c:v>29.205949920047701</c:v>
                </c:pt>
                <c:pt idx="87">
                  <c:v>36.003096707849203</c:v>
                </c:pt>
                <c:pt idx="88">
                  <c:v>29.385263611825</c:v>
                </c:pt>
                <c:pt idx="90">
                  <c:v>4.9040477671995797</c:v>
                </c:pt>
                <c:pt idx="91">
                  <c:v>14.066163783559199</c:v>
                </c:pt>
                <c:pt idx="92">
                  <c:v>15.6677806631479</c:v>
                </c:pt>
                <c:pt idx="93">
                  <c:v>13.438894826429401</c:v>
                </c:pt>
                <c:pt idx="94">
                  <c:v>11.2266804927087</c:v>
                </c:pt>
                <c:pt idx="95">
                  <c:v>13.5649720603462</c:v>
                </c:pt>
                <c:pt idx="96">
                  <c:v>12.2386640476963</c:v>
                </c:pt>
                <c:pt idx="97">
                  <c:v>8.6227684153486699</c:v>
                </c:pt>
                <c:pt idx="108">
                  <c:v>23.397689935414999</c:v>
                </c:pt>
                <c:pt idx="109">
                  <c:v>13.703492120469599</c:v>
                </c:pt>
                <c:pt idx="110">
                  <c:v>5.6739468976319003</c:v>
                </c:pt>
                <c:pt idx="111">
                  <c:v>11.5736166336116</c:v>
                </c:pt>
                <c:pt idx="112">
                  <c:v>13.994750046733801</c:v>
                </c:pt>
                <c:pt idx="113">
                  <c:v>16.740808320248298</c:v>
                </c:pt>
                <c:pt idx="114">
                  <c:v>10.0587400264276</c:v>
                </c:pt>
                <c:pt idx="115">
                  <c:v>13.514924654056699</c:v>
                </c:pt>
                <c:pt idx="117">
                  <c:v>15.757444369024901</c:v>
                </c:pt>
                <c:pt idx="118">
                  <c:v>21.538830126904799</c:v>
                </c:pt>
                <c:pt idx="119">
                  <c:v>20.6917466939761</c:v>
                </c:pt>
                <c:pt idx="120">
                  <c:v>18.6505387609289</c:v>
                </c:pt>
                <c:pt idx="121">
                  <c:v>16.702563093197799</c:v>
                </c:pt>
                <c:pt idx="122">
                  <c:v>15.815832846865201</c:v>
                </c:pt>
                <c:pt idx="123">
                  <c:v>21.115371280389301</c:v>
                </c:pt>
                <c:pt idx="124">
                  <c:v>16.362003904041401</c:v>
                </c:pt>
                <c:pt idx="126">
                  <c:v>2.2645194455930301E-2</c:v>
                </c:pt>
                <c:pt idx="127">
                  <c:v>8.7887764619650796E-2</c:v>
                </c:pt>
                <c:pt idx="128">
                  <c:v>1.1702020399962101</c:v>
                </c:pt>
                <c:pt idx="129">
                  <c:v>1.3951603161511901</c:v>
                </c:pt>
                <c:pt idx="130">
                  <c:v>3.6593503395322502</c:v>
                </c:pt>
                <c:pt idx="131">
                  <c:v>2.2076197963706998</c:v>
                </c:pt>
                <c:pt idx="132">
                  <c:v>0.55063678613882505</c:v>
                </c:pt>
                <c:pt idx="133">
                  <c:v>0.69876329147289895</c:v>
                </c:pt>
                <c:pt idx="135">
                  <c:v>21.109895967473701</c:v>
                </c:pt>
                <c:pt idx="136">
                  <c:v>35.198761549497497</c:v>
                </c:pt>
                <c:pt idx="137">
                  <c:v>30.805741187543202</c:v>
                </c:pt>
                <c:pt idx="138">
                  <c:v>27.571807102074199</c:v>
                </c:pt>
                <c:pt idx="139">
                  <c:v>34.477579953272603</c:v>
                </c:pt>
                <c:pt idx="140">
                  <c:v>29.037200635759199</c:v>
                </c:pt>
                <c:pt idx="141">
                  <c:v>28.098381374504299</c:v>
                </c:pt>
                <c:pt idx="142">
                  <c:v>25.345050121170601</c:v>
                </c:pt>
                <c:pt idx="144">
                  <c:v>26.7948942203138</c:v>
                </c:pt>
                <c:pt idx="145">
                  <c:v>14.6974140441726</c:v>
                </c:pt>
                <c:pt idx="146">
                  <c:v>15.6501932520276</c:v>
                </c:pt>
                <c:pt idx="147">
                  <c:v>15.9079075955626</c:v>
                </c:pt>
                <c:pt idx="148">
                  <c:v>13.885749700035401</c:v>
                </c:pt>
                <c:pt idx="149">
                  <c:v>14.436457288596101</c:v>
                </c:pt>
                <c:pt idx="150">
                  <c:v>9.4020881914435002</c:v>
                </c:pt>
                <c:pt idx="151">
                  <c:v>12.7812512551985</c:v>
                </c:pt>
              </c:numCache>
            </c:numRef>
          </c:val>
          <c:extLst>
            <c:ext xmlns:c16="http://schemas.microsoft.com/office/drawing/2014/chart" uri="{C3380CC4-5D6E-409C-BE32-E72D297353CC}">
              <c16:uniqueId val="{0000000A-AE48-4BCD-BE5A-C08E54B4D6F5}"/>
            </c:ext>
          </c:extLst>
        </c:ser>
        <c:dLbls>
          <c:showLegendKey val="0"/>
          <c:showVal val="0"/>
          <c:showCatName val="0"/>
          <c:showSerName val="0"/>
          <c:showPercent val="0"/>
          <c:showBubbleSize val="0"/>
        </c:dLbls>
        <c:gapWidth val="30"/>
        <c:overlap val="100"/>
        <c:axId val="433359488"/>
        <c:axId val="433377664"/>
      </c:barChart>
      <c:barChart>
        <c:barDir val="col"/>
        <c:grouping val="stacked"/>
        <c:varyColors val="0"/>
        <c:ser>
          <c:idx val="2"/>
          <c:order val="2"/>
          <c:spPr>
            <a:noFill/>
          </c:spPr>
          <c:invertIfNegative val="0"/>
          <c:errBars>
            <c:errBarType val="both"/>
            <c:errValType val="cust"/>
            <c:noEndCap val="0"/>
            <c:plus>
              <c:numRef>
                <c:f>'Energy and Capacity Value'!$AE$29:$AE$180</c:f>
                <c:numCache>
                  <c:formatCode>General</c:formatCode>
                  <c:ptCount val="152"/>
                  <c:pt idx="0">
                    <c:v>9.2107550787613945</c:v>
                  </c:pt>
                  <c:pt idx="1">
                    <c:v>6.7431075413002901</c:v>
                  </c:pt>
                  <c:pt idx="2">
                    <c:v>14.259101159743693</c:v>
                  </c:pt>
                  <c:pt idx="3">
                    <c:v>12.802231202891903</c:v>
                  </c:pt>
                  <c:pt idx="4">
                    <c:v>7.6641483383759805</c:v>
                  </c:pt>
                  <c:pt idx="5">
                    <c:v>7.8268086129014662</c:v>
                  </c:pt>
                  <c:pt idx="6">
                    <c:v>7.7129338901205813</c:v>
                  </c:pt>
                  <c:pt idx="7">
                    <c:v>7.3202186199069921</c:v>
                  </c:pt>
                  <c:pt idx="9">
                    <c:v>2.092481364819804</c:v>
                  </c:pt>
                  <c:pt idx="10">
                    <c:v>0.37093265874059966</c:v>
                  </c:pt>
                  <c:pt idx="11">
                    <c:v>2.1322509383561012</c:v>
                  </c:pt>
                  <c:pt idx="12">
                    <c:v>4.2689637747647637</c:v>
                  </c:pt>
                  <c:pt idx="13">
                    <c:v>0.76591966431693237</c:v>
                  </c:pt>
                  <c:pt idx="14">
                    <c:v>4.5188124903938203</c:v>
                  </c:pt>
                  <c:pt idx="15">
                    <c:v>1.6078460548966191</c:v>
                  </c:pt>
                  <c:pt idx="16">
                    <c:v>3.2624303506518899</c:v>
                  </c:pt>
                  <c:pt idx="18">
                    <c:v>5.0829800847557962</c:v>
                  </c:pt>
                  <c:pt idx="19">
                    <c:v>6.6099554831698981</c:v>
                  </c:pt>
                  <c:pt idx="20">
                    <c:v>3.3717282449113597</c:v>
                  </c:pt>
                  <c:pt idx="21">
                    <c:v>3.8001811639052008</c:v>
                  </c:pt>
                  <c:pt idx="22">
                    <c:v>3.8491852213048183</c:v>
                  </c:pt>
                  <c:pt idx="23">
                    <c:v>3.4698526745926728</c:v>
                  </c:pt>
                  <c:pt idx="24">
                    <c:v>2.7596998831880697</c:v>
                  </c:pt>
                  <c:pt idx="25">
                    <c:v>3.9951508713105603</c:v>
                  </c:pt>
                  <c:pt idx="27">
                    <c:v>1.902048300544898</c:v>
                  </c:pt>
                  <c:pt idx="28">
                    <c:v>1.712815961888694</c:v>
                  </c:pt>
                  <c:pt idx="29">
                    <c:v>2.4972223650758991</c:v>
                  </c:pt>
                  <c:pt idx="30">
                    <c:v>2.4623305632776038</c:v>
                  </c:pt>
                  <c:pt idx="31">
                    <c:v>0.61189391867777232</c:v>
                  </c:pt>
                  <c:pt idx="32">
                    <c:v>0.72133446518222399</c:v>
                  </c:pt>
                  <c:pt idx="33">
                    <c:v>2.5309915381063917</c:v>
                  </c:pt>
                  <c:pt idx="34">
                    <c:v>1.576410014592696</c:v>
                  </c:pt>
                  <c:pt idx="36">
                    <c:v>1.4712701789406069</c:v>
                  </c:pt>
                  <c:pt idx="37">
                    <c:v>25.946543201244367</c:v>
                  </c:pt>
                  <c:pt idx="38">
                    <c:v>4.8454047590309983</c:v>
                  </c:pt>
                  <c:pt idx="39">
                    <c:v>2.3253903802129585</c:v>
                  </c:pt>
                  <c:pt idx="40">
                    <c:v>0.96863845473425414</c:v>
                  </c:pt>
                  <c:pt idx="41">
                    <c:v>3.2230068942258754</c:v>
                  </c:pt>
                  <c:pt idx="42">
                    <c:v>4.8459264962490067</c:v>
                  </c:pt>
                  <c:pt idx="43">
                    <c:v>3.5352838868342005</c:v>
                  </c:pt>
                  <c:pt idx="45">
                    <c:v>4.7873945122174959</c:v>
                  </c:pt>
                  <c:pt idx="46">
                    <c:v>4.8033196270930958</c:v>
                  </c:pt>
                  <c:pt idx="47">
                    <c:v>3.536899751023995</c:v>
                  </c:pt>
                  <c:pt idx="48">
                    <c:v>3.8885987243134039</c:v>
                  </c:pt>
                  <c:pt idx="49">
                    <c:v>2.7810511516189713</c:v>
                  </c:pt>
                  <c:pt idx="50">
                    <c:v>0.72938383306991383</c:v>
                  </c:pt>
                  <c:pt idx="51">
                    <c:v>1.2685155675238633</c:v>
                  </c:pt>
                  <c:pt idx="52">
                    <c:v>1.8434786238373491</c:v>
                  </c:pt>
                  <c:pt idx="54">
                    <c:v>1.9864054335912016</c:v>
                  </c:pt>
                  <c:pt idx="55">
                    <c:v>3.952445797630098</c:v>
                  </c:pt>
                  <c:pt idx="56">
                    <c:v>3.7611652835060028</c:v>
                  </c:pt>
                  <c:pt idx="57">
                    <c:v>3.060772487170091</c:v>
                  </c:pt>
                  <c:pt idx="58">
                    <c:v>3.109072125153773</c:v>
                  </c:pt>
                  <c:pt idx="59">
                    <c:v>1.3773298431744507</c:v>
                  </c:pt>
                  <c:pt idx="60">
                    <c:v>0.83452269934544887</c:v>
                  </c:pt>
                  <c:pt idx="61">
                    <c:v>0.99752664436437755</c:v>
                  </c:pt>
                  <c:pt idx="63">
                    <c:v>2.8540169826921016</c:v>
                  </c:pt>
                  <c:pt idx="64">
                    <c:v>4.0859794311644038</c:v>
                  </c:pt>
                  <c:pt idx="65">
                    <c:v>2.0635336502200943</c:v>
                  </c:pt>
                  <c:pt idx="66">
                    <c:v>2.3682653846547055</c:v>
                  </c:pt>
                  <c:pt idx="67">
                    <c:v>3.3023069482458993</c:v>
                  </c:pt>
                  <c:pt idx="68">
                    <c:v>2.9216689946472982</c:v>
                  </c:pt>
                  <c:pt idx="69">
                    <c:v>1.5211661319298031</c:v>
                  </c:pt>
                  <c:pt idx="70">
                    <c:v>1.7663726500318973</c:v>
                  </c:pt>
                  <c:pt idx="72">
                    <c:v>3.8070641352224968</c:v>
                  </c:pt>
                  <c:pt idx="73">
                    <c:v>2.8567191636424027</c:v>
                  </c:pt>
                  <c:pt idx="74">
                    <c:v>2.5689578526674026</c:v>
                  </c:pt>
                  <c:pt idx="75">
                    <c:v>2.0927925978349009</c:v>
                  </c:pt>
                  <c:pt idx="76">
                    <c:v>1.2979314446824191</c:v>
                  </c:pt>
                  <c:pt idx="77">
                    <c:v>0.60443695623963123</c:v>
                  </c:pt>
                  <c:pt idx="78">
                    <c:v>1.3432154400274534</c:v>
                  </c:pt>
                  <c:pt idx="79">
                    <c:v>1.6476811225498977</c:v>
                  </c:pt>
                  <c:pt idx="81">
                    <c:v>1.1363791554559981</c:v>
                  </c:pt>
                  <c:pt idx="82">
                    <c:v>0.90851739512569907</c:v>
                  </c:pt>
                  <c:pt idx="83">
                    <c:v>1.0459258788099959</c:v>
                  </c:pt>
                  <c:pt idx="84">
                    <c:v>1.7247250630609017</c:v>
                  </c:pt>
                  <c:pt idx="85">
                    <c:v>12.513732971777102</c:v>
                  </c:pt>
                  <c:pt idx="86">
                    <c:v>3.006808057126797</c:v>
                  </c:pt>
                  <c:pt idx="87">
                    <c:v>3.0267756149902993</c:v>
                  </c:pt>
                  <c:pt idx="88">
                    <c:v>2.5047371858016021</c:v>
                  </c:pt>
                  <c:pt idx="90">
                    <c:v>24.270983003193024</c:v>
                  </c:pt>
                  <c:pt idx="91">
                    <c:v>12.966515842088185</c:v>
                  </c:pt>
                  <c:pt idx="92">
                    <c:v>4.7612052862467067</c:v>
                  </c:pt>
                  <c:pt idx="93">
                    <c:v>5.085320139021988</c:v>
                  </c:pt>
                  <c:pt idx="94">
                    <c:v>7.5639101837437011</c:v>
                  </c:pt>
                  <c:pt idx="95">
                    <c:v>6.4374354735192014</c:v>
                  </c:pt>
                  <c:pt idx="96">
                    <c:v>7.0381342834389002</c:v>
                  </c:pt>
                  <c:pt idx="97">
                    <c:v>6.499003222214526</c:v>
                  </c:pt>
                  <c:pt idx="99">
                    <c:v>5.219884761270599</c:v>
                  </c:pt>
                  <c:pt idx="100">
                    <c:v>6.1154135363237998</c:v>
                  </c:pt>
                  <c:pt idx="101">
                    <c:v>2.9639797097322997</c:v>
                  </c:pt>
                  <c:pt idx="102">
                    <c:v>2.175275247159103</c:v>
                  </c:pt>
                  <c:pt idx="103">
                    <c:v>3.4978220874964023</c:v>
                  </c:pt>
                  <c:pt idx="104">
                    <c:v>7.2611812800828979</c:v>
                  </c:pt>
                  <c:pt idx="105">
                    <c:v>6.4210515920937041</c:v>
                  </c:pt>
                  <c:pt idx="106">
                    <c:v>8.6643157643267941</c:v>
                  </c:pt>
                  <c:pt idx="108">
                    <c:v>2.3142297290336984</c:v>
                  </c:pt>
                  <c:pt idx="109">
                    <c:v>1.7022809639168983</c:v>
                  </c:pt>
                  <c:pt idx="110">
                    <c:v>9.075149435579398</c:v>
                  </c:pt>
                  <c:pt idx="111">
                    <c:v>7.6289772949875996</c:v>
                  </c:pt>
                  <c:pt idx="112">
                    <c:v>3.2154133254194974</c:v>
                  </c:pt>
                  <c:pt idx="113">
                    <c:v>2.9178270848360057</c:v>
                  </c:pt>
                  <c:pt idx="114">
                    <c:v>1.6228822828604947</c:v>
                  </c:pt>
                  <c:pt idx="115">
                    <c:v>1.6923332737289982</c:v>
                  </c:pt>
                  <c:pt idx="117">
                    <c:v>2.620507733723997</c:v>
                  </c:pt>
                  <c:pt idx="118">
                    <c:v>5.8965393022361923</c:v>
                  </c:pt>
                  <c:pt idx="119">
                    <c:v>3.7024340870751047</c:v>
                  </c:pt>
                  <c:pt idx="120">
                    <c:v>7.3737517581004965</c:v>
                  </c:pt>
                  <c:pt idx="121">
                    <c:v>7.4534551029751057</c:v>
                  </c:pt>
                  <c:pt idx="122">
                    <c:v>5.6375743852660065</c:v>
                  </c:pt>
                  <c:pt idx="123">
                    <c:v>5.8366558821689978</c:v>
                  </c:pt>
                  <c:pt idx="124">
                    <c:v>5.207246917775997</c:v>
                  </c:pt>
                  <c:pt idx="126">
                    <c:v>5.7488425640242653</c:v>
                  </c:pt>
                  <c:pt idx="127">
                    <c:v>4.491131449798246</c:v>
                  </c:pt>
                  <c:pt idx="128">
                    <c:v>2.8729331171114865</c:v>
                  </c:pt>
                  <c:pt idx="129">
                    <c:v>3.2567998074312072</c:v>
                  </c:pt>
                  <c:pt idx="130">
                    <c:v>5.1764641196046455</c:v>
                  </c:pt>
                  <c:pt idx="131">
                    <c:v>5.5333439310384023</c:v>
                  </c:pt>
                  <c:pt idx="132">
                    <c:v>4.7322766781513721</c:v>
                  </c:pt>
                  <c:pt idx="133">
                    <c:v>4.0433415700454027</c:v>
                  </c:pt>
                  <c:pt idx="135">
                    <c:v>2.4351293105901988</c:v>
                  </c:pt>
                  <c:pt idx="136">
                    <c:v>7.1924785512901934</c:v>
                  </c:pt>
                  <c:pt idx="137">
                    <c:v>6.194964054989498</c:v>
                  </c:pt>
                  <c:pt idx="138">
                    <c:v>4.7396247272976026</c:v>
                  </c:pt>
                  <c:pt idx="139">
                    <c:v>9.3282593610707991</c:v>
                  </c:pt>
                  <c:pt idx="140">
                    <c:v>9.0517372456830003</c:v>
                  </c:pt>
                  <c:pt idx="141">
                    <c:v>10.909460656148099</c:v>
                  </c:pt>
                  <c:pt idx="142">
                    <c:v>7.7769693949814993</c:v>
                  </c:pt>
                  <c:pt idx="144">
                    <c:v>0.24473169405769823</c:v>
                  </c:pt>
                  <c:pt idx="145">
                    <c:v>1.4599643914997031</c:v>
                  </c:pt>
                  <c:pt idx="146">
                    <c:v>5.2121829034059033</c:v>
                  </c:pt>
                  <c:pt idx="147">
                    <c:v>0.69352444719580575</c:v>
                  </c:pt>
                  <c:pt idx="148">
                    <c:v>2.9014722378241018</c:v>
                  </c:pt>
                  <c:pt idx="149">
                    <c:v>2.5346328069305955</c:v>
                  </c:pt>
                  <c:pt idx="150">
                    <c:v>4.1629734558983031</c:v>
                  </c:pt>
                  <c:pt idx="151">
                    <c:v>4.5816711094231977</c:v>
                  </c:pt>
                </c:numCache>
              </c:numRef>
            </c:plus>
            <c:minus>
              <c:numRef>
                <c:f>'Energy and Capacity Value'!$AD$29:$AD$180</c:f>
                <c:numCache>
                  <c:formatCode>General</c:formatCode>
                  <c:ptCount val="152"/>
                  <c:pt idx="0">
                    <c:v>7.130990917522702</c:v>
                  </c:pt>
                  <c:pt idx="1">
                    <c:v>6.1033404004673031</c:v>
                  </c:pt>
                  <c:pt idx="2">
                    <c:v>3.2987267008180012</c:v>
                  </c:pt>
                  <c:pt idx="3">
                    <c:v>2.9307518542374993</c:v>
                  </c:pt>
                  <c:pt idx="4">
                    <c:v>2.2479207733316215</c:v>
                  </c:pt>
                  <c:pt idx="5">
                    <c:v>1.8904793004313376</c:v>
                  </c:pt>
                  <c:pt idx="6">
                    <c:v>3.4160898631108196</c:v>
                  </c:pt>
                  <c:pt idx="7">
                    <c:v>4.1556949867993076</c:v>
                  </c:pt>
                  <c:pt idx="9">
                    <c:v>2.109260607079996</c:v>
                  </c:pt>
                  <c:pt idx="10">
                    <c:v>8.9071433469621013</c:v>
                  </c:pt>
                  <c:pt idx="11">
                    <c:v>2.6464804669029007</c:v>
                  </c:pt>
                  <c:pt idx="12">
                    <c:v>1.8347052037475393</c:v>
                  </c:pt>
                  <c:pt idx="13">
                    <c:v>0.6118924749198662</c:v>
                  </c:pt>
                  <c:pt idx="14">
                    <c:v>1.7486582221714784</c:v>
                  </c:pt>
                  <c:pt idx="15">
                    <c:v>1.7917222258420793</c:v>
                  </c:pt>
                  <c:pt idx="16">
                    <c:v>2.2001810575377085</c:v>
                  </c:pt>
                  <c:pt idx="18">
                    <c:v>2.3080862337694015</c:v>
                  </c:pt>
                  <c:pt idx="19">
                    <c:v>1.8624196225517977</c:v>
                  </c:pt>
                  <c:pt idx="20">
                    <c:v>1.7990107763268455</c:v>
                  </c:pt>
                  <c:pt idx="21">
                    <c:v>3.5467060431759023</c:v>
                  </c:pt>
                  <c:pt idx="22">
                    <c:v>1.8280026665465812</c:v>
                  </c:pt>
                  <c:pt idx="23">
                    <c:v>1.6086706823367294</c:v>
                  </c:pt>
                  <c:pt idx="24">
                    <c:v>1.8510898218020273</c:v>
                  </c:pt>
                  <c:pt idx="25">
                    <c:v>1.5700223251926424</c:v>
                  </c:pt>
                  <c:pt idx="27">
                    <c:v>7.1718753601421028</c:v>
                  </c:pt>
                  <c:pt idx="28">
                    <c:v>6.4961361958654038</c:v>
                  </c:pt>
                  <c:pt idx="29">
                    <c:v>3.5182968545787006</c:v>
                  </c:pt>
                  <c:pt idx="30">
                    <c:v>4.8295774255089015</c:v>
                  </c:pt>
                  <c:pt idx="31">
                    <c:v>1.8553054149247288</c:v>
                  </c:pt>
                  <c:pt idx="32">
                    <c:v>1.912005606238278</c:v>
                  </c:pt>
                  <c:pt idx="33">
                    <c:v>3.4507176894906095</c:v>
                  </c:pt>
                  <c:pt idx="34">
                    <c:v>5.1705768123069014</c:v>
                  </c:pt>
                  <c:pt idx="36">
                    <c:v>3.462805733573795</c:v>
                  </c:pt>
                  <c:pt idx="37">
                    <c:v>8.2992270447131276</c:v>
                  </c:pt>
                  <c:pt idx="38">
                    <c:v>8.3941173182413067</c:v>
                  </c:pt>
                  <c:pt idx="39">
                    <c:v>4.5699402141983398</c:v>
                  </c:pt>
                  <c:pt idx="40">
                    <c:v>4.4774230834911464</c:v>
                  </c:pt>
                  <c:pt idx="41">
                    <c:v>6.2947873351881256</c:v>
                  </c:pt>
                  <c:pt idx="42">
                    <c:v>9.2436808108675947</c:v>
                  </c:pt>
                  <c:pt idx="43">
                    <c:v>3.2981825285273985</c:v>
                  </c:pt>
                  <c:pt idx="45">
                    <c:v>7.3776299290911034</c:v>
                  </c:pt>
                  <c:pt idx="46">
                    <c:v>8.1114758376258038</c:v>
                  </c:pt>
                  <c:pt idx="47">
                    <c:v>5.9760940280023007</c:v>
                  </c:pt>
                  <c:pt idx="48">
                    <c:v>7.5096933264701988</c:v>
                  </c:pt>
                  <c:pt idx="49">
                    <c:v>2.9722427459092273</c:v>
                  </c:pt>
                  <c:pt idx="50">
                    <c:v>2.5783417833035855</c:v>
                  </c:pt>
                  <c:pt idx="51">
                    <c:v>2.9019635041299381</c:v>
                  </c:pt>
                  <c:pt idx="52">
                    <c:v>3.0991454754787533</c:v>
                  </c:pt>
                  <c:pt idx="54">
                    <c:v>6.5258439261559005</c:v>
                  </c:pt>
                  <c:pt idx="55">
                    <c:v>5.9745939713921032</c:v>
                  </c:pt>
                  <c:pt idx="56">
                    <c:v>3.4637629974061994</c:v>
                  </c:pt>
                  <c:pt idx="57">
                    <c:v>8.295265162919307</c:v>
                  </c:pt>
                  <c:pt idx="58">
                    <c:v>2.6211849670424314</c:v>
                  </c:pt>
                  <c:pt idx="59">
                    <c:v>1.2807056424943468</c:v>
                  </c:pt>
                  <c:pt idx="60">
                    <c:v>1.6235304984254526</c:v>
                  </c:pt>
                  <c:pt idx="61">
                    <c:v>1.0225920162034257</c:v>
                  </c:pt>
                  <c:pt idx="63">
                    <c:v>4.4506173949337011</c:v>
                  </c:pt>
                  <c:pt idx="64">
                    <c:v>5.0379800939955999</c:v>
                  </c:pt>
                  <c:pt idx="65">
                    <c:v>16.847149363547203</c:v>
                  </c:pt>
                  <c:pt idx="66">
                    <c:v>12.079218589605595</c:v>
                  </c:pt>
                  <c:pt idx="67">
                    <c:v>3.3372304721078976</c:v>
                  </c:pt>
                  <c:pt idx="68">
                    <c:v>1.4586957597493964</c:v>
                  </c:pt>
                  <c:pt idx="69">
                    <c:v>1.213482432373695</c:v>
                  </c:pt>
                  <c:pt idx="70">
                    <c:v>1.5072173743854052</c:v>
                  </c:pt>
                  <c:pt idx="72">
                    <c:v>4.8549242703247018</c:v>
                  </c:pt>
                  <c:pt idx="73">
                    <c:v>3.2052230462143925</c:v>
                  </c:pt>
                  <c:pt idx="74">
                    <c:v>3.0444543670224959</c:v>
                  </c:pt>
                  <c:pt idx="75">
                    <c:v>3.479325080996297</c:v>
                  </c:pt>
                  <c:pt idx="76">
                    <c:v>1.5362302601049826</c:v>
                  </c:pt>
                  <c:pt idx="77">
                    <c:v>3.5306290016798663</c:v>
                  </c:pt>
                  <c:pt idx="78">
                    <c:v>1.2810405231330471</c:v>
                  </c:pt>
                  <c:pt idx="79">
                    <c:v>3.8979787634557006</c:v>
                  </c:pt>
                  <c:pt idx="81">
                    <c:v>9.8239794447414113</c:v>
                  </c:pt>
                  <c:pt idx="82">
                    <c:v>14.881955825172305</c:v>
                  </c:pt>
                  <c:pt idx="83">
                    <c:v>20.741678246469803</c:v>
                  </c:pt>
                  <c:pt idx="84">
                    <c:v>18.095240829597103</c:v>
                  </c:pt>
                  <c:pt idx="85">
                    <c:v>16.235718610856601</c:v>
                  </c:pt>
                  <c:pt idx="86">
                    <c:v>6.1859246569692061</c:v>
                  </c:pt>
                  <c:pt idx="87">
                    <c:v>4.6920675529619089</c:v>
                  </c:pt>
                  <c:pt idx="88">
                    <c:v>5.589492773568594</c:v>
                  </c:pt>
                  <c:pt idx="90">
                    <c:v>10.17630133656548</c:v>
                  </c:pt>
                  <c:pt idx="91">
                    <c:v>26.30632487369521</c:v>
                  </c:pt>
                  <c:pt idx="92">
                    <c:v>22.4855684142832</c:v>
                  </c:pt>
                  <c:pt idx="93">
                    <c:v>22.887896189592908</c:v>
                  </c:pt>
                  <c:pt idx="94">
                    <c:v>15.582558642680901</c:v>
                  </c:pt>
                  <c:pt idx="95">
                    <c:v>17.089428445781298</c:v>
                  </c:pt>
                  <c:pt idx="96">
                    <c:v>19.778474665877901</c:v>
                  </c:pt>
                  <c:pt idx="97">
                    <c:v>14.424113906032574</c:v>
                  </c:pt>
                  <c:pt idx="99">
                    <c:v>2.5675057492522981</c:v>
                  </c:pt>
                  <c:pt idx="100">
                    <c:v>5.0402499836450971</c:v>
                  </c:pt>
                  <c:pt idx="101">
                    <c:v>1.6049692257698993</c:v>
                  </c:pt>
                  <c:pt idx="102">
                    <c:v>3.8488857600285975</c:v>
                  </c:pt>
                  <c:pt idx="103">
                    <c:v>3.4206767454321998</c:v>
                  </c:pt>
                  <c:pt idx="104">
                    <c:v>3.8521494424521023</c:v>
                  </c:pt>
                  <c:pt idx="105">
                    <c:v>10.138984340656599</c:v>
                  </c:pt>
                  <c:pt idx="106">
                    <c:v>8.7576446578755025</c:v>
                  </c:pt>
                  <c:pt idx="108">
                    <c:v>2.7217266172183017</c:v>
                  </c:pt>
                  <c:pt idx="109">
                    <c:v>3.0769251232519963</c:v>
                  </c:pt>
                  <c:pt idx="110">
                    <c:v>1.4245510274727025</c:v>
                  </c:pt>
                  <c:pt idx="111">
                    <c:v>1.9101350261841006</c:v>
                  </c:pt>
                  <c:pt idx="112">
                    <c:v>3.136016501042306</c:v>
                  </c:pt>
                  <c:pt idx="113">
                    <c:v>4.6014824358099986</c:v>
                  </c:pt>
                  <c:pt idx="114">
                    <c:v>2.2821338673974054</c:v>
                  </c:pt>
                  <c:pt idx="115">
                    <c:v>4.0303297527608066</c:v>
                  </c:pt>
                  <c:pt idx="117">
                    <c:v>12.264088913123402</c:v>
                  </c:pt>
                  <c:pt idx="118">
                    <c:v>22.390647626015202</c:v>
                  </c:pt>
                  <c:pt idx="119">
                    <c:v>17.537799062107403</c:v>
                  </c:pt>
                  <c:pt idx="120">
                    <c:v>6.5121024854301055</c:v>
                  </c:pt>
                  <c:pt idx="121">
                    <c:v>5.3968563508799008</c:v>
                  </c:pt>
                  <c:pt idx="122">
                    <c:v>5.0181502942003959</c:v>
                  </c:pt>
                  <c:pt idx="123">
                    <c:v>6.5221429950387062</c:v>
                  </c:pt>
                  <c:pt idx="124">
                    <c:v>5.6784882175470059</c:v>
                  </c:pt>
                  <c:pt idx="126">
                    <c:v>33.160722356972364</c:v>
                  </c:pt>
                  <c:pt idx="127">
                    <c:v>26.602633444079352</c:v>
                  </c:pt>
                  <c:pt idx="128">
                    <c:v>36.602459586520816</c:v>
                  </c:pt>
                  <c:pt idx="129">
                    <c:v>27.387189598661742</c:v>
                  </c:pt>
                  <c:pt idx="130">
                    <c:v>22.961614836714457</c:v>
                  </c:pt>
                  <c:pt idx="131">
                    <c:v>17.477732130256598</c:v>
                  </c:pt>
                  <c:pt idx="132">
                    <c:v>15.593910453468126</c:v>
                  </c:pt>
                  <c:pt idx="133">
                    <c:v>12.176986403186699</c:v>
                  </c:pt>
                  <c:pt idx="135">
                    <c:v>3.1644768172003026</c:v>
                  </c:pt>
                  <c:pt idx="136">
                    <c:v>6.5991567212058015</c:v>
                  </c:pt>
                  <c:pt idx="137">
                    <c:v>27.141486118433399</c:v>
                  </c:pt>
                  <c:pt idx="138">
                    <c:v>17.032661418803997</c:v>
                  </c:pt>
                  <c:pt idx="139">
                    <c:v>19.083300097315202</c:v>
                  </c:pt>
                  <c:pt idx="140">
                    <c:v>10.907588441209292</c:v>
                  </c:pt>
                  <c:pt idx="141">
                    <c:v>9.0254109965966052</c:v>
                  </c:pt>
                  <c:pt idx="142">
                    <c:v>9.3520800289314963</c:v>
                  </c:pt>
                  <c:pt idx="144">
                    <c:v>9.2460144858214051</c:v>
                  </c:pt>
                  <c:pt idx="145">
                    <c:v>0.44893438404609753</c:v>
                  </c:pt>
                  <c:pt idx="146">
                    <c:v>1.3124442974597983</c:v>
                  </c:pt>
                  <c:pt idx="147">
                    <c:v>0.41994639343719342</c:v>
                  </c:pt>
                  <c:pt idx="148">
                    <c:v>3.3058177489618998</c:v>
                  </c:pt>
                  <c:pt idx="149">
                    <c:v>5.7011873825329076</c:v>
                  </c:pt>
                  <c:pt idx="150">
                    <c:v>4.9297849162056977</c:v>
                  </c:pt>
                  <c:pt idx="151">
                    <c:v>3.7646540200599006</c:v>
                  </c:pt>
                </c:numCache>
              </c:numRef>
            </c:minus>
            <c:spPr>
              <a:ln w="6350">
                <a:solidFill>
                  <a:schemeClr val="tx1">
                    <a:lumMod val="50000"/>
                    <a:lumOff val="50000"/>
                  </a:schemeClr>
                </a:solidFill>
              </a:ln>
            </c:spPr>
          </c:errBars>
          <c:val>
            <c:numRef>
              <c:f>'Energy and Capacity Value'!$AA$29:$AA$180</c:f>
              <c:numCache>
                <c:formatCode>0.00</c:formatCode>
                <c:ptCount val="152"/>
                <c:pt idx="0">
                  <c:v>58.168098640562405</c:v>
                </c:pt>
                <c:pt idx="1">
                  <c:v>63.503563878190803</c:v>
                </c:pt>
                <c:pt idx="2">
                  <c:v>63.302257802693305</c:v>
                </c:pt>
                <c:pt idx="3">
                  <c:v>40.727117538839899</c:v>
                </c:pt>
                <c:pt idx="4">
                  <c:v>34.26005938726702</c:v>
                </c:pt>
                <c:pt idx="5">
                  <c:v>34.952249125930337</c:v>
                </c:pt>
                <c:pt idx="6">
                  <c:v>31.441045288908519</c:v>
                </c:pt>
                <c:pt idx="7">
                  <c:v>28.970337445416408</c:v>
                </c:pt>
                <c:pt idx="9">
                  <c:v>38.086721736824799</c:v>
                </c:pt>
                <c:pt idx="10">
                  <c:v>52.912671231844399</c:v>
                </c:pt>
                <c:pt idx="11">
                  <c:v>46.918808619977199</c:v>
                </c:pt>
                <c:pt idx="12">
                  <c:v>35.381582774262839</c:v>
                </c:pt>
                <c:pt idx="13">
                  <c:v>22.358920935086967</c:v>
                </c:pt>
                <c:pt idx="14">
                  <c:v>22.25723002704078</c:v>
                </c:pt>
                <c:pt idx="15">
                  <c:v>29.488389391402681</c:v>
                </c:pt>
                <c:pt idx="16">
                  <c:v>28.35097597088031</c:v>
                </c:pt>
                <c:pt idx="18">
                  <c:v>38.797720244393702</c:v>
                </c:pt>
                <c:pt idx="19">
                  <c:v>52.313159192984799</c:v>
                </c:pt>
                <c:pt idx="20">
                  <c:v>50.897035604300143</c:v>
                </c:pt>
                <c:pt idx="21">
                  <c:v>37.5986243453873</c:v>
                </c:pt>
                <c:pt idx="22">
                  <c:v>25.697134231443982</c:v>
                </c:pt>
                <c:pt idx="23">
                  <c:v>32.50150434128853</c:v>
                </c:pt>
                <c:pt idx="24">
                  <c:v>30.665569020348528</c:v>
                </c:pt>
                <c:pt idx="25">
                  <c:v>30.815186657860242</c:v>
                </c:pt>
                <c:pt idx="27">
                  <c:v>43.638805425484904</c:v>
                </c:pt>
                <c:pt idx="28">
                  <c:v>62.773536187721803</c:v>
                </c:pt>
                <c:pt idx="29">
                  <c:v>57.658761424719401</c:v>
                </c:pt>
                <c:pt idx="30">
                  <c:v>40.710020715252199</c:v>
                </c:pt>
                <c:pt idx="31">
                  <c:v>27.096561687114828</c:v>
                </c:pt>
                <c:pt idx="32">
                  <c:v>24.049603714724377</c:v>
                </c:pt>
                <c:pt idx="33">
                  <c:v>33.51315059266971</c:v>
                </c:pt>
                <c:pt idx="34">
                  <c:v>36.932237279867302</c:v>
                </c:pt>
                <c:pt idx="36">
                  <c:v>52.910204915404492</c:v>
                </c:pt>
                <c:pt idx="37">
                  <c:v>69.765086178247728</c:v>
                </c:pt>
                <c:pt idx="38">
                  <c:v>69.308723293590504</c:v>
                </c:pt>
                <c:pt idx="39">
                  <c:v>48.900890116777539</c:v>
                </c:pt>
                <c:pt idx="40">
                  <c:v>39.038500672861545</c:v>
                </c:pt>
                <c:pt idx="41">
                  <c:v>44.002307426722425</c:v>
                </c:pt>
                <c:pt idx="42">
                  <c:v>56.996948640267092</c:v>
                </c:pt>
                <c:pt idx="43">
                  <c:v>39.979785558793502</c:v>
                </c:pt>
                <c:pt idx="45">
                  <c:v>34.983087190421102</c:v>
                </c:pt>
                <c:pt idx="46">
                  <c:v>54.973140904023204</c:v>
                </c:pt>
                <c:pt idx="47">
                  <c:v>53.019174890908602</c:v>
                </c:pt>
                <c:pt idx="48">
                  <c:v>40.061223124486197</c:v>
                </c:pt>
                <c:pt idx="49">
                  <c:v>27.995684206860329</c:v>
                </c:pt>
                <c:pt idx="50">
                  <c:v>25.859363098577987</c:v>
                </c:pt>
                <c:pt idx="51">
                  <c:v>31.78139682797454</c:v>
                </c:pt>
                <c:pt idx="52">
                  <c:v>34.252399719541152</c:v>
                </c:pt>
                <c:pt idx="54">
                  <c:v>66.427210973094802</c:v>
                </c:pt>
                <c:pt idx="55">
                  <c:v>57.457164752337</c:v>
                </c:pt>
                <c:pt idx="56">
                  <c:v>65.341936953201099</c:v>
                </c:pt>
                <c:pt idx="57">
                  <c:v>51.046692576559806</c:v>
                </c:pt>
                <c:pt idx="58">
                  <c:v>43.13408411701883</c:v>
                </c:pt>
                <c:pt idx="59">
                  <c:v>42.109934632059947</c:v>
                </c:pt>
                <c:pt idx="60">
                  <c:v>43.033281805554751</c:v>
                </c:pt>
                <c:pt idx="61">
                  <c:v>36.111407161402624</c:v>
                </c:pt>
                <c:pt idx="63">
                  <c:v>68.2530488055001</c:v>
                </c:pt>
                <c:pt idx="64">
                  <c:v>56.556926638537099</c:v>
                </c:pt>
                <c:pt idx="65">
                  <c:v>66.573647825128603</c:v>
                </c:pt>
                <c:pt idx="66">
                  <c:v>56.644355036347996</c:v>
                </c:pt>
                <c:pt idx="67">
                  <c:v>49.838134525351201</c:v>
                </c:pt>
                <c:pt idx="68">
                  <c:v>50.062081283504099</c:v>
                </c:pt>
                <c:pt idx="69">
                  <c:v>47.191116551467495</c:v>
                </c:pt>
                <c:pt idx="70">
                  <c:v>41.744446672313103</c:v>
                </c:pt>
                <c:pt idx="72">
                  <c:v>52.390262162011801</c:v>
                </c:pt>
                <c:pt idx="73">
                  <c:v>48.865378834209196</c:v>
                </c:pt>
                <c:pt idx="74">
                  <c:v>46.753196132419298</c:v>
                </c:pt>
                <c:pt idx="75">
                  <c:v>39.077979502115696</c:v>
                </c:pt>
                <c:pt idx="76">
                  <c:v>24.622800320448281</c:v>
                </c:pt>
                <c:pt idx="77">
                  <c:v>25.123599452072668</c:v>
                </c:pt>
                <c:pt idx="78">
                  <c:v>30.338601172607948</c:v>
                </c:pt>
                <c:pt idx="79">
                  <c:v>33.18457981505</c:v>
                </c:pt>
                <c:pt idx="81">
                  <c:v>64.783093275163708</c:v>
                </c:pt>
                <c:pt idx="82">
                  <c:v>74.643620470731605</c:v>
                </c:pt>
                <c:pt idx="83">
                  <c:v>91.922566400757006</c:v>
                </c:pt>
                <c:pt idx="84">
                  <c:v>77.290889014485003</c:v>
                </c:pt>
                <c:pt idx="85">
                  <c:v>65.920773997563401</c:v>
                </c:pt>
                <c:pt idx="86">
                  <c:v>58.430347115599304</c:v>
                </c:pt>
                <c:pt idx="87">
                  <c:v>64.897901164569006</c:v>
                </c:pt>
                <c:pt idx="88">
                  <c:v>56.087600484671697</c:v>
                </c:pt>
                <c:pt idx="90">
                  <c:v>61.858132781100281</c:v>
                </c:pt>
                <c:pt idx="91">
                  <c:v>84.853817685577411</c:v>
                </c:pt>
                <c:pt idx="92">
                  <c:v>80.967442529484799</c:v>
                </c:pt>
                <c:pt idx="93">
                  <c:v>59.206275240760206</c:v>
                </c:pt>
                <c:pt idx="94">
                  <c:v>47.954361778409201</c:v>
                </c:pt>
                <c:pt idx="95">
                  <c:v>48.299826173335397</c:v>
                </c:pt>
                <c:pt idx="96">
                  <c:v>54.244209043170002</c:v>
                </c:pt>
                <c:pt idx="97">
                  <c:v>37.659214824507174</c:v>
                </c:pt>
                <c:pt idx="99">
                  <c:v>37.364491567366898</c:v>
                </c:pt>
                <c:pt idx="100">
                  <c:v>43.148785592482</c:v>
                </c:pt>
                <c:pt idx="101">
                  <c:v>44.247833180816201</c:v>
                </c:pt>
                <c:pt idx="102">
                  <c:v>30.197942164565799</c:v>
                </c:pt>
                <c:pt idx="103">
                  <c:v>30.514438788725698</c:v>
                </c:pt>
                <c:pt idx="104">
                  <c:v>26.259452674944701</c:v>
                </c:pt>
                <c:pt idx="105">
                  <c:v>33.254587480560097</c:v>
                </c:pt>
                <c:pt idx="106">
                  <c:v>37.839266732361203</c:v>
                </c:pt>
                <c:pt idx="108">
                  <c:v>57.650294406135004</c:v>
                </c:pt>
                <c:pt idx="109">
                  <c:v>50.947042599718699</c:v>
                </c:pt>
                <c:pt idx="110">
                  <c:v>48.287348817550999</c:v>
                </c:pt>
                <c:pt idx="111">
                  <c:v>42.487542477475799</c:v>
                </c:pt>
                <c:pt idx="112">
                  <c:v>45.346207901157804</c:v>
                </c:pt>
                <c:pt idx="113">
                  <c:v>49.619148989601996</c:v>
                </c:pt>
                <c:pt idx="114">
                  <c:v>45.266128442350002</c:v>
                </c:pt>
                <c:pt idx="115">
                  <c:v>40.388218771373204</c:v>
                </c:pt>
                <c:pt idx="117">
                  <c:v>60.850078749232104</c:v>
                </c:pt>
                <c:pt idx="118">
                  <c:v>71.016717516458002</c:v>
                </c:pt>
                <c:pt idx="119">
                  <c:v>80.331213767638602</c:v>
                </c:pt>
                <c:pt idx="120">
                  <c:v>58.512784809172004</c:v>
                </c:pt>
                <c:pt idx="121">
                  <c:v>48.827732584836298</c:v>
                </c:pt>
                <c:pt idx="122">
                  <c:v>49.634367450506396</c:v>
                </c:pt>
                <c:pt idx="123">
                  <c:v>60.552153451592005</c:v>
                </c:pt>
                <c:pt idx="124">
                  <c:v>44.046767483307704</c:v>
                </c:pt>
                <c:pt idx="126">
                  <c:v>35.700938749807435</c:v>
                </c:pt>
                <c:pt idx="127">
                  <c:v>38.703701726471451</c:v>
                </c:pt>
                <c:pt idx="128">
                  <c:v>46.995248941917815</c:v>
                </c:pt>
                <c:pt idx="129">
                  <c:v>36.109586745796889</c:v>
                </c:pt>
                <c:pt idx="130">
                  <c:v>37.916302282748056</c:v>
                </c:pt>
                <c:pt idx="131">
                  <c:v>36.543013105976499</c:v>
                </c:pt>
                <c:pt idx="132">
                  <c:v>35.507957928753726</c:v>
                </c:pt>
                <c:pt idx="133">
                  <c:v>27.173280626003699</c:v>
                </c:pt>
                <c:pt idx="135">
                  <c:v>52.1389031459777</c:v>
                </c:pt>
                <c:pt idx="136">
                  <c:v>72.191081635452804</c:v>
                </c:pt>
                <c:pt idx="137">
                  <c:v>76.961239074335097</c:v>
                </c:pt>
                <c:pt idx="138">
                  <c:v>56.885143013741796</c:v>
                </c:pt>
                <c:pt idx="139">
                  <c:v>63.937214964446902</c:v>
                </c:pt>
                <c:pt idx="140">
                  <c:v>58.864196107260895</c:v>
                </c:pt>
                <c:pt idx="141">
                  <c:v>57.796911598502703</c:v>
                </c:pt>
                <c:pt idx="142">
                  <c:v>53.1799933298459</c:v>
                </c:pt>
                <c:pt idx="144">
                  <c:v>62.789435018479502</c:v>
                </c:pt>
                <c:pt idx="145">
                  <c:v>51.745275447250094</c:v>
                </c:pt>
                <c:pt idx="146">
                  <c:v>57.222360632458297</c:v>
                </c:pt>
                <c:pt idx="147">
                  <c:v>46.747087783294397</c:v>
                </c:pt>
                <c:pt idx="148">
                  <c:v>45.380645568845701</c:v>
                </c:pt>
                <c:pt idx="149">
                  <c:v>47.088091871094505</c:v>
                </c:pt>
                <c:pt idx="150">
                  <c:v>43.708213277632694</c:v>
                </c:pt>
                <c:pt idx="151">
                  <c:v>40.2430184248811</c:v>
                </c:pt>
              </c:numCache>
            </c:numRef>
          </c:val>
          <c:extLst>
            <c:ext xmlns:c16="http://schemas.microsoft.com/office/drawing/2014/chart" uri="{C3380CC4-5D6E-409C-BE32-E72D297353CC}">
              <c16:uniqueId val="{0000000B-AE48-4BCD-BE5A-C08E54B4D6F5}"/>
            </c:ext>
          </c:extLst>
        </c:ser>
        <c:dLbls>
          <c:showLegendKey val="0"/>
          <c:showVal val="0"/>
          <c:showCatName val="0"/>
          <c:showSerName val="0"/>
          <c:showPercent val="0"/>
          <c:showBubbleSize val="0"/>
        </c:dLbls>
        <c:gapWidth val="30"/>
        <c:overlap val="100"/>
        <c:axId val="829052680"/>
        <c:axId val="829057272"/>
      </c:barChart>
      <c:catAx>
        <c:axId val="433359488"/>
        <c:scaling>
          <c:orientation val="minMax"/>
        </c:scaling>
        <c:delete val="0"/>
        <c:axPos val="b"/>
        <c:numFmt formatCode="General" sourceLinked="1"/>
        <c:majorTickMark val="out"/>
        <c:minorTickMark val="none"/>
        <c:tickLblPos val="nextTo"/>
        <c:spPr>
          <a:ln w="3175">
            <a:noFill/>
          </a:ln>
        </c:spPr>
        <c:txPr>
          <a:bodyPr rot="-2700000" vert="horz"/>
          <a:lstStyle/>
          <a:p>
            <a:pPr>
              <a:defRPr/>
            </a:pPr>
            <a:endParaRPr lang="en-US"/>
          </a:p>
        </c:txPr>
        <c:crossAx val="433377664"/>
        <c:crosses val="autoZero"/>
        <c:auto val="1"/>
        <c:lblAlgn val="ctr"/>
        <c:lblOffset val="0"/>
        <c:tickLblSkip val="1"/>
        <c:tickMarkSkip val="1"/>
        <c:noMultiLvlLbl val="0"/>
      </c:catAx>
      <c:valAx>
        <c:axId val="433377664"/>
        <c:scaling>
          <c:orientation val="minMax"/>
          <c:max val="100"/>
          <c:min val="0"/>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txPr>
          <a:bodyPr/>
          <a:lstStyle/>
          <a:p>
            <a:pPr>
              <a:defRPr>
                <a:solidFill>
                  <a:schemeClr val="tx1"/>
                </a:solidFill>
              </a:defRPr>
            </a:pPr>
            <a:endParaRPr lang="en-US"/>
          </a:p>
        </c:txPr>
        <c:crossAx val="433359488"/>
        <c:crosses val="autoZero"/>
        <c:crossBetween val="between"/>
        <c:majorUnit val="20"/>
      </c:valAx>
      <c:valAx>
        <c:axId val="829057272"/>
        <c:scaling>
          <c:orientation val="minMax"/>
          <c:max val="100"/>
          <c:min val="0"/>
        </c:scaling>
        <c:delete val="0"/>
        <c:axPos val="r"/>
        <c:numFmt formatCode="0" sourceLinked="0"/>
        <c:majorTickMark val="out"/>
        <c:minorTickMark val="none"/>
        <c:tickLblPos val="none"/>
        <c:spPr>
          <a:ln>
            <a:noFill/>
          </a:ln>
        </c:spPr>
        <c:crossAx val="829052680"/>
        <c:crosses val="max"/>
        <c:crossBetween val="between"/>
      </c:valAx>
      <c:catAx>
        <c:axId val="829052680"/>
        <c:scaling>
          <c:orientation val="minMax"/>
        </c:scaling>
        <c:delete val="1"/>
        <c:axPos val="b"/>
        <c:numFmt formatCode="General" sourceLinked="1"/>
        <c:majorTickMark val="out"/>
        <c:minorTickMark val="none"/>
        <c:tickLblPos val="nextTo"/>
        <c:crossAx val="829057272"/>
        <c:crosses val="autoZero"/>
        <c:auto val="1"/>
        <c:lblAlgn val="ctr"/>
        <c:lblOffset val="100"/>
        <c:noMultiLvlLbl val="0"/>
      </c:catAx>
      <c:spPr>
        <a:ln w="3175">
          <a:noFill/>
        </a:ln>
      </c:spPr>
    </c:plotArea>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259699410540967E-2"/>
          <c:y val="0.10204676563867017"/>
          <c:w val="0.90525050372491322"/>
          <c:h val="0.75937138228237844"/>
        </c:manualLayout>
      </c:layout>
      <c:barChart>
        <c:barDir val="col"/>
        <c:grouping val="stacked"/>
        <c:varyColors val="0"/>
        <c:ser>
          <c:idx val="0"/>
          <c:order val="0"/>
          <c:spPr>
            <a:solidFill>
              <a:schemeClr val="accent1">
                <a:lumMod val="60000"/>
                <a:lumOff val="40000"/>
              </a:schemeClr>
            </a:solidFill>
            <a:ln>
              <a:noFill/>
            </a:ln>
          </c:spPr>
          <c:invertIfNegative val="0"/>
          <c:cat>
            <c:multiLvlStrRef>
              <c:f>'Solar Value vs. PPA Prices'!$A$26:$B$78</c:f>
              <c:multiLvlStrCache>
                <c:ptCount val="53"/>
                <c:lvl>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5">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lvl>
                <c:lvl>
                  <c:pt idx="0">
                    <c:v>2012-19
CAISO</c:v>
                  </c:pt>
                  <c:pt idx="8">
                    <c:v> </c:v>
                  </c:pt>
                  <c:pt idx="9">
                    <c:v>2012-19
West (non-ISO)</c:v>
                  </c:pt>
                  <c:pt idx="17">
                    <c:v> </c:v>
                  </c:pt>
                  <c:pt idx="18">
                    <c:v>2012-19
ERCOT</c:v>
                  </c:pt>
                  <c:pt idx="26">
                    <c:v> </c:v>
                  </c:pt>
                  <c:pt idx="27">
                    <c:v>2012-19
MISO</c:v>
                  </c:pt>
                  <c:pt idx="35">
                    <c:v> </c:v>
                  </c:pt>
                  <c:pt idx="36">
                    <c:v>2012-19
PJM</c:v>
                  </c:pt>
                  <c:pt idx="44">
                    <c:v> </c:v>
                  </c:pt>
                  <c:pt idx="45">
                    <c:v>2012-19
Southeast (non-ISO)</c:v>
                  </c:pt>
                </c:lvl>
              </c:multiLvlStrCache>
            </c:multiLvlStrRef>
          </c:cat>
          <c:val>
            <c:numRef>
              <c:f>'Solar Value vs. PPA Prices'!$D$26:$D$78</c:f>
              <c:numCache>
                <c:formatCode>0.0</c:formatCode>
                <c:ptCount val="53"/>
                <c:pt idx="0">
                  <c:v>37.850636194766402</c:v>
                </c:pt>
                <c:pt idx="1">
                  <c:v>44.3362794907869</c:v>
                </c:pt>
                <c:pt idx="2">
                  <c:v>44.322019983947001</c:v>
                </c:pt>
                <c:pt idx="3">
                  <c:v>27.976579526752399</c:v>
                </c:pt>
                <c:pt idx="4">
                  <c:v>24.382020714287801</c:v>
                </c:pt>
                <c:pt idx="5">
                  <c:v>25.266550528227999</c:v>
                </c:pt>
                <c:pt idx="6">
                  <c:v>26.0091781004739</c:v>
                </c:pt>
                <c:pt idx="7">
                  <c:v>23.537227039669698</c:v>
                </c:pt>
                <c:pt idx="9">
                  <c:v>22.923417942548401</c:v>
                </c:pt>
                <c:pt idx="10">
                  <c:v>36.361442862705701</c:v>
                </c:pt>
                <c:pt idx="11">
                  <c:v>37.805323687355397</c:v>
                </c:pt>
                <c:pt idx="12">
                  <c:v>25.715336165556302</c:v>
                </c:pt>
                <c:pt idx="13">
                  <c:v>21.5523879848805</c:v>
                </c:pt>
                <c:pt idx="14">
                  <c:v>23.367768285861899</c:v>
                </c:pt>
                <c:pt idx="15">
                  <c:v>26.5564246960388</c:v>
                </c:pt>
                <c:pt idx="16">
                  <c:v>24.105537374110099</c:v>
                </c:pt>
                <c:pt idx="18">
                  <c:v>37.364491567366898</c:v>
                </c:pt>
                <c:pt idx="19">
                  <c:v>43.148785592482</c:v>
                </c:pt>
                <c:pt idx="20">
                  <c:v>44.247833180816201</c:v>
                </c:pt>
                <c:pt idx="21">
                  <c:v>30.197942164565799</c:v>
                </c:pt>
                <c:pt idx="22">
                  <c:v>30.514438788725698</c:v>
                </c:pt>
                <c:pt idx="23">
                  <c:v>26.259452674944701</c:v>
                </c:pt>
                <c:pt idx="24">
                  <c:v>33.254587480560097</c:v>
                </c:pt>
                <c:pt idx="25">
                  <c:v>37.839266732361203</c:v>
                </c:pt>
                <c:pt idx="27">
                  <c:v>35.678293555351502</c:v>
                </c:pt>
                <c:pt idx="28">
                  <c:v>38.615813961851799</c:v>
                </c:pt>
                <c:pt idx="29">
                  <c:v>45.825046901921603</c:v>
                </c:pt>
                <c:pt idx="30">
                  <c:v>34.714426429645698</c:v>
                </c:pt>
                <c:pt idx="31">
                  <c:v>34.256951943215803</c:v>
                </c:pt>
                <c:pt idx="32">
                  <c:v>34.335393309605799</c:v>
                </c:pt>
                <c:pt idx="33">
                  <c:v>34.957321142614902</c:v>
                </c:pt>
                <c:pt idx="34">
                  <c:v>26.474517334530798</c:v>
                </c:pt>
                <c:pt idx="36">
                  <c:v>45.092634380207201</c:v>
                </c:pt>
                <c:pt idx="37">
                  <c:v>49.477887389553203</c:v>
                </c:pt>
                <c:pt idx="38">
                  <c:v>59.639467073662502</c:v>
                </c:pt>
                <c:pt idx="39">
                  <c:v>39.862246048243101</c:v>
                </c:pt>
                <c:pt idx="40">
                  <c:v>32.125169491638502</c:v>
                </c:pt>
                <c:pt idx="41">
                  <c:v>33.818534603641197</c:v>
                </c:pt>
                <c:pt idx="42">
                  <c:v>39.436782171202701</c:v>
                </c:pt>
                <c:pt idx="43">
                  <c:v>27.684763579266299</c:v>
                </c:pt>
                <c:pt idx="45">
                  <c:v>38.774226293285203</c:v>
                </c:pt>
                <c:pt idx="46">
                  <c:v>40.598078024363502</c:v>
                </c:pt>
                <c:pt idx="47">
                  <c:v>48.0038643111643</c:v>
                </c:pt>
                <c:pt idx="48">
                  <c:v>34.480448339532401</c:v>
                </c:pt>
                <c:pt idx="49">
                  <c:v>32.910348850437899</c:v>
                </c:pt>
                <c:pt idx="50">
                  <c:v>32.720825811404502</c:v>
                </c:pt>
                <c:pt idx="51">
                  <c:v>34.994345452590998</c:v>
                </c:pt>
                <c:pt idx="52">
                  <c:v>28.4198639326058</c:v>
                </c:pt>
              </c:numCache>
            </c:numRef>
          </c:val>
          <c:extLst>
            <c:ext xmlns:c16="http://schemas.microsoft.com/office/drawing/2014/chart" uri="{C3380CC4-5D6E-409C-BE32-E72D297353CC}">
              <c16:uniqueId val="{00000000-3867-4A2A-A92C-2F06C7EF4C2A}"/>
            </c:ext>
          </c:extLst>
        </c:ser>
        <c:ser>
          <c:idx val="2"/>
          <c:order val="2"/>
          <c:spPr>
            <a:solidFill>
              <a:schemeClr val="accent2">
                <a:lumMod val="60000"/>
                <a:lumOff val="40000"/>
              </a:schemeClr>
            </a:solidFill>
          </c:spPr>
          <c:invertIfNegative val="0"/>
          <c:cat>
            <c:multiLvlStrRef>
              <c:f>'Solar Value vs. PPA Prices'!$A$26:$B$78</c:f>
              <c:multiLvlStrCache>
                <c:ptCount val="53"/>
                <c:lvl>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5">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lvl>
                <c:lvl>
                  <c:pt idx="0">
                    <c:v>2012-19
CAISO</c:v>
                  </c:pt>
                  <c:pt idx="8">
                    <c:v> </c:v>
                  </c:pt>
                  <c:pt idx="9">
                    <c:v>2012-19
West (non-ISO)</c:v>
                  </c:pt>
                  <c:pt idx="17">
                    <c:v> </c:v>
                  </c:pt>
                  <c:pt idx="18">
                    <c:v>2012-19
ERCOT</c:v>
                  </c:pt>
                  <c:pt idx="26">
                    <c:v> </c:v>
                  </c:pt>
                  <c:pt idx="27">
                    <c:v>2012-19
MISO</c:v>
                  </c:pt>
                  <c:pt idx="35">
                    <c:v> </c:v>
                  </c:pt>
                  <c:pt idx="36">
                    <c:v>2012-19
PJM</c:v>
                  </c:pt>
                  <c:pt idx="44">
                    <c:v> </c:v>
                  </c:pt>
                  <c:pt idx="45">
                    <c:v>2012-19
Southeast (non-ISO)</c:v>
                  </c:pt>
                </c:lvl>
              </c:multiLvlStrCache>
            </c:multiLvlStrRef>
          </c:cat>
          <c:val>
            <c:numRef>
              <c:f>'Solar Value vs. PPA Prices'!$E$26:$E$78</c:f>
              <c:numCache>
                <c:formatCode>0.0</c:formatCode>
                <c:ptCount val="53"/>
                <c:pt idx="0">
                  <c:v>20.317462445796</c:v>
                </c:pt>
                <c:pt idx="1">
                  <c:v>19.1672843874039</c:v>
                </c:pt>
                <c:pt idx="2">
                  <c:v>18.9802378187463</c:v>
                </c:pt>
                <c:pt idx="3">
                  <c:v>12.7505380120875</c:v>
                </c:pt>
                <c:pt idx="4">
                  <c:v>9.8780386729792191</c:v>
                </c:pt>
                <c:pt idx="5">
                  <c:v>9.6856985977023395</c:v>
                </c:pt>
                <c:pt idx="6">
                  <c:v>5.4318671884346204</c:v>
                </c:pt>
                <c:pt idx="7">
                  <c:v>5.4331104057467101</c:v>
                </c:pt>
                <c:pt idx="9">
                  <c:v>19.449228151377099</c:v>
                </c:pt>
                <c:pt idx="10">
                  <c:v>16.103645746145901</c:v>
                </c:pt>
                <c:pt idx="11">
                  <c:v>10.5053120506594</c:v>
                </c:pt>
                <c:pt idx="12">
                  <c:v>11.0833765237827</c:v>
                </c:pt>
                <c:pt idx="13">
                  <c:v>3.1230593733935699</c:v>
                </c:pt>
                <c:pt idx="14">
                  <c:v>3.0328677695975301</c:v>
                </c:pt>
                <c:pt idx="15">
                  <c:v>4.1548020169803097</c:v>
                </c:pt>
                <c:pt idx="16">
                  <c:v>7.5113211783581901</c:v>
                </c:pt>
                <c:pt idx="18">
                  <c:v>#N/A</c:v>
                </c:pt>
                <c:pt idx="19">
                  <c:v>#N/A</c:v>
                </c:pt>
                <c:pt idx="20">
                  <c:v>#N/A</c:v>
                </c:pt>
                <c:pt idx="21">
                  <c:v>#N/A</c:v>
                </c:pt>
                <c:pt idx="22">
                  <c:v>#N/A</c:v>
                </c:pt>
                <c:pt idx="23">
                  <c:v>#N/A</c:v>
                </c:pt>
                <c:pt idx="24">
                  <c:v>#N/A</c:v>
                </c:pt>
                <c:pt idx="25">
                  <c:v>#N/A</c:v>
                </c:pt>
                <c:pt idx="27">
                  <c:v>2.2645194455930301E-2</c:v>
                </c:pt>
                <c:pt idx="28">
                  <c:v>8.7887764619650796E-2</c:v>
                </c:pt>
                <c:pt idx="29">
                  <c:v>1.1702020399962101</c:v>
                </c:pt>
                <c:pt idx="30">
                  <c:v>1.3951603161511901</c:v>
                </c:pt>
                <c:pt idx="31">
                  <c:v>3.6593503395322502</c:v>
                </c:pt>
                <c:pt idx="32">
                  <c:v>2.2076197963706998</c:v>
                </c:pt>
                <c:pt idx="33">
                  <c:v>0.55063678613882505</c:v>
                </c:pt>
                <c:pt idx="34">
                  <c:v>0.69876329147289895</c:v>
                </c:pt>
                <c:pt idx="36">
                  <c:v>15.757444369024901</c:v>
                </c:pt>
                <c:pt idx="37">
                  <c:v>21.538830126904799</c:v>
                </c:pt>
                <c:pt idx="38">
                  <c:v>20.6917466939761</c:v>
                </c:pt>
                <c:pt idx="39">
                  <c:v>18.6505387609289</c:v>
                </c:pt>
                <c:pt idx="40">
                  <c:v>16.702563093197799</c:v>
                </c:pt>
                <c:pt idx="41">
                  <c:v>15.815832846865201</c:v>
                </c:pt>
                <c:pt idx="42">
                  <c:v>21.115371280389301</c:v>
                </c:pt>
                <c:pt idx="43">
                  <c:v>16.362003904041401</c:v>
                </c:pt>
                <c:pt idx="45">
                  <c:v>26.588916506464301</c:v>
                </c:pt>
                <c:pt idx="46">
                  <c:v>18.988629807356499</c:v>
                </c:pt>
                <c:pt idx="47">
                  <c:v>17.718188117629701</c:v>
                </c:pt>
                <c:pt idx="48">
                  <c:v>19.2335661902334</c:v>
                </c:pt>
                <c:pt idx="49">
                  <c:v>14.018678791439701</c:v>
                </c:pt>
                <c:pt idx="50">
                  <c:v>15.922572679621901</c:v>
                </c:pt>
                <c:pt idx="51">
                  <c:v>14.158869473942399</c:v>
                </c:pt>
                <c:pt idx="52">
                  <c:v>14.812169312374399</c:v>
                </c:pt>
              </c:numCache>
            </c:numRef>
          </c:val>
          <c:extLst>
            <c:ext xmlns:c16="http://schemas.microsoft.com/office/drawing/2014/chart" uri="{C3380CC4-5D6E-409C-BE32-E72D297353CC}">
              <c16:uniqueId val="{00000001-3867-4A2A-A92C-2F06C7EF4C2A}"/>
            </c:ext>
          </c:extLst>
        </c:ser>
        <c:dLbls>
          <c:showLegendKey val="0"/>
          <c:showVal val="0"/>
          <c:showCatName val="0"/>
          <c:showSerName val="0"/>
          <c:showPercent val="0"/>
          <c:showBubbleSize val="0"/>
        </c:dLbls>
        <c:gapWidth val="30"/>
        <c:overlap val="100"/>
        <c:axId val="433359488"/>
        <c:axId val="433377664"/>
      </c:barChart>
      <c:lineChart>
        <c:grouping val="standard"/>
        <c:varyColors val="0"/>
        <c:ser>
          <c:idx val="1"/>
          <c:order val="1"/>
          <c:spPr>
            <a:ln w="19050">
              <a:noFill/>
              <a:prstDash val="solid"/>
            </a:ln>
          </c:spPr>
          <c:marker>
            <c:symbol val="circle"/>
            <c:size val="7"/>
            <c:spPr>
              <a:solidFill>
                <a:schemeClr val="accent3">
                  <a:lumMod val="75000"/>
                </a:schemeClr>
              </a:solidFill>
              <a:ln w="3175">
                <a:solidFill>
                  <a:schemeClr val="tx1">
                    <a:lumMod val="85000"/>
                    <a:lumOff val="15000"/>
                  </a:schemeClr>
                </a:solidFill>
              </a:ln>
            </c:spPr>
          </c:marker>
          <c:dPt>
            <c:idx val="10"/>
            <c:bubble3D val="0"/>
            <c:extLst>
              <c:ext xmlns:c16="http://schemas.microsoft.com/office/drawing/2014/chart" uri="{C3380CC4-5D6E-409C-BE32-E72D297353CC}">
                <c16:uniqueId val="{00000002-3867-4A2A-A92C-2F06C7EF4C2A}"/>
              </c:ext>
            </c:extLst>
          </c:dPt>
          <c:dPt>
            <c:idx val="11"/>
            <c:bubble3D val="0"/>
            <c:extLst>
              <c:ext xmlns:c16="http://schemas.microsoft.com/office/drawing/2014/chart" uri="{C3380CC4-5D6E-409C-BE32-E72D297353CC}">
                <c16:uniqueId val="{00000003-3867-4A2A-A92C-2F06C7EF4C2A}"/>
              </c:ext>
            </c:extLst>
          </c:dPt>
          <c:dPt>
            <c:idx val="20"/>
            <c:bubble3D val="0"/>
            <c:extLst>
              <c:ext xmlns:c16="http://schemas.microsoft.com/office/drawing/2014/chart" uri="{C3380CC4-5D6E-409C-BE32-E72D297353CC}">
                <c16:uniqueId val="{00000004-3867-4A2A-A92C-2F06C7EF4C2A}"/>
              </c:ext>
            </c:extLst>
          </c:dPt>
          <c:dPt>
            <c:idx val="30"/>
            <c:bubble3D val="0"/>
            <c:extLst>
              <c:ext xmlns:c16="http://schemas.microsoft.com/office/drawing/2014/chart" uri="{C3380CC4-5D6E-409C-BE32-E72D297353CC}">
                <c16:uniqueId val="{00000005-3867-4A2A-A92C-2F06C7EF4C2A}"/>
              </c:ext>
            </c:extLst>
          </c:dPt>
          <c:dPt>
            <c:idx val="40"/>
            <c:bubble3D val="0"/>
            <c:extLst>
              <c:ext xmlns:c16="http://schemas.microsoft.com/office/drawing/2014/chart" uri="{C3380CC4-5D6E-409C-BE32-E72D297353CC}">
                <c16:uniqueId val="{00000006-3867-4A2A-A92C-2F06C7EF4C2A}"/>
              </c:ext>
            </c:extLst>
          </c:dPt>
          <c:dPt>
            <c:idx val="50"/>
            <c:bubble3D val="0"/>
            <c:extLst>
              <c:ext xmlns:c16="http://schemas.microsoft.com/office/drawing/2014/chart" uri="{C3380CC4-5D6E-409C-BE32-E72D297353CC}">
                <c16:uniqueId val="{00000007-3867-4A2A-A92C-2F06C7EF4C2A}"/>
              </c:ext>
            </c:extLst>
          </c:dPt>
          <c:dPt>
            <c:idx val="51"/>
            <c:bubble3D val="0"/>
            <c:extLst>
              <c:ext xmlns:c16="http://schemas.microsoft.com/office/drawing/2014/chart" uri="{C3380CC4-5D6E-409C-BE32-E72D297353CC}">
                <c16:uniqueId val="{00000008-3867-4A2A-A92C-2F06C7EF4C2A}"/>
              </c:ext>
            </c:extLst>
          </c:dPt>
          <c:dPt>
            <c:idx val="70"/>
            <c:bubble3D val="0"/>
            <c:extLst>
              <c:ext xmlns:c16="http://schemas.microsoft.com/office/drawing/2014/chart" uri="{C3380CC4-5D6E-409C-BE32-E72D297353CC}">
                <c16:uniqueId val="{00000009-3867-4A2A-A92C-2F06C7EF4C2A}"/>
              </c:ext>
            </c:extLst>
          </c:dPt>
          <c:cat>
            <c:strRef>
              <c:f>'Solar Value vs. PPA Prices'!$B$26:$B$78</c:f>
              <c:strCache>
                <c:ptCount val="53"/>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5">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strCache>
            </c:strRef>
          </c:cat>
          <c:val>
            <c:numRef>
              <c:f>'Solar Value vs. PPA Prices'!$C$26:$C$78</c:f>
              <c:numCache>
                <c:formatCode>0.0</c:formatCode>
                <c:ptCount val="53"/>
                <c:pt idx="0">
                  <c:v>82.913681319194453</c:v>
                </c:pt>
                <c:pt idx="1">
                  <c:v>64.071785975464834</c:v>
                </c:pt>
                <c:pt idx="2">
                  <c:v>54.618858644629334</c:v>
                </c:pt>
                <c:pt idx="3">
                  <c:v>48.749379072409475</c:v>
                </c:pt>
                <c:pt idx="4">
                  <c:v>37.283233769781738</c:v>
                </c:pt>
                <c:pt idx="5">
                  <c:v>34.227516790579692</c:v>
                </c:pt>
                <c:pt idx="6">
                  <c:v>33.69365942066424</c:v>
                </c:pt>
                <c:pt idx="7">
                  <c:v>28.245302483324192</c:v>
                </c:pt>
                <c:pt idx="9">
                  <c:v>79.65528096725231</c:v>
                </c:pt>
                <c:pt idx="10">
                  <c:v>60.54256871893061</c:v>
                </c:pt>
                <c:pt idx="11">
                  <c:v>53.975805451898893</c:v>
                </c:pt>
                <c:pt idx="12">
                  <c:v>43.68534404722179</c:v>
                </c:pt>
                <c:pt idx="13">
                  <c:v>31.204947407166291</c:v>
                </c:pt>
                <c:pt idx="14">
                  <c:v>37.667570418804104</c:v>
                </c:pt>
                <c:pt idx="15">
                  <c:v>21.968463565824102</c:v>
                </c:pt>
                <c:pt idx="16">
                  <c:v>22.097292046926423</c:v>
                </c:pt>
                <c:pt idx="18">
                  <c:v>#N/A</c:v>
                </c:pt>
                <c:pt idx="19">
                  <c:v>#N/A</c:v>
                </c:pt>
                <c:pt idx="20">
                  <c:v>41.825414051737255</c:v>
                </c:pt>
                <c:pt idx="21">
                  <c:v>33.794996822183833</c:v>
                </c:pt>
                <c:pt idx="22">
                  <c:v>32.506744112447365</c:v>
                </c:pt>
                <c:pt idx="23">
                  <c:v>20.828216958092757</c:v>
                </c:pt>
                <c:pt idx="24">
                  <c:v>28.956093083287833</c:v>
                </c:pt>
                <c:pt idx="25">
                  <c:v>#N/A</c:v>
                </c:pt>
                <c:pt idx="27">
                  <c:v>#N/A</c:v>
                </c:pt>
                <c:pt idx="28">
                  <c:v>96.653412914908984</c:v>
                </c:pt>
                <c:pt idx="29">
                  <c:v>63.220971033618881</c:v>
                </c:pt>
                <c:pt idx="30">
                  <c:v>50.187219106304084</c:v>
                </c:pt>
                <c:pt idx="31">
                  <c:v>#N/A</c:v>
                </c:pt>
                <c:pt idx="32">
                  <c:v>#N/A</c:v>
                </c:pt>
                <c:pt idx="33">
                  <c:v>37.513801696969892</c:v>
                </c:pt>
                <c:pt idx="34">
                  <c:v>35.434320952903612</c:v>
                </c:pt>
                <c:pt idx="36">
                  <c:v>#N/A</c:v>
                </c:pt>
                <c:pt idx="37">
                  <c:v>#N/A</c:v>
                </c:pt>
                <c:pt idx="38">
                  <c:v>62.179439591627265</c:v>
                </c:pt>
                <c:pt idx="39">
                  <c:v>64.56406710994888</c:v>
                </c:pt>
                <c:pt idx="40">
                  <c:v>43.078830523762726</c:v>
                </c:pt>
                <c:pt idx="41">
                  <c:v>78.394931044338392</c:v>
                </c:pt>
                <c:pt idx="42">
                  <c:v>30.55203359017969</c:v>
                </c:pt>
                <c:pt idx="43">
                  <c:v>30.002642043727302</c:v>
                </c:pt>
                <c:pt idx="45">
                  <c:v>#N/A</c:v>
                </c:pt>
                <c:pt idx="46">
                  <c:v>64.117240502304497</c:v>
                </c:pt>
                <c:pt idx="47">
                  <c:v>55.482528965542535</c:v>
                </c:pt>
                <c:pt idx="48">
                  <c:v>50.618156089595807</c:v>
                </c:pt>
                <c:pt idx="49">
                  <c:v>44.209790656342904</c:v>
                </c:pt>
                <c:pt idx="50">
                  <c:v>29.23206800088899</c:v>
                </c:pt>
                <c:pt idx="51">
                  <c:v>24.601320906815552</c:v>
                </c:pt>
                <c:pt idx="52">
                  <c:v>21.619097108334309</c:v>
                </c:pt>
              </c:numCache>
            </c:numRef>
          </c:val>
          <c:smooth val="0"/>
          <c:extLst>
            <c:ext xmlns:c16="http://schemas.microsoft.com/office/drawing/2014/chart" uri="{C3380CC4-5D6E-409C-BE32-E72D297353CC}">
              <c16:uniqueId val="{0000000A-3867-4A2A-A92C-2F06C7EF4C2A}"/>
            </c:ext>
          </c:extLst>
        </c:ser>
        <c:dLbls>
          <c:showLegendKey val="0"/>
          <c:showVal val="0"/>
          <c:showCatName val="0"/>
          <c:showSerName val="0"/>
          <c:showPercent val="0"/>
          <c:showBubbleSize val="0"/>
        </c:dLbls>
        <c:marker val="1"/>
        <c:smooth val="0"/>
        <c:axId val="433359488"/>
        <c:axId val="433377664"/>
      </c:lineChart>
      <c:catAx>
        <c:axId val="433359488"/>
        <c:scaling>
          <c:orientation val="minMax"/>
        </c:scaling>
        <c:delete val="0"/>
        <c:axPos val="b"/>
        <c:numFmt formatCode="General" sourceLinked="1"/>
        <c:majorTickMark val="out"/>
        <c:minorTickMark val="none"/>
        <c:tickLblPos val="nextTo"/>
        <c:spPr>
          <a:ln w="3175">
            <a:noFill/>
          </a:ln>
        </c:spPr>
        <c:txPr>
          <a:bodyPr rot="-5400000" vert="horz"/>
          <a:lstStyle/>
          <a:p>
            <a:pPr>
              <a:defRPr>
                <a:solidFill>
                  <a:schemeClr val="tx1"/>
                </a:solidFill>
              </a:defRPr>
            </a:pPr>
            <a:endParaRPr lang="en-US"/>
          </a:p>
        </c:txPr>
        <c:crossAx val="433377664"/>
        <c:crosses val="autoZero"/>
        <c:auto val="1"/>
        <c:lblAlgn val="ctr"/>
        <c:lblOffset val="0"/>
        <c:tickLblSkip val="1"/>
        <c:tickMarkSkip val="1"/>
        <c:noMultiLvlLbl val="0"/>
      </c:catAx>
      <c:valAx>
        <c:axId val="433377664"/>
        <c:scaling>
          <c:orientation val="minMax"/>
          <c:max val="100"/>
        </c:scaling>
        <c:delete val="0"/>
        <c:axPos val="l"/>
        <c:majorGridlines>
          <c:spPr>
            <a:ln w="3175">
              <a:solidFill>
                <a:schemeClr val="bg1">
                  <a:lumMod val="75000"/>
                </a:schemeClr>
              </a:solidFill>
            </a:ln>
          </c:spPr>
        </c:majorGridlines>
        <c:numFmt formatCode="General" sourceLinked="0"/>
        <c:majorTickMark val="out"/>
        <c:minorTickMark val="none"/>
        <c:tickLblPos val="nextTo"/>
        <c:spPr>
          <a:ln w="3175">
            <a:noFill/>
          </a:ln>
        </c:spPr>
        <c:txPr>
          <a:bodyPr/>
          <a:lstStyle/>
          <a:p>
            <a:pPr>
              <a:defRPr>
                <a:solidFill>
                  <a:schemeClr val="tx1"/>
                </a:solidFill>
              </a:defRPr>
            </a:pPr>
            <a:endParaRPr lang="en-US"/>
          </a:p>
        </c:txPr>
        <c:crossAx val="433359488"/>
        <c:crosses val="autoZero"/>
        <c:crossBetween val="between"/>
      </c:valAx>
      <c:spPr>
        <a:ln w="3175">
          <a:noFill/>
        </a:ln>
      </c:spPr>
    </c:plotArea>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0249512080220747E-2"/>
          <c:y val="0.10204676563867017"/>
          <c:w val="0.8654004307153913"/>
          <c:h val="0.74253625493782971"/>
        </c:manualLayout>
      </c:layout>
      <c:barChart>
        <c:barDir val="col"/>
        <c:grouping val="clustered"/>
        <c:varyColors val="0"/>
        <c:ser>
          <c:idx val="0"/>
          <c:order val="0"/>
          <c:spPr>
            <a:solidFill>
              <a:schemeClr val="accent6"/>
            </a:solidFill>
            <a:ln>
              <a:noFill/>
            </a:ln>
          </c:spPr>
          <c:invertIfNegative val="0"/>
          <c:cat>
            <c:multiLvlStrRef>
              <c:f>'Value Factor vs. Penetration'!$G$29:$H$117</c:f>
              <c:multiLvlStrCache>
                <c:ptCount val="89"/>
                <c:lvl>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pt idx="63">
                    <c:v> </c:v>
                  </c:pt>
                  <c:pt idx="64">
                    <c:v> </c:v>
                  </c:pt>
                  <c:pt idx="65">
                    <c:v> </c:v>
                  </c:pt>
                  <c:pt idx="66">
                    <c:v> </c:v>
                  </c:pt>
                  <c:pt idx="67">
                    <c:v> </c:v>
                  </c:pt>
                  <c:pt idx="68">
                    <c:v> </c:v>
                  </c:pt>
                  <c:pt idx="69">
                    <c:v> </c:v>
                  </c:pt>
                  <c:pt idx="70">
                    <c:v> </c:v>
                  </c:pt>
                  <c:pt idx="72">
                    <c:v> </c:v>
                  </c:pt>
                  <c:pt idx="73">
                    <c:v> </c:v>
                  </c:pt>
                  <c:pt idx="74">
                    <c:v> </c:v>
                  </c:pt>
                  <c:pt idx="75">
                    <c:v> </c:v>
                  </c:pt>
                  <c:pt idx="76">
                    <c:v> </c:v>
                  </c:pt>
                  <c:pt idx="77">
                    <c:v> </c:v>
                  </c:pt>
                  <c:pt idx="78">
                    <c:v> </c:v>
                  </c:pt>
                  <c:pt idx="79">
                    <c:v> </c:v>
                  </c:pt>
                  <c:pt idx="81">
                    <c:v> </c:v>
                  </c:pt>
                  <c:pt idx="82">
                    <c:v> </c:v>
                  </c:pt>
                  <c:pt idx="83">
                    <c:v> </c:v>
                  </c:pt>
                  <c:pt idx="84">
                    <c:v> </c:v>
                  </c:pt>
                  <c:pt idx="85">
                    <c:v> </c:v>
                  </c:pt>
                  <c:pt idx="86">
                    <c:v> </c:v>
                  </c:pt>
                  <c:pt idx="87">
                    <c:v> </c:v>
                  </c:pt>
                  <c:pt idx="88">
                    <c:v> </c:v>
                  </c:pt>
                </c:lvl>
                <c:lvl>
                  <c:pt idx="0">
                    <c:v>AZPS</c:v>
                  </c:pt>
                  <c:pt idx="8">
                    <c:v> </c:v>
                  </c:pt>
                  <c:pt idx="9">
                    <c:v>NEVP</c:v>
                  </c:pt>
                  <c:pt idx="17">
                    <c:v> </c:v>
                  </c:pt>
                  <c:pt idx="18">
                    <c:v>PNM</c:v>
                  </c:pt>
                  <c:pt idx="26">
                    <c:v> </c:v>
                  </c:pt>
                  <c:pt idx="27">
                    <c:v>PACE</c:v>
                  </c:pt>
                  <c:pt idx="35">
                    <c:v> </c:v>
                  </c:pt>
                  <c:pt idx="36">
                    <c:v>CPLE</c:v>
                  </c:pt>
                  <c:pt idx="44">
                    <c:v> </c:v>
                  </c:pt>
                  <c:pt idx="45">
                    <c:v>DUK</c:v>
                  </c:pt>
                  <c:pt idx="53">
                    <c:v> </c:v>
                  </c:pt>
                  <c:pt idx="54">
                    <c:v>PSCO</c:v>
                  </c:pt>
                  <c:pt idx="62">
                    <c:v> </c:v>
                  </c:pt>
                  <c:pt idx="63">
                    <c:v>FPL</c:v>
                  </c:pt>
                  <c:pt idx="71">
                    <c:v> </c:v>
                  </c:pt>
                  <c:pt idx="72">
                    <c:v>SOCO</c:v>
                  </c:pt>
                  <c:pt idx="80">
                    <c:v> </c:v>
                  </c:pt>
                  <c:pt idx="81">
                    <c:v>TVA</c:v>
                  </c:pt>
                </c:lvl>
              </c:multiLvlStrCache>
            </c:multiLvlStrRef>
          </c:cat>
          <c:val>
            <c:numRef>
              <c:f>'Value Factor vs. Penetration'!$J$29:$J$117</c:f>
              <c:numCache>
                <c:formatCode>0.0%</c:formatCode>
                <c:ptCount val="89"/>
                <c:pt idx="0">
                  <c:v>1.1418896286622799</c:v>
                </c:pt>
                <c:pt idx="1">
                  <c:v>1.14886479349788</c:v>
                </c:pt>
                <c:pt idx="2">
                  <c:v>0.96117881752233203</c:v>
                </c:pt>
                <c:pt idx="3">
                  <c:v>0.95137008486563301</c:v>
                </c:pt>
                <c:pt idx="4">
                  <c:v>0.79657819025450904</c:v>
                </c:pt>
                <c:pt idx="5">
                  <c:v>0.76407432205655201</c:v>
                </c:pt>
                <c:pt idx="6">
                  <c:v>0.77352224377620105</c:v>
                </c:pt>
                <c:pt idx="7">
                  <c:v>0.73989219569978404</c:v>
                </c:pt>
                <c:pt idx="9">
                  <c:v>1.12598225175222</c:v>
                </c:pt>
                <c:pt idx="10">
                  <c:v>1.10329185721544</c:v>
                </c:pt>
                <c:pt idx="11">
                  <c:v>0.99788185147625397</c:v>
                </c:pt>
                <c:pt idx="12">
                  <c:v>0.98399787955576201</c:v>
                </c:pt>
                <c:pt idx="13">
                  <c:v>0.88541568993839403</c:v>
                </c:pt>
                <c:pt idx="14">
                  <c:v>0.83804772722836596</c:v>
                </c:pt>
                <c:pt idx="15">
                  <c:v>0.79371812136489095</c:v>
                </c:pt>
                <c:pt idx="16">
                  <c:v>0.79110809141816196</c:v>
                </c:pt>
                <c:pt idx="18">
                  <c:v>1.2865539684649001</c:v>
                </c:pt>
                <c:pt idx="19">
                  <c:v>1.2377787604119099</c:v>
                </c:pt>
                <c:pt idx="20">
                  <c:v>1.07206431349147</c:v>
                </c:pt>
                <c:pt idx="21">
                  <c:v>1.05469875080261</c:v>
                </c:pt>
                <c:pt idx="22">
                  <c:v>0.92212410794001198</c:v>
                </c:pt>
                <c:pt idx="23">
                  <c:v>0.80190936587247497</c:v>
                </c:pt>
                <c:pt idx="24">
                  <c:v>0.86452667826930696</c:v>
                </c:pt>
                <c:pt idx="25">
                  <c:v>0.92507290219431304</c:v>
                </c:pt>
                <c:pt idx="27">
                  <c:v>1.3985221650847</c:v>
                </c:pt>
                <c:pt idx="28">
                  <c:v>1.3914590817746799</c:v>
                </c:pt>
                <c:pt idx="29">
                  <c:v>1.23433472257542</c:v>
                </c:pt>
                <c:pt idx="30">
                  <c:v>1.40007422048651</c:v>
                </c:pt>
                <c:pt idx="31">
                  <c:v>1.07049749037691</c:v>
                </c:pt>
                <c:pt idx="32">
                  <c:v>0.95022689223005896</c:v>
                </c:pt>
                <c:pt idx="33">
                  <c:v>0.98103401139858004</c:v>
                </c:pt>
                <c:pt idx="34">
                  <c:v>0.97658417493311001</c:v>
                </c:pt>
                <c:pt idx="36">
                  <c:v>1.4863711367699499</c:v>
                </c:pt>
                <c:pt idx="37">
                  <c:v>1.3513046561311199</c:v>
                </c:pt>
                <c:pt idx="38">
                  <c:v>1.2425405626439801</c:v>
                </c:pt>
                <c:pt idx="39">
                  <c:v>1.2713436077617</c:v>
                </c:pt>
                <c:pt idx="40">
                  <c:v>1.2159155417934</c:v>
                </c:pt>
                <c:pt idx="41">
                  <c:v>1.1630191451432801</c:v>
                </c:pt>
                <c:pt idx="42">
                  <c:v>1.14185877401847</c:v>
                </c:pt>
                <c:pt idx="43">
                  <c:v>1.1561697555895001</c:v>
                </c:pt>
                <c:pt idx="45">
                  <c:v>1.52722597042553</c:v>
                </c:pt>
                <c:pt idx="46">
                  <c:v>1.3301324322657699</c:v>
                </c:pt>
                <c:pt idx="47">
                  <c:v>1.2659627443420201</c:v>
                </c:pt>
                <c:pt idx="48">
                  <c:v>1.41075621272109</c:v>
                </c:pt>
                <c:pt idx="49">
                  <c:v>1.4048973934155</c:v>
                </c:pt>
                <c:pt idx="50">
                  <c:v>1.3826466245356399</c:v>
                </c:pt>
                <c:pt idx="51">
                  <c:v>1.25218408239238</c:v>
                </c:pt>
                <c:pt idx="52">
                  <c:v>1.33652135156709</c:v>
                </c:pt>
                <c:pt idx="54">
                  <c:v>1.58598720612691</c:v>
                </c:pt>
                <c:pt idx="55">
                  <c:v>1.5203918892832999</c:v>
                </c:pt>
                <c:pt idx="56">
                  <c:v>1.4965432496011799</c:v>
                </c:pt>
                <c:pt idx="57">
                  <c:v>1.53121411067272</c:v>
                </c:pt>
                <c:pt idx="58">
                  <c:v>1.5050552579393901</c:v>
                </c:pt>
                <c:pt idx="59">
                  <c:v>1.6409953831162001</c:v>
                </c:pt>
                <c:pt idx="60">
                  <c:v>1.3308944059358101</c:v>
                </c:pt>
                <c:pt idx="61">
                  <c:v>1.53170207970004</c:v>
                </c:pt>
                <c:pt idx="63">
                  <c:v>1.60414159108735</c:v>
                </c:pt>
                <c:pt idx="64">
                  <c:v>1.6362583027336599</c:v>
                </c:pt>
                <c:pt idx="65">
                  <c:v>1.67308800470759</c:v>
                </c:pt>
                <c:pt idx="66">
                  <c:v>1.80765117654566</c:v>
                </c:pt>
                <c:pt idx="67">
                  <c:v>1.74619381934192</c:v>
                </c:pt>
                <c:pt idx="68">
                  <c:v>1.58595830328938</c:v>
                </c:pt>
                <c:pt idx="69">
                  <c:v>1.5845219763657901</c:v>
                </c:pt>
                <c:pt idx="70">
                  <c:v>1.5864157918064701</c:v>
                </c:pt>
                <c:pt idx="72">
                  <c:v>1.4729229685459899</c:v>
                </c:pt>
                <c:pt idx="73">
                  <c:v>1.3017447790753101</c:v>
                </c:pt>
                <c:pt idx="74">
                  <c:v>1.03374934846357</c:v>
                </c:pt>
                <c:pt idx="75">
                  <c:v>1.18398444005877</c:v>
                </c:pt>
                <c:pt idx="76">
                  <c:v>1.3687329977268301</c:v>
                </c:pt>
                <c:pt idx="77">
                  <c:v>1.3862402793253401</c:v>
                </c:pt>
                <c:pt idx="78">
                  <c:v>1.3037834175612</c:v>
                </c:pt>
                <c:pt idx="79">
                  <c:v>1.3713256788779999</c:v>
                </c:pt>
                <c:pt idx="81">
                  <c:v>1.60985398536451</c:v>
                </c:pt>
                <c:pt idx="82">
                  <c:v>1.3257754349493001</c:v>
                </c:pt>
                <c:pt idx="83">
                  <c:v>1.2657528727973</c:v>
                </c:pt>
                <c:pt idx="84">
                  <c:v>1.3213249830599301</c:v>
                </c:pt>
                <c:pt idx="85">
                  <c:v>1.3656072895250699</c:v>
                </c:pt>
                <c:pt idx="86">
                  <c:v>1.33007467578494</c:v>
                </c:pt>
                <c:pt idx="87">
                  <c:v>1.27894799958884</c:v>
                </c:pt>
                <c:pt idx="88">
                  <c:v>1.35537083175243</c:v>
                </c:pt>
              </c:numCache>
            </c:numRef>
          </c:val>
          <c:extLst>
            <c:ext xmlns:c16="http://schemas.microsoft.com/office/drawing/2014/chart" uri="{C3380CC4-5D6E-409C-BE32-E72D297353CC}">
              <c16:uniqueId val="{00000000-FBCA-4765-BDB2-089ED7C66B7B}"/>
            </c:ext>
          </c:extLst>
        </c:ser>
        <c:dLbls>
          <c:showLegendKey val="0"/>
          <c:showVal val="0"/>
          <c:showCatName val="0"/>
          <c:showSerName val="0"/>
          <c:showPercent val="0"/>
          <c:showBubbleSize val="0"/>
        </c:dLbls>
        <c:gapWidth val="40"/>
        <c:axId val="433359488"/>
        <c:axId val="433377664"/>
      </c:barChart>
      <c:lineChart>
        <c:grouping val="standard"/>
        <c:varyColors val="0"/>
        <c:ser>
          <c:idx val="1"/>
          <c:order val="1"/>
          <c:spPr>
            <a:ln w="19050">
              <a:noFill/>
              <a:prstDash val="solid"/>
            </a:ln>
          </c:spPr>
          <c:marker>
            <c:symbol val="circle"/>
            <c:size val="5"/>
            <c:spPr>
              <a:solidFill>
                <a:schemeClr val="tx2"/>
              </a:solidFill>
              <a:ln>
                <a:noFill/>
              </a:ln>
            </c:spPr>
          </c:marker>
          <c:dPt>
            <c:idx val="10"/>
            <c:bubble3D val="0"/>
            <c:extLst>
              <c:ext xmlns:c16="http://schemas.microsoft.com/office/drawing/2014/chart" uri="{C3380CC4-5D6E-409C-BE32-E72D297353CC}">
                <c16:uniqueId val="{00000001-FBCA-4765-BDB2-089ED7C66B7B}"/>
              </c:ext>
            </c:extLst>
          </c:dPt>
          <c:dPt>
            <c:idx val="11"/>
            <c:bubble3D val="0"/>
            <c:extLst>
              <c:ext xmlns:c16="http://schemas.microsoft.com/office/drawing/2014/chart" uri="{C3380CC4-5D6E-409C-BE32-E72D297353CC}">
                <c16:uniqueId val="{00000002-FBCA-4765-BDB2-089ED7C66B7B}"/>
              </c:ext>
            </c:extLst>
          </c:dPt>
          <c:dPt>
            <c:idx val="20"/>
            <c:bubble3D val="0"/>
            <c:extLst>
              <c:ext xmlns:c16="http://schemas.microsoft.com/office/drawing/2014/chart" uri="{C3380CC4-5D6E-409C-BE32-E72D297353CC}">
                <c16:uniqueId val="{00000003-FBCA-4765-BDB2-089ED7C66B7B}"/>
              </c:ext>
            </c:extLst>
          </c:dPt>
          <c:dPt>
            <c:idx val="30"/>
            <c:bubble3D val="0"/>
            <c:extLst>
              <c:ext xmlns:c16="http://schemas.microsoft.com/office/drawing/2014/chart" uri="{C3380CC4-5D6E-409C-BE32-E72D297353CC}">
                <c16:uniqueId val="{00000004-FBCA-4765-BDB2-089ED7C66B7B}"/>
              </c:ext>
            </c:extLst>
          </c:dPt>
          <c:dPt>
            <c:idx val="40"/>
            <c:bubble3D val="0"/>
            <c:extLst>
              <c:ext xmlns:c16="http://schemas.microsoft.com/office/drawing/2014/chart" uri="{C3380CC4-5D6E-409C-BE32-E72D297353CC}">
                <c16:uniqueId val="{00000005-FBCA-4765-BDB2-089ED7C66B7B}"/>
              </c:ext>
            </c:extLst>
          </c:dPt>
          <c:dPt>
            <c:idx val="50"/>
            <c:bubble3D val="0"/>
            <c:extLst>
              <c:ext xmlns:c16="http://schemas.microsoft.com/office/drawing/2014/chart" uri="{C3380CC4-5D6E-409C-BE32-E72D297353CC}">
                <c16:uniqueId val="{00000006-FBCA-4765-BDB2-089ED7C66B7B}"/>
              </c:ext>
            </c:extLst>
          </c:dPt>
          <c:dPt>
            <c:idx val="51"/>
            <c:bubble3D val="0"/>
            <c:extLst>
              <c:ext xmlns:c16="http://schemas.microsoft.com/office/drawing/2014/chart" uri="{C3380CC4-5D6E-409C-BE32-E72D297353CC}">
                <c16:uniqueId val="{00000007-FBCA-4765-BDB2-089ED7C66B7B}"/>
              </c:ext>
            </c:extLst>
          </c:dPt>
          <c:dPt>
            <c:idx val="60"/>
            <c:bubble3D val="0"/>
            <c:extLst>
              <c:ext xmlns:c16="http://schemas.microsoft.com/office/drawing/2014/chart" uri="{C3380CC4-5D6E-409C-BE32-E72D297353CC}">
                <c16:uniqueId val="{00000008-FBCA-4765-BDB2-089ED7C66B7B}"/>
              </c:ext>
            </c:extLst>
          </c:dPt>
          <c:dPt>
            <c:idx val="70"/>
            <c:bubble3D val="0"/>
            <c:extLst>
              <c:ext xmlns:c16="http://schemas.microsoft.com/office/drawing/2014/chart" uri="{C3380CC4-5D6E-409C-BE32-E72D297353CC}">
                <c16:uniqueId val="{00000009-FBCA-4765-BDB2-089ED7C66B7B}"/>
              </c:ext>
            </c:extLst>
          </c:dPt>
          <c:cat>
            <c:strRef>
              <c:f>'Value Factor vs. Penetration'!$H$29:$H$117</c:f>
              <c:strCache>
                <c:ptCount val="89"/>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pt idx="63">
                  <c:v> </c:v>
                </c:pt>
                <c:pt idx="64">
                  <c:v> </c:v>
                </c:pt>
                <c:pt idx="65">
                  <c:v> </c:v>
                </c:pt>
                <c:pt idx="66">
                  <c:v> </c:v>
                </c:pt>
                <c:pt idx="67">
                  <c:v> </c:v>
                </c:pt>
                <c:pt idx="68">
                  <c:v> </c:v>
                </c:pt>
                <c:pt idx="69">
                  <c:v> </c:v>
                </c:pt>
                <c:pt idx="70">
                  <c:v> </c:v>
                </c:pt>
                <c:pt idx="72">
                  <c:v> </c:v>
                </c:pt>
                <c:pt idx="73">
                  <c:v> </c:v>
                </c:pt>
                <c:pt idx="74">
                  <c:v> </c:v>
                </c:pt>
                <c:pt idx="75">
                  <c:v> </c:v>
                </c:pt>
                <c:pt idx="76">
                  <c:v> </c:v>
                </c:pt>
                <c:pt idx="77">
                  <c:v> </c:v>
                </c:pt>
                <c:pt idx="78">
                  <c:v> </c:v>
                </c:pt>
                <c:pt idx="79">
                  <c:v> </c:v>
                </c:pt>
                <c:pt idx="81">
                  <c:v> </c:v>
                </c:pt>
                <c:pt idx="82">
                  <c:v> </c:v>
                </c:pt>
                <c:pt idx="83">
                  <c:v> </c:v>
                </c:pt>
                <c:pt idx="84">
                  <c:v> </c:v>
                </c:pt>
                <c:pt idx="85">
                  <c:v> </c:v>
                </c:pt>
                <c:pt idx="86">
                  <c:v> </c:v>
                </c:pt>
                <c:pt idx="87">
                  <c:v> </c:v>
                </c:pt>
                <c:pt idx="88">
                  <c:v> </c:v>
                </c:pt>
              </c:strCache>
            </c:strRef>
          </c:cat>
          <c:val>
            <c:numRef>
              <c:f>'Value Factor vs. Penetration'!$I$29:$I$117</c:f>
              <c:numCache>
                <c:formatCode>0.0%</c:formatCode>
                <c:ptCount val="89"/>
                <c:pt idx="0">
                  <c:v>1.68230162173627E-2</c:v>
                </c:pt>
                <c:pt idx="1">
                  <c:v>3.8395605845004697E-2</c:v>
                </c:pt>
                <c:pt idx="2">
                  <c:v>7.45599284515268E-2</c:v>
                </c:pt>
                <c:pt idx="3">
                  <c:v>8.0096612512634599E-2</c:v>
                </c:pt>
                <c:pt idx="4">
                  <c:v>9.0783388278265001E-2</c:v>
                </c:pt>
                <c:pt idx="5">
                  <c:v>9.8860453256840106E-2</c:v>
                </c:pt>
                <c:pt idx="6">
                  <c:v>0.10724589624945299</c:v>
                </c:pt>
                <c:pt idx="7">
                  <c:v>0.1139516627915</c:v>
                </c:pt>
                <c:pt idx="9">
                  <c:v>9.7830697448524507E-3</c:v>
                </c:pt>
                <c:pt idx="10">
                  <c:v>1.43006660375206E-2</c:v>
                </c:pt>
                <c:pt idx="11">
                  <c:v>1.7959439305857E-2</c:v>
                </c:pt>
                <c:pt idx="12">
                  <c:v>2.22278606533888E-2</c:v>
                </c:pt>
                <c:pt idx="13">
                  <c:v>3.9399483041380301E-2</c:v>
                </c:pt>
                <c:pt idx="14">
                  <c:v>7.5655743881130097E-2</c:v>
                </c:pt>
                <c:pt idx="15">
                  <c:v>8.5716225562172399E-2</c:v>
                </c:pt>
                <c:pt idx="16">
                  <c:v>9.4570912891375106E-2</c:v>
                </c:pt>
                <c:pt idx="18">
                  <c:v>5.8599518716249696E-3</c:v>
                </c:pt>
                <c:pt idx="19">
                  <c:v>1.10070303870525E-2</c:v>
                </c:pt>
                <c:pt idx="20">
                  <c:v>2.0640733220390499E-2</c:v>
                </c:pt>
                <c:pt idx="21">
                  <c:v>2.75485133981332E-2</c:v>
                </c:pt>
                <c:pt idx="22">
                  <c:v>4.0180355083740099E-2</c:v>
                </c:pt>
                <c:pt idx="23">
                  <c:v>5.4392420632995299E-2</c:v>
                </c:pt>
                <c:pt idx="24">
                  <c:v>6.8396521713491101E-2</c:v>
                </c:pt>
                <c:pt idx="25">
                  <c:v>7.59806738666607E-2</c:v>
                </c:pt>
                <c:pt idx="27">
                  <c:v>5.73475852779847E-4</c:v>
                </c:pt>
                <c:pt idx="28">
                  <c:v>8.0248376421147502E-4</c:v>
                </c:pt>
                <c:pt idx="29">
                  <c:v>1.49608348602629E-3</c:v>
                </c:pt>
                <c:pt idx="30">
                  <c:v>2.20846642647224E-3</c:v>
                </c:pt>
                <c:pt idx="31">
                  <c:v>1.8187770892661399E-2</c:v>
                </c:pt>
                <c:pt idx="32">
                  <c:v>3.6533136173575502E-2</c:v>
                </c:pt>
                <c:pt idx="33">
                  <c:v>3.8257225323400097E-2</c:v>
                </c:pt>
                <c:pt idx="34">
                  <c:v>4.1387538836142199E-2</c:v>
                </c:pt>
                <c:pt idx="36">
                  <c:v>2.0064059617798001E-3</c:v>
                </c:pt>
                <c:pt idx="37">
                  <c:v>3.57846751262717E-3</c:v>
                </c:pt>
                <c:pt idx="38">
                  <c:v>7.2721157320633804E-3</c:v>
                </c:pt>
                <c:pt idx="39">
                  <c:v>1.2059910371051899E-2</c:v>
                </c:pt>
                <c:pt idx="40">
                  <c:v>2.1058830604866099E-2</c:v>
                </c:pt>
                <c:pt idx="41">
                  <c:v>2.7617198589775498E-2</c:v>
                </c:pt>
                <c:pt idx="42">
                  <c:v>3.1207400943926E-2</c:v>
                </c:pt>
                <c:pt idx="43">
                  <c:v>3.7842945164839298E-2</c:v>
                </c:pt>
                <c:pt idx="45">
                  <c:v>4.7999501080121001E-4</c:v>
                </c:pt>
                <c:pt idx="46">
                  <c:v>1.53017899739234E-3</c:v>
                </c:pt>
                <c:pt idx="47">
                  <c:v>3.2488600818260101E-3</c:v>
                </c:pt>
                <c:pt idx="48">
                  <c:v>4.99759063398843E-3</c:v>
                </c:pt>
                <c:pt idx="49">
                  <c:v>1.32834831526928E-2</c:v>
                </c:pt>
                <c:pt idx="50">
                  <c:v>2.4421638256011801E-2</c:v>
                </c:pt>
                <c:pt idx="51">
                  <c:v>2.75207340052319E-2</c:v>
                </c:pt>
                <c:pt idx="52">
                  <c:v>3.4432146241139799E-2</c:v>
                </c:pt>
                <c:pt idx="54">
                  <c:v>8.4490303916363307E-3</c:v>
                </c:pt>
                <c:pt idx="55">
                  <c:v>1.1346867254167E-2</c:v>
                </c:pt>
                <c:pt idx="56">
                  <c:v>1.28731734030291E-2</c:v>
                </c:pt>
                <c:pt idx="57">
                  <c:v>1.2727205045334001E-2</c:v>
                </c:pt>
                <c:pt idx="58">
                  <c:v>1.9666971285042301E-2</c:v>
                </c:pt>
                <c:pt idx="59">
                  <c:v>2.8570584473339201E-2</c:v>
                </c:pt>
                <c:pt idx="60">
                  <c:v>3.0791806221239799E-2</c:v>
                </c:pt>
                <c:pt idx="61">
                  <c:v>3.3314859205390603E-2</c:v>
                </c:pt>
                <c:pt idx="63">
                  <c:v>8.2559830887143698E-4</c:v>
                </c:pt>
                <c:pt idx="64">
                  <c:v>9.1406491096993005E-4</c:v>
                </c:pt>
                <c:pt idx="65">
                  <c:v>9.973443799606279E-4</c:v>
                </c:pt>
                <c:pt idx="66">
                  <c:v>1.08308338083376E-3</c:v>
                </c:pt>
                <c:pt idx="67">
                  <c:v>1.2424294520873801E-3</c:v>
                </c:pt>
                <c:pt idx="68">
                  <c:v>5.5782466652217902E-3</c:v>
                </c:pt>
                <c:pt idx="69">
                  <c:v>1.6226286960484799E-2</c:v>
                </c:pt>
                <c:pt idx="70">
                  <c:v>2.0721493927568699E-2</c:v>
                </c:pt>
                <c:pt idx="72">
                  <c:v>1.26629078610723E-4</c:v>
                </c:pt>
                <c:pt idx="73">
                  <c:v>2.28054579569209E-4</c:v>
                </c:pt>
                <c:pt idx="74">
                  <c:v>7.1904693693285496E-4</c:v>
                </c:pt>
                <c:pt idx="75">
                  <c:v>7.65327963205301E-4</c:v>
                </c:pt>
                <c:pt idx="76">
                  <c:v>3.8427308207705101E-3</c:v>
                </c:pt>
                <c:pt idx="77">
                  <c:v>9.73291185863032E-3</c:v>
                </c:pt>
                <c:pt idx="78">
                  <c:v>1.1458117184246599E-2</c:v>
                </c:pt>
                <c:pt idx="79">
                  <c:v>1.22822323590209E-2</c:v>
                </c:pt>
                <c:pt idx="81">
                  <c:v>3.3774423255423601E-5</c:v>
                </c:pt>
                <c:pt idx="82">
                  <c:v>1.0213290811262099E-4</c:v>
                </c:pt>
                <c:pt idx="83">
                  <c:v>1.3675938485701201E-4</c:v>
                </c:pt>
                <c:pt idx="84">
                  <c:v>4.1145358635882601E-4</c:v>
                </c:pt>
                <c:pt idx="85">
                  <c:v>5.8603173741985195E-4</c:v>
                </c:pt>
                <c:pt idx="86">
                  <c:v>1.3387904487772999E-3</c:v>
                </c:pt>
                <c:pt idx="87">
                  <c:v>1.8113478632673301E-3</c:v>
                </c:pt>
                <c:pt idx="88">
                  <c:v>2.90854970948795E-3</c:v>
                </c:pt>
              </c:numCache>
            </c:numRef>
          </c:val>
          <c:smooth val="0"/>
          <c:extLst>
            <c:ext xmlns:c16="http://schemas.microsoft.com/office/drawing/2014/chart" uri="{C3380CC4-5D6E-409C-BE32-E72D297353CC}">
              <c16:uniqueId val="{0000000A-FBCA-4765-BDB2-089ED7C66B7B}"/>
            </c:ext>
          </c:extLst>
        </c:ser>
        <c:dLbls>
          <c:showLegendKey val="0"/>
          <c:showVal val="0"/>
          <c:showCatName val="0"/>
          <c:showSerName val="0"/>
          <c:showPercent val="0"/>
          <c:showBubbleSize val="0"/>
        </c:dLbls>
        <c:marker val="1"/>
        <c:smooth val="0"/>
        <c:axId val="433385472"/>
        <c:axId val="433379200"/>
      </c:lineChart>
      <c:catAx>
        <c:axId val="433359488"/>
        <c:scaling>
          <c:orientation val="minMax"/>
        </c:scaling>
        <c:delete val="0"/>
        <c:axPos val="b"/>
        <c:numFmt formatCode="General" sourceLinked="1"/>
        <c:majorTickMark val="out"/>
        <c:minorTickMark val="none"/>
        <c:tickLblPos val="nextTo"/>
        <c:spPr>
          <a:ln w="3175">
            <a:noFill/>
          </a:ln>
        </c:spPr>
        <c:txPr>
          <a:bodyPr rot="-5400000" vert="horz"/>
          <a:lstStyle/>
          <a:p>
            <a:pPr>
              <a:defRPr/>
            </a:pPr>
            <a:endParaRPr lang="en-US"/>
          </a:p>
        </c:txPr>
        <c:crossAx val="433377664"/>
        <c:crosses val="autoZero"/>
        <c:auto val="1"/>
        <c:lblAlgn val="ctr"/>
        <c:lblOffset val="0"/>
        <c:tickLblSkip val="1"/>
        <c:tickMarkSkip val="1"/>
        <c:noMultiLvlLbl val="0"/>
      </c:catAx>
      <c:valAx>
        <c:axId val="433377664"/>
        <c:scaling>
          <c:orientation val="minMax"/>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txPr>
          <a:bodyPr/>
          <a:lstStyle/>
          <a:p>
            <a:pPr>
              <a:defRPr>
                <a:solidFill>
                  <a:schemeClr val="accent6">
                    <a:lumMod val="75000"/>
                  </a:schemeClr>
                </a:solidFill>
              </a:defRPr>
            </a:pPr>
            <a:endParaRPr lang="en-US"/>
          </a:p>
        </c:txPr>
        <c:crossAx val="433359488"/>
        <c:crosses val="autoZero"/>
        <c:crossBetween val="between"/>
        <c:majorUnit val="0.5"/>
      </c:valAx>
      <c:valAx>
        <c:axId val="433379200"/>
        <c:scaling>
          <c:orientation val="minMax"/>
          <c:max val="0.2"/>
        </c:scaling>
        <c:delete val="0"/>
        <c:axPos val="r"/>
        <c:numFmt formatCode="0%" sourceLinked="0"/>
        <c:majorTickMark val="out"/>
        <c:minorTickMark val="none"/>
        <c:tickLblPos val="nextTo"/>
        <c:spPr>
          <a:ln w="3175">
            <a:noFill/>
          </a:ln>
        </c:spPr>
        <c:txPr>
          <a:bodyPr/>
          <a:lstStyle/>
          <a:p>
            <a:pPr>
              <a:defRPr>
                <a:solidFill>
                  <a:schemeClr val="tx2"/>
                </a:solidFill>
              </a:defRPr>
            </a:pPr>
            <a:endParaRPr lang="en-US"/>
          </a:p>
        </c:txPr>
        <c:crossAx val="433385472"/>
        <c:crosses val="max"/>
        <c:crossBetween val="between"/>
        <c:majorUnit val="5.000000000000001E-2"/>
        <c:minorUnit val="2.5000000000000005E-2"/>
      </c:valAx>
      <c:catAx>
        <c:axId val="433385472"/>
        <c:scaling>
          <c:orientation val="minMax"/>
        </c:scaling>
        <c:delete val="1"/>
        <c:axPos val="b"/>
        <c:numFmt formatCode="General" sourceLinked="1"/>
        <c:majorTickMark val="out"/>
        <c:minorTickMark val="none"/>
        <c:tickLblPos val="nextTo"/>
        <c:crossAx val="433379200"/>
        <c:crosses val="autoZero"/>
        <c:auto val="1"/>
        <c:lblAlgn val="ctr"/>
        <c:lblOffset val="100"/>
        <c:noMultiLvlLbl val="0"/>
      </c:catAx>
      <c:spPr>
        <a:ln w="3175">
          <a:noFill/>
        </a:ln>
      </c:spPr>
    </c:plotArea>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0249512080220747E-2"/>
          <c:y val="0.10204676563867017"/>
          <c:w val="0.8654004307153913"/>
          <c:h val="0.72990999231156728"/>
        </c:manualLayout>
      </c:layout>
      <c:barChart>
        <c:barDir val="col"/>
        <c:grouping val="clustered"/>
        <c:varyColors val="0"/>
        <c:ser>
          <c:idx val="0"/>
          <c:order val="0"/>
          <c:spPr>
            <a:solidFill>
              <a:schemeClr val="accent6"/>
            </a:solidFill>
            <a:ln>
              <a:noFill/>
            </a:ln>
          </c:spPr>
          <c:invertIfNegative val="0"/>
          <c:cat>
            <c:multiLvlStrRef>
              <c:f>'Value Factor vs. Penetration'!$A$29:$B$90</c:f>
              <c:multiLvlStrCache>
                <c:ptCount val="62"/>
                <c:lvl>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5">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lvl>
                <c:lvl>
                  <c:pt idx="0">
                    <c:v>CAISO</c:v>
                  </c:pt>
                  <c:pt idx="8">
                    <c:v> </c:v>
                  </c:pt>
                  <c:pt idx="9">
                    <c:v>ISO-NE</c:v>
                  </c:pt>
                  <c:pt idx="17">
                    <c:v> </c:v>
                  </c:pt>
                  <c:pt idx="18">
                    <c:v>NYISO</c:v>
                  </c:pt>
                  <c:pt idx="26">
                    <c:v> </c:v>
                  </c:pt>
                  <c:pt idx="27">
                    <c:v>ERCOT</c:v>
                  </c:pt>
                  <c:pt idx="35">
                    <c:v> </c:v>
                  </c:pt>
                  <c:pt idx="36">
                    <c:v>PJM</c:v>
                  </c:pt>
                  <c:pt idx="45">
                    <c:v>MISO</c:v>
                  </c:pt>
                  <c:pt idx="54">
                    <c:v>SPP</c:v>
                  </c:pt>
                </c:lvl>
              </c:multiLvlStrCache>
            </c:multiLvlStrRef>
          </c:cat>
          <c:val>
            <c:numRef>
              <c:f>'Value Factor vs. Penetration'!$D$29:$D$90</c:f>
              <c:numCache>
                <c:formatCode>0.0%</c:formatCode>
                <c:ptCount val="62"/>
                <c:pt idx="0">
                  <c:v>1.55424842836744</c:v>
                </c:pt>
                <c:pt idx="1">
                  <c:v>1.3278958256461799</c:v>
                </c:pt>
                <c:pt idx="2">
                  <c:v>1.1689527617858799</c:v>
                </c:pt>
                <c:pt idx="3">
                  <c:v>1.05985505595852</c:v>
                </c:pt>
                <c:pt idx="4">
                  <c:v>1.0215977479066001</c:v>
                </c:pt>
                <c:pt idx="5">
                  <c:v>0.99650206831393795</c:v>
                </c:pt>
                <c:pt idx="6">
                  <c:v>0.82228608214967502</c:v>
                </c:pt>
                <c:pt idx="7">
                  <c:v>0.771217856435232</c:v>
                </c:pt>
                <c:pt idx="9">
                  <c:v>1.1619011105293999</c:v>
                </c:pt>
                <c:pt idx="10">
                  <c:v>1.06628036136502</c:v>
                </c:pt>
                <c:pt idx="11">
                  <c:v>0.96395394964293402</c:v>
                </c:pt>
                <c:pt idx="12">
                  <c:v>1.0124672208132499</c:v>
                </c:pt>
                <c:pt idx="13">
                  <c:v>1.0764756886554101</c:v>
                </c:pt>
                <c:pt idx="14">
                  <c:v>1.0036205906858999</c:v>
                </c:pt>
                <c:pt idx="15">
                  <c:v>0.99906330286157596</c:v>
                </c:pt>
                <c:pt idx="16">
                  <c:v>0.94574467265043805</c:v>
                </c:pt>
                <c:pt idx="18">
                  <c:v>1.3331502616036801</c:v>
                </c:pt>
                <c:pt idx="19">
                  <c:v>1.35654277475981</c:v>
                </c:pt>
                <c:pt idx="20">
                  <c:v>1.1690352762282601</c:v>
                </c:pt>
                <c:pt idx="21">
                  <c:v>1.27257714297102</c:v>
                </c:pt>
                <c:pt idx="22">
                  <c:v>1.36517807291482</c:v>
                </c:pt>
                <c:pt idx="23">
                  <c:v>1.3220776390142699</c:v>
                </c:pt>
                <c:pt idx="24">
                  <c:v>1.2550017664895701</c:v>
                </c:pt>
                <c:pt idx="25">
                  <c:v>1.2187497247355099</c:v>
                </c:pt>
                <c:pt idx="27">
                  <c:v>1.2763828291967301</c:v>
                </c:pt>
                <c:pt idx="28">
                  <c:v>1.23847211909906</c:v>
                </c:pt>
                <c:pt idx="29">
                  <c:v>1.0902390664172801</c:v>
                </c:pt>
                <c:pt idx="30">
                  <c:v>1.19097669493202</c:v>
                </c:pt>
                <c:pt idx="31">
                  <c:v>1.3178565261124999</c:v>
                </c:pt>
                <c:pt idx="32">
                  <c:v>0.991249164207198</c:v>
                </c:pt>
                <c:pt idx="33">
                  <c:v>1.07256022272906</c:v>
                </c:pt>
                <c:pt idx="34">
                  <c:v>1.2897060361205701</c:v>
                </c:pt>
                <c:pt idx="36">
                  <c:v>1.4997624287038001</c:v>
                </c:pt>
                <c:pt idx="37">
                  <c:v>1.62518618245026</c:v>
                </c:pt>
                <c:pt idx="38">
                  <c:v>1.42436490316121</c:v>
                </c:pt>
                <c:pt idx="39">
                  <c:v>1.3998209656629701</c:v>
                </c:pt>
                <c:pt idx="40">
                  <c:v>1.42926720808466</c:v>
                </c:pt>
                <c:pt idx="41">
                  <c:v>1.41601737367599</c:v>
                </c:pt>
                <c:pt idx="42">
                  <c:v>1.43039469300473</c:v>
                </c:pt>
                <c:pt idx="43">
                  <c:v>1.39547918933205</c:v>
                </c:pt>
                <c:pt idx="45">
                  <c:v>1.2331098105029099</c:v>
                </c:pt>
                <c:pt idx="46">
                  <c:v>1.1787440614464899</c:v>
                </c:pt>
                <c:pt idx="47">
                  <c:v>1.19657686030747</c:v>
                </c:pt>
                <c:pt idx="48">
                  <c:v>1.32455050612646</c:v>
                </c:pt>
                <c:pt idx="49">
                  <c:v>1.3838079558331999</c:v>
                </c:pt>
                <c:pt idx="50">
                  <c:v>1.2713557069794099</c:v>
                </c:pt>
                <c:pt idx="51">
                  <c:v>1.1786462405592699</c:v>
                </c:pt>
                <c:pt idx="52">
                  <c:v>1.1157417730521</c:v>
                </c:pt>
                <c:pt idx="54">
                  <c:v>1.49572526012359</c:v>
                </c:pt>
                <c:pt idx="55">
                  <c:v>1.6272591737086499</c:v>
                </c:pt>
                <c:pt idx="56">
                  <c:v>1.60474085309949</c:v>
                </c:pt>
                <c:pt idx="57">
                  <c:v>1.6201858708733401</c:v>
                </c:pt>
                <c:pt idx="58">
                  <c:v>1.8575699771465299</c:v>
                </c:pt>
                <c:pt idx="59">
                  <c:v>1.7186180910123301</c:v>
                </c:pt>
                <c:pt idx="60">
                  <c:v>1.5853395061576201</c:v>
                </c:pt>
                <c:pt idx="61">
                  <c:v>1.7312913964109</c:v>
                </c:pt>
              </c:numCache>
            </c:numRef>
          </c:val>
          <c:extLst>
            <c:ext xmlns:c16="http://schemas.microsoft.com/office/drawing/2014/chart" uri="{C3380CC4-5D6E-409C-BE32-E72D297353CC}">
              <c16:uniqueId val="{00000000-745F-4323-A397-AB96A055E982}"/>
            </c:ext>
          </c:extLst>
        </c:ser>
        <c:dLbls>
          <c:showLegendKey val="0"/>
          <c:showVal val="0"/>
          <c:showCatName val="0"/>
          <c:showSerName val="0"/>
          <c:showPercent val="0"/>
          <c:showBubbleSize val="0"/>
        </c:dLbls>
        <c:gapWidth val="40"/>
        <c:axId val="433359488"/>
        <c:axId val="433377664"/>
      </c:barChart>
      <c:lineChart>
        <c:grouping val="standard"/>
        <c:varyColors val="0"/>
        <c:ser>
          <c:idx val="1"/>
          <c:order val="1"/>
          <c:spPr>
            <a:ln w="19050">
              <a:noFill/>
              <a:prstDash val="solid"/>
            </a:ln>
          </c:spPr>
          <c:marker>
            <c:symbol val="circle"/>
            <c:size val="5"/>
            <c:spPr>
              <a:solidFill>
                <a:schemeClr val="tx2"/>
              </a:solidFill>
              <a:ln>
                <a:noFill/>
              </a:ln>
            </c:spPr>
          </c:marker>
          <c:dPt>
            <c:idx val="10"/>
            <c:bubble3D val="0"/>
            <c:extLst>
              <c:ext xmlns:c16="http://schemas.microsoft.com/office/drawing/2014/chart" uri="{C3380CC4-5D6E-409C-BE32-E72D297353CC}">
                <c16:uniqueId val="{00000001-745F-4323-A397-AB96A055E982}"/>
              </c:ext>
            </c:extLst>
          </c:dPt>
          <c:dPt>
            <c:idx val="11"/>
            <c:bubble3D val="0"/>
            <c:extLst>
              <c:ext xmlns:c16="http://schemas.microsoft.com/office/drawing/2014/chart" uri="{C3380CC4-5D6E-409C-BE32-E72D297353CC}">
                <c16:uniqueId val="{00000002-745F-4323-A397-AB96A055E982}"/>
              </c:ext>
            </c:extLst>
          </c:dPt>
          <c:dPt>
            <c:idx val="20"/>
            <c:bubble3D val="0"/>
            <c:extLst>
              <c:ext xmlns:c16="http://schemas.microsoft.com/office/drawing/2014/chart" uri="{C3380CC4-5D6E-409C-BE32-E72D297353CC}">
                <c16:uniqueId val="{00000003-745F-4323-A397-AB96A055E982}"/>
              </c:ext>
            </c:extLst>
          </c:dPt>
          <c:dPt>
            <c:idx val="30"/>
            <c:bubble3D val="0"/>
            <c:extLst>
              <c:ext xmlns:c16="http://schemas.microsoft.com/office/drawing/2014/chart" uri="{C3380CC4-5D6E-409C-BE32-E72D297353CC}">
                <c16:uniqueId val="{00000004-745F-4323-A397-AB96A055E982}"/>
              </c:ext>
            </c:extLst>
          </c:dPt>
          <c:dPt>
            <c:idx val="40"/>
            <c:bubble3D val="0"/>
            <c:extLst>
              <c:ext xmlns:c16="http://schemas.microsoft.com/office/drawing/2014/chart" uri="{C3380CC4-5D6E-409C-BE32-E72D297353CC}">
                <c16:uniqueId val="{00000005-745F-4323-A397-AB96A055E982}"/>
              </c:ext>
            </c:extLst>
          </c:dPt>
          <c:dPt>
            <c:idx val="50"/>
            <c:bubble3D val="0"/>
            <c:extLst>
              <c:ext xmlns:c16="http://schemas.microsoft.com/office/drawing/2014/chart" uri="{C3380CC4-5D6E-409C-BE32-E72D297353CC}">
                <c16:uniqueId val="{00000006-745F-4323-A397-AB96A055E982}"/>
              </c:ext>
            </c:extLst>
          </c:dPt>
          <c:dPt>
            <c:idx val="51"/>
            <c:bubble3D val="0"/>
            <c:extLst>
              <c:ext xmlns:c16="http://schemas.microsoft.com/office/drawing/2014/chart" uri="{C3380CC4-5D6E-409C-BE32-E72D297353CC}">
                <c16:uniqueId val="{00000007-745F-4323-A397-AB96A055E982}"/>
              </c:ext>
            </c:extLst>
          </c:dPt>
          <c:dPt>
            <c:idx val="60"/>
            <c:bubble3D val="0"/>
            <c:extLst>
              <c:ext xmlns:c16="http://schemas.microsoft.com/office/drawing/2014/chart" uri="{C3380CC4-5D6E-409C-BE32-E72D297353CC}">
                <c16:uniqueId val="{00000008-745F-4323-A397-AB96A055E982}"/>
              </c:ext>
            </c:extLst>
          </c:dPt>
          <c:dPt>
            <c:idx val="70"/>
            <c:bubble3D val="0"/>
            <c:extLst>
              <c:ext xmlns:c16="http://schemas.microsoft.com/office/drawing/2014/chart" uri="{C3380CC4-5D6E-409C-BE32-E72D297353CC}">
                <c16:uniqueId val="{00000009-745F-4323-A397-AB96A055E982}"/>
              </c:ext>
            </c:extLst>
          </c:dPt>
          <c:cat>
            <c:strRef>
              <c:f>'Value Factor vs. Penetration'!$B$29:$B$90</c:f>
              <c:strCache>
                <c:ptCount val="62"/>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5">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strCache>
            </c:strRef>
          </c:cat>
          <c:val>
            <c:numRef>
              <c:f>'Value Factor vs. Penetration'!$C$29:$C$90</c:f>
              <c:numCache>
                <c:formatCode>0.0%</c:formatCode>
                <c:ptCount val="62"/>
                <c:pt idx="0">
                  <c:v>1.63752361738197E-2</c:v>
                </c:pt>
                <c:pt idx="1">
                  <c:v>2.81689266861548E-2</c:v>
                </c:pt>
                <c:pt idx="2">
                  <c:v>6.4182086367555E-2</c:v>
                </c:pt>
                <c:pt idx="3">
                  <c:v>9.4920534368793594E-2</c:v>
                </c:pt>
                <c:pt idx="4">
                  <c:v>0.12418812033335599</c:v>
                </c:pt>
                <c:pt idx="5">
                  <c:v>0.15279735678151099</c:v>
                </c:pt>
                <c:pt idx="6">
                  <c:v>0.173273083452054</c:v>
                </c:pt>
                <c:pt idx="7">
                  <c:v>0.18717045169007099</c:v>
                </c:pt>
                <c:pt idx="9">
                  <c:v>2.13820044802337E-3</c:v>
                </c:pt>
                <c:pt idx="10">
                  <c:v>4.7893704764479699E-3</c:v>
                </c:pt>
                <c:pt idx="11">
                  <c:v>9.6681532157877493E-3</c:v>
                </c:pt>
                <c:pt idx="12">
                  <c:v>1.4811322571798499E-2</c:v>
                </c:pt>
                <c:pt idx="13">
                  <c:v>2.14061035598457E-2</c:v>
                </c:pt>
                <c:pt idx="14">
                  <c:v>2.7693927722749201E-2</c:v>
                </c:pt>
                <c:pt idx="15">
                  <c:v>3.3136784526907298E-2</c:v>
                </c:pt>
                <c:pt idx="16">
                  <c:v>4.2521850360211201E-2</c:v>
                </c:pt>
                <c:pt idx="18">
                  <c:v>1.18935588501058E-3</c:v>
                </c:pt>
                <c:pt idx="19">
                  <c:v>1.70930122087613E-3</c:v>
                </c:pt>
                <c:pt idx="20">
                  <c:v>2.6868028936717701E-3</c:v>
                </c:pt>
                <c:pt idx="21">
                  <c:v>4.68528421619959E-3</c:v>
                </c:pt>
                <c:pt idx="22">
                  <c:v>7.15028034343357E-3</c:v>
                </c:pt>
                <c:pt idx="23">
                  <c:v>9.6930077968415997E-3</c:v>
                </c:pt>
                <c:pt idx="24">
                  <c:v>1.1561450301085401E-2</c:v>
                </c:pt>
                <c:pt idx="25">
                  <c:v>1.59582599018252E-2</c:v>
                </c:pt>
                <c:pt idx="27">
                  <c:v>5.4099215091140903E-4</c:v>
                </c:pt>
                <c:pt idx="28">
                  <c:v>7.0726728821218603E-4</c:v>
                </c:pt>
                <c:pt idx="29">
                  <c:v>1.30120194025777E-3</c:v>
                </c:pt>
                <c:pt idx="30">
                  <c:v>1.67144194586991E-3</c:v>
                </c:pt>
                <c:pt idx="31">
                  <c:v>2.9778315408839299E-3</c:v>
                </c:pt>
                <c:pt idx="32">
                  <c:v>7.42629859817227E-3</c:v>
                </c:pt>
                <c:pt idx="33">
                  <c:v>1.06060810088756E-2</c:v>
                </c:pt>
                <c:pt idx="34">
                  <c:v>1.39453000586398E-2</c:v>
                </c:pt>
                <c:pt idx="36">
                  <c:v>2.3702682321076799E-3</c:v>
                </c:pt>
                <c:pt idx="37">
                  <c:v>3.15500605409802E-3</c:v>
                </c:pt>
                <c:pt idx="38">
                  <c:v>3.73495791440797E-3</c:v>
                </c:pt>
                <c:pt idx="39">
                  <c:v>4.5705905143739603E-3</c:v>
                </c:pt>
                <c:pt idx="40">
                  <c:v>6.3678210709527802E-3</c:v>
                </c:pt>
                <c:pt idx="41">
                  <c:v>8.4217059951078102E-3</c:v>
                </c:pt>
                <c:pt idx="42">
                  <c:v>9.6188877914849206E-3</c:v>
                </c:pt>
                <c:pt idx="43">
                  <c:v>1.21634959715297E-2</c:v>
                </c:pt>
                <c:pt idx="45">
                  <c:v>1.0867585271053499E-4</c:v>
                </c:pt>
                <c:pt idx="46">
                  <c:v>2.3070496043445899E-4</c:v>
                </c:pt>
                <c:pt idx="47">
                  <c:v>5.7558050342063299E-4</c:v>
                </c:pt>
                <c:pt idx="48">
                  <c:v>8.2832324216299805E-4</c:v>
                </c:pt>
                <c:pt idx="49">
                  <c:v>1.1157952160967799E-3</c:v>
                </c:pt>
                <c:pt idx="50">
                  <c:v>2.3939161706247498E-3</c:v>
                </c:pt>
                <c:pt idx="51">
                  <c:v>3.70636054639164E-3</c:v>
                </c:pt>
                <c:pt idx="52">
                  <c:v>4.4608575378155902E-3</c:v>
                </c:pt>
                <c:pt idx="54">
                  <c:v>5.87317047377679E-4</c:v>
                </c:pt>
                <c:pt idx="55">
                  <c:v>6.6695492930236096E-4</c:v>
                </c:pt>
                <c:pt idx="56">
                  <c:v>9.2166239580048805E-4</c:v>
                </c:pt>
                <c:pt idx="57">
                  <c:v>1.02860430544586E-3</c:v>
                </c:pt>
                <c:pt idx="58">
                  <c:v>1.3419134833642099E-3</c:v>
                </c:pt>
                <c:pt idx="59">
                  <c:v>3.1284957298049901E-3</c:v>
                </c:pt>
                <c:pt idx="60">
                  <c:v>3.5228101942207301E-3</c:v>
                </c:pt>
                <c:pt idx="61">
                  <c:v>3.6686048818781098E-3</c:v>
                </c:pt>
              </c:numCache>
            </c:numRef>
          </c:val>
          <c:smooth val="0"/>
          <c:extLst>
            <c:ext xmlns:c16="http://schemas.microsoft.com/office/drawing/2014/chart" uri="{C3380CC4-5D6E-409C-BE32-E72D297353CC}">
              <c16:uniqueId val="{0000000A-745F-4323-A397-AB96A055E982}"/>
            </c:ext>
          </c:extLst>
        </c:ser>
        <c:dLbls>
          <c:showLegendKey val="0"/>
          <c:showVal val="0"/>
          <c:showCatName val="0"/>
          <c:showSerName val="0"/>
          <c:showPercent val="0"/>
          <c:showBubbleSize val="0"/>
        </c:dLbls>
        <c:marker val="1"/>
        <c:smooth val="0"/>
        <c:axId val="433385472"/>
        <c:axId val="433379200"/>
      </c:lineChart>
      <c:catAx>
        <c:axId val="433359488"/>
        <c:scaling>
          <c:orientation val="minMax"/>
        </c:scaling>
        <c:delete val="0"/>
        <c:axPos val="b"/>
        <c:numFmt formatCode="General" sourceLinked="1"/>
        <c:majorTickMark val="out"/>
        <c:minorTickMark val="none"/>
        <c:tickLblPos val="nextTo"/>
        <c:spPr>
          <a:ln w="3175">
            <a:noFill/>
          </a:ln>
        </c:spPr>
        <c:txPr>
          <a:bodyPr rot="-5400000" vert="horz"/>
          <a:lstStyle/>
          <a:p>
            <a:pPr>
              <a:defRPr/>
            </a:pPr>
            <a:endParaRPr lang="en-US"/>
          </a:p>
        </c:txPr>
        <c:crossAx val="433377664"/>
        <c:crosses val="autoZero"/>
        <c:auto val="1"/>
        <c:lblAlgn val="ctr"/>
        <c:lblOffset val="0"/>
        <c:tickLblSkip val="1"/>
        <c:tickMarkSkip val="1"/>
        <c:noMultiLvlLbl val="0"/>
      </c:catAx>
      <c:valAx>
        <c:axId val="433377664"/>
        <c:scaling>
          <c:orientation val="minMax"/>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txPr>
          <a:bodyPr/>
          <a:lstStyle/>
          <a:p>
            <a:pPr>
              <a:defRPr>
                <a:solidFill>
                  <a:schemeClr val="accent6">
                    <a:lumMod val="75000"/>
                  </a:schemeClr>
                </a:solidFill>
              </a:defRPr>
            </a:pPr>
            <a:endParaRPr lang="en-US"/>
          </a:p>
        </c:txPr>
        <c:crossAx val="433359488"/>
        <c:crosses val="autoZero"/>
        <c:crossBetween val="between"/>
        <c:majorUnit val="0.5"/>
      </c:valAx>
      <c:valAx>
        <c:axId val="433379200"/>
        <c:scaling>
          <c:orientation val="minMax"/>
          <c:max val="0.2"/>
        </c:scaling>
        <c:delete val="0"/>
        <c:axPos val="r"/>
        <c:numFmt formatCode="0%" sourceLinked="0"/>
        <c:majorTickMark val="out"/>
        <c:minorTickMark val="none"/>
        <c:tickLblPos val="nextTo"/>
        <c:spPr>
          <a:ln w="3175">
            <a:noFill/>
          </a:ln>
        </c:spPr>
        <c:txPr>
          <a:bodyPr/>
          <a:lstStyle/>
          <a:p>
            <a:pPr>
              <a:defRPr>
                <a:solidFill>
                  <a:schemeClr val="tx2"/>
                </a:solidFill>
              </a:defRPr>
            </a:pPr>
            <a:endParaRPr lang="en-US"/>
          </a:p>
        </c:txPr>
        <c:crossAx val="433385472"/>
        <c:crosses val="max"/>
        <c:crossBetween val="between"/>
        <c:majorUnit val="5.000000000000001E-2"/>
        <c:minorUnit val="2.5000000000000005E-2"/>
      </c:valAx>
      <c:catAx>
        <c:axId val="433385472"/>
        <c:scaling>
          <c:orientation val="minMax"/>
        </c:scaling>
        <c:delete val="1"/>
        <c:axPos val="b"/>
        <c:numFmt formatCode="General" sourceLinked="1"/>
        <c:majorTickMark val="out"/>
        <c:minorTickMark val="none"/>
        <c:tickLblPos val="nextTo"/>
        <c:crossAx val="433379200"/>
        <c:crosses val="autoZero"/>
        <c:auto val="1"/>
        <c:lblAlgn val="ctr"/>
        <c:lblOffset val="100"/>
        <c:noMultiLvlLbl val="0"/>
      </c:catAx>
      <c:spPr>
        <a:ln w="3175">
          <a:noFill/>
        </a:ln>
      </c:spPr>
    </c:plotArea>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4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0249512080220747E-2"/>
          <c:y val="0.10204676563867017"/>
          <c:w val="0.8654004307153913"/>
          <c:h val="0.72371748985922202"/>
        </c:manualLayout>
      </c:layout>
      <c:barChart>
        <c:barDir val="col"/>
        <c:grouping val="clustered"/>
        <c:varyColors val="0"/>
        <c:ser>
          <c:idx val="0"/>
          <c:order val="0"/>
          <c:spPr>
            <a:solidFill>
              <a:schemeClr val="accent6"/>
            </a:solidFill>
            <a:ln>
              <a:noFill/>
            </a:ln>
          </c:spPr>
          <c:invertIfNegative val="0"/>
          <c:cat>
            <c:strRef>
              <c:f>'Value Factor vs. Penetration'!$R$29:$R$180</c:f>
              <c:strCache>
                <c:ptCount val="152"/>
                <c:pt idx="7">
                  <c:v>CAISO</c:v>
                </c:pt>
                <c:pt idx="8">
                  <c:v> </c:v>
                </c:pt>
                <c:pt idx="16">
                  <c:v>AZPS</c:v>
                </c:pt>
                <c:pt idx="17">
                  <c:v> </c:v>
                </c:pt>
                <c:pt idx="25">
                  <c:v>NEVP</c:v>
                </c:pt>
                <c:pt idx="26">
                  <c:v> </c:v>
                </c:pt>
                <c:pt idx="34">
                  <c:v>PNM</c:v>
                </c:pt>
                <c:pt idx="35">
                  <c:v> </c:v>
                </c:pt>
                <c:pt idx="43">
                  <c:v>ISO-NE</c:v>
                </c:pt>
                <c:pt idx="44">
                  <c:v> </c:v>
                </c:pt>
                <c:pt idx="52">
                  <c:v>PACE</c:v>
                </c:pt>
                <c:pt idx="53">
                  <c:v> </c:v>
                </c:pt>
                <c:pt idx="61">
                  <c:v>CPLE</c:v>
                </c:pt>
                <c:pt idx="62">
                  <c:v> </c:v>
                </c:pt>
                <c:pt idx="70">
                  <c:v>DUK</c:v>
                </c:pt>
                <c:pt idx="71">
                  <c:v> </c:v>
                </c:pt>
                <c:pt idx="79">
                  <c:v>PSCO</c:v>
                </c:pt>
                <c:pt idx="80">
                  <c:v> </c:v>
                </c:pt>
                <c:pt idx="88">
                  <c:v>FPL</c:v>
                </c:pt>
                <c:pt idx="97">
                  <c:v>NYISO</c:v>
                </c:pt>
                <c:pt idx="106">
                  <c:v>ERCOT</c:v>
                </c:pt>
                <c:pt idx="115">
                  <c:v>SOCO</c:v>
                </c:pt>
                <c:pt idx="124">
                  <c:v>PJM</c:v>
                </c:pt>
                <c:pt idx="133">
                  <c:v>MISO</c:v>
                </c:pt>
                <c:pt idx="142">
                  <c:v>SPP</c:v>
                </c:pt>
                <c:pt idx="151">
                  <c:v>TVA</c:v>
                </c:pt>
              </c:strCache>
            </c:strRef>
          </c:cat>
          <c:val>
            <c:numRef>
              <c:f>'Value Factor vs. Penetration'!$P$29:$P$180</c:f>
              <c:numCache>
                <c:formatCode>0.0%</c:formatCode>
                <c:ptCount val="152"/>
                <c:pt idx="0">
                  <c:v>1.55424842836744</c:v>
                </c:pt>
                <c:pt idx="1">
                  <c:v>1.3278958256461799</c:v>
                </c:pt>
                <c:pt idx="2">
                  <c:v>1.1689527617858799</c:v>
                </c:pt>
                <c:pt idx="3">
                  <c:v>1.05985505595852</c:v>
                </c:pt>
                <c:pt idx="4">
                  <c:v>1.0215977479066001</c:v>
                </c:pt>
                <c:pt idx="5">
                  <c:v>0.99650206831393795</c:v>
                </c:pt>
                <c:pt idx="6">
                  <c:v>0.82228608214967502</c:v>
                </c:pt>
                <c:pt idx="7">
                  <c:v>0.771217856435232</c:v>
                </c:pt>
                <c:pt idx="9">
                  <c:v>1.1418896286622799</c:v>
                </c:pt>
                <c:pt idx="10">
                  <c:v>1.14886479349788</c:v>
                </c:pt>
                <c:pt idx="11">
                  <c:v>0.96117881752233203</c:v>
                </c:pt>
                <c:pt idx="12">
                  <c:v>0.95137008486563301</c:v>
                </c:pt>
                <c:pt idx="13">
                  <c:v>0.79657819025450904</c:v>
                </c:pt>
                <c:pt idx="14">
                  <c:v>0.76407432205655201</c:v>
                </c:pt>
                <c:pt idx="15">
                  <c:v>0.77352224377620105</c:v>
                </c:pt>
                <c:pt idx="16">
                  <c:v>0.73989219569978404</c:v>
                </c:pt>
                <c:pt idx="18">
                  <c:v>1.12598225175222</c:v>
                </c:pt>
                <c:pt idx="19">
                  <c:v>1.10329185721544</c:v>
                </c:pt>
                <c:pt idx="20">
                  <c:v>0.99788185147625397</c:v>
                </c:pt>
                <c:pt idx="21">
                  <c:v>0.98399787955576201</c:v>
                </c:pt>
                <c:pt idx="22">
                  <c:v>0.88541568993839403</c:v>
                </c:pt>
                <c:pt idx="23">
                  <c:v>0.83804772722836596</c:v>
                </c:pt>
                <c:pt idx="24">
                  <c:v>0.79371812136489095</c:v>
                </c:pt>
                <c:pt idx="25">
                  <c:v>0.79110809141816196</c:v>
                </c:pt>
                <c:pt idx="27">
                  <c:v>1.2865539684649001</c:v>
                </c:pt>
                <c:pt idx="28">
                  <c:v>1.2377787604119099</c:v>
                </c:pt>
                <c:pt idx="29">
                  <c:v>1.07206431349147</c:v>
                </c:pt>
                <c:pt idx="30">
                  <c:v>1.05469875080261</c:v>
                </c:pt>
                <c:pt idx="31">
                  <c:v>0.92212410794001198</c:v>
                </c:pt>
                <c:pt idx="32">
                  <c:v>0.80190936587247497</c:v>
                </c:pt>
                <c:pt idx="33">
                  <c:v>0.86452667826930696</c:v>
                </c:pt>
                <c:pt idx="34">
                  <c:v>0.92507290219431304</c:v>
                </c:pt>
                <c:pt idx="36">
                  <c:v>1.1619011105293999</c:v>
                </c:pt>
                <c:pt idx="37">
                  <c:v>1.06628036136502</c:v>
                </c:pt>
                <c:pt idx="38">
                  <c:v>0.96395394964293402</c:v>
                </c:pt>
                <c:pt idx="39">
                  <c:v>1.0124672208132499</c:v>
                </c:pt>
                <c:pt idx="40">
                  <c:v>1.0764756886554101</c:v>
                </c:pt>
                <c:pt idx="41">
                  <c:v>1.0036205906858999</c:v>
                </c:pt>
                <c:pt idx="42">
                  <c:v>0.99906330286157596</c:v>
                </c:pt>
                <c:pt idx="43">
                  <c:v>0.94574467265043805</c:v>
                </c:pt>
                <c:pt idx="45">
                  <c:v>1.3985221650847</c:v>
                </c:pt>
                <c:pt idx="46">
                  <c:v>1.3914590817746799</c:v>
                </c:pt>
                <c:pt idx="47">
                  <c:v>1.23433472257542</c:v>
                </c:pt>
                <c:pt idx="48">
                  <c:v>1.40007422048651</c:v>
                </c:pt>
                <c:pt idx="49">
                  <c:v>1.07049749037691</c:v>
                </c:pt>
                <c:pt idx="50">
                  <c:v>0.95022689223005896</c:v>
                </c:pt>
                <c:pt idx="51">
                  <c:v>0.98103401139858004</c:v>
                </c:pt>
                <c:pt idx="52">
                  <c:v>0.97658417493311001</c:v>
                </c:pt>
                <c:pt idx="54">
                  <c:v>1.4863711367699499</c:v>
                </c:pt>
                <c:pt idx="55">
                  <c:v>1.3513046561311199</c:v>
                </c:pt>
                <c:pt idx="56">
                  <c:v>1.2425405626439801</c:v>
                </c:pt>
                <c:pt idx="57">
                  <c:v>1.2713436077617</c:v>
                </c:pt>
                <c:pt idx="58">
                  <c:v>1.2159155417934</c:v>
                </c:pt>
                <c:pt idx="59">
                  <c:v>1.1630191451432801</c:v>
                </c:pt>
                <c:pt idx="60">
                  <c:v>1.14185877401847</c:v>
                </c:pt>
                <c:pt idx="61">
                  <c:v>1.1561697555895001</c:v>
                </c:pt>
                <c:pt idx="63">
                  <c:v>1.52722597042553</c:v>
                </c:pt>
                <c:pt idx="64">
                  <c:v>1.3301324322657699</c:v>
                </c:pt>
                <c:pt idx="65">
                  <c:v>1.2659627443420201</c:v>
                </c:pt>
                <c:pt idx="66">
                  <c:v>1.41075621272109</c:v>
                </c:pt>
                <c:pt idx="67">
                  <c:v>1.4048973934155</c:v>
                </c:pt>
                <c:pt idx="68">
                  <c:v>1.3826466245356399</c:v>
                </c:pt>
                <c:pt idx="69">
                  <c:v>1.25218408239238</c:v>
                </c:pt>
                <c:pt idx="70">
                  <c:v>1.33652135156709</c:v>
                </c:pt>
                <c:pt idx="72">
                  <c:v>1.58598720612691</c:v>
                </c:pt>
                <c:pt idx="73">
                  <c:v>1.5203918892832999</c:v>
                </c:pt>
                <c:pt idx="74">
                  <c:v>1.4965432496011799</c:v>
                </c:pt>
                <c:pt idx="75">
                  <c:v>1.53121411067272</c:v>
                </c:pt>
                <c:pt idx="76">
                  <c:v>1.5050552579393901</c:v>
                </c:pt>
                <c:pt idx="77">
                  <c:v>1.6409953831162001</c:v>
                </c:pt>
                <c:pt idx="78">
                  <c:v>1.3308944059358101</c:v>
                </c:pt>
                <c:pt idx="79">
                  <c:v>1.53170207970004</c:v>
                </c:pt>
                <c:pt idx="81">
                  <c:v>1.60414159108735</c:v>
                </c:pt>
                <c:pt idx="82">
                  <c:v>1.6362583027336599</c:v>
                </c:pt>
                <c:pt idx="83">
                  <c:v>1.67308800470759</c:v>
                </c:pt>
                <c:pt idx="84">
                  <c:v>1.80765117654566</c:v>
                </c:pt>
                <c:pt idx="85">
                  <c:v>1.74619381934192</c:v>
                </c:pt>
                <c:pt idx="86">
                  <c:v>1.58595830328938</c:v>
                </c:pt>
                <c:pt idx="87">
                  <c:v>1.5845219763657901</c:v>
                </c:pt>
                <c:pt idx="88">
                  <c:v>1.5864157918064701</c:v>
                </c:pt>
                <c:pt idx="90">
                  <c:v>1.3331502616036801</c:v>
                </c:pt>
                <c:pt idx="91">
                  <c:v>1.35654277475981</c:v>
                </c:pt>
                <c:pt idx="92">
                  <c:v>1.1690352762282601</c:v>
                </c:pt>
                <c:pt idx="93">
                  <c:v>1.27257714297102</c:v>
                </c:pt>
                <c:pt idx="94">
                  <c:v>1.36517807291482</c:v>
                </c:pt>
                <c:pt idx="95">
                  <c:v>1.3220776390142699</c:v>
                </c:pt>
                <c:pt idx="96">
                  <c:v>1.2550017664895701</c:v>
                </c:pt>
                <c:pt idx="97">
                  <c:v>1.2187497247355099</c:v>
                </c:pt>
                <c:pt idx="99">
                  <c:v>1.2763828291967301</c:v>
                </c:pt>
                <c:pt idx="100">
                  <c:v>1.23847211909906</c:v>
                </c:pt>
                <c:pt idx="101">
                  <c:v>1.0902390664172801</c:v>
                </c:pt>
                <c:pt idx="102">
                  <c:v>1.19097669493202</c:v>
                </c:pt>
                <c:pt idx="103">
                  <c:v>1.3178565261124999</c:v>
                </c:pt>
                <c:pt idx="104">
                  <c:v>0.991249164207198</c:v>
                </c:pt>
                <c:pt idx="105">
                  <c:v>1.07256022272906</c:v>
                </c:pt>
                <c:pt idx="106">
                  <c:v>1.2897060361205701</c:v>
                </c:pt>
                <c:pt idx="108">
                  <c:v>1.4729229685459899</c:v>
                </c:pt>
                <c:pt idx="109">
                  <c:v>1.3017447790753101</c:v>
                </c:pt>
                <c:pt idx="110">
                  <c:v>1.03374934846357</c:v>
                </c:pt>
                <c:pt idx="111">
                  <c:v>1.18398444005877</c:v>
                </c:pt>
                <c:pt idx="112">
                  <c:v>1.3687329977268301</c:v>
                </c:pt>
                <c:pt idx="113">
                  <c:v>1.3862402793253401</c:v>
                </c:pt>
                <c:pt idx="114">
                  <c:v>1.3037834175612</c:v>
                </c:pt>
                <c:pt idx="115">
                  <c:v>1.3713256788779999</c:v>
                </c:pt>
                <c:pt idx="117">
                  <c:v>1.4997624287038001</c:v>
                </c:pt>
                <c:pt idx="118">
                  <c:v>1.62518618245026</c:v>
                </c:pt>
                <c:pt idx="119">
                  <c:v>1.42436490316121</c:v>
                </c:pt>
                <c:pt idx="120">
                  <c:v>1.3998209656629701</c:v>
                </c:pt>
                <c:pt idx="121">
                  <c:v>1.42926720808466</c:v>
                </c:pt>
                <c:pt idx="122">
                  <c:v>1.41601737367599</c:v>
                </c:pt>
                <c:pt idx="123">
                  <c:v>1.43039469300473</c:v>
                </c:pt>
                <c:pt idx="124">
                  <c:v>1.39547918933205</c:v>
                </c:pt>
                <c:pt idx="126">
                  <c:v>1.2331098105029099</c:v>
                </c:pt>
                <c:pt idx="127">
                  <c:v>1.1787440614464899</c:v>
                </c:pt>
                <c:pt idx="128">
                  <c:v>1.19657686030747</c:v>
                </c:pt>
                <c:pt idx="129">
                  <c:v>1.32455050612646</c:v>
                </c:pt>
                <c:pt idx="130">
                  <c:v>1.3838079558331999</c:v>
                </c:pt>
                <c:pt idx="131">
                  <c:v>1.2713557069794099</c:v>
                </c:pt>
                <c:pt idx="132">
                  <c:v>1.1786462405592699</c:v>
                </c:pt>
                <c:pt idx="133">
                  <c:v>1.1157417730521</c:v>
                </c:pt>
                <c:pt idx="135">
                  <c:v>1.49572526012359</c:v>
                </c:pt>
                <c:pt idx="136">
                  <c:v>1.6272591737086499</c:v>
                </c:pt>
                <c:pt idx="137">
                  <c:v>1.60474085309949</c:v>
                </c:pt>
                <c:pt idx="138">
                  <c:v>1.6201858708733401</c:v>
                </c:pt>
                <c:pt idx="139">
                  <c:v>1.8575699771465299</c:v>
                </c:pt>
                <c:pt idx="140">
                  <c:v>1.7186180910123301</c:v>
                </c:pt>
                <c:pt idx="141">
                  <c:v>1.5853395061576201</c:v>
                </c:pt>
                <c:pt idx="142">
                  <c:v>1.7312913964109</c:v>
                </c:pt>
                <c:pt idx="144">
                  <c:v>1.60985398536451</c:v>
                </c:pt>
                <c:pt idx="145">
                  <c:v>1.3257754349493001</c:v>
                </c:pt>
                <c:pt idx="146">
                  <c:v>1.2657528727973</c:v>
                </c:pt>
                <c:pt idx="147">
                  <c:v>1.3213249830599301</c:v>
                </c:pt>
                <c:pt idx="148">
                  <c:v>1.3656072895250699</c:v>
                </c:pt>
                <c:pt idx="149">
                  <c:v>1.33007467578494</c:v>
                </c:pt>
                <c:pt idx="150">
                  <c:v>1.27894799958884</c:v>
                </c:pt>
                <c:pt idx="151">
                  <c:v>1.35537083175243</c:v>
                </c:pt>
              </c:numCache>
            </c:numRef>
          </c:val>
          <c:extLst>
            <c:ext xmlns:c16="http://schemas.microsoft.com/office/drawing/2014/chart" uri="{C3380CC4-5D6E-409C-BE32-E72D297353CC}">
              <c16:uniqueId val="{00000000-3E08-4962-8888-C5E7225F5FC0}"/>
            </c:ext>
          </c:extLst>
        </c:ser>
        <c:dLbls>
          <c:showLegendKey val="0"/>
          <c:showVal val="0"/>
          <c:showCatName val="0"/>
          <c:showSerName val="0"/>
          <c:showPercent val="0"/>
          <c:showBubbleSize val="0"/>
        </c:dLbls>
        <c:gapWidth val="40"/>
        <c:axId val="433359488"/>
        <c:axId val="433377664"/>
      </c:barChart>
      <c:lineChart>
        <c:grouping val="standard"/>
        <c:varyColors val="0"/>
        <c:ser>
          <c:idx val="1"/>
          <c:order val="1"/>
          <c:spPr>
            <a:ln w="19050">
              <a:noFill/>
              <a:prstDash val="solid"/>
            </a:ln>
          </c:spPr>
          <c:marker>
            <c:symbol val="circle"/>
            <c:size val="5"/>
            <c:spPr>
              <a:solidFill>
                <a:schemeClr val="tx2"/>
              </a:solidFill>
              <a:ln>
                <a:noFill/>
              </a:ln>
            </c:spPr>
          </c:marker>
          <c:dPt>
            <c:idx val="10"/>
            <c:bubble3D val="0"/>
            <c:extLst>
              <c:ext xmlns:c16="http://schemas.microsoft.com/office/drawing/2014/chart" uri="{C3380CC4-5D6E-409C-BE32-E72D297353CC}">
                <c16:uniqueId val="{00000001-3E08-4962-8888-C5E7225F5FC0}"/>
              </c:ext>
            </c:extLst>
          </c:dPt>
          <c:dPt>
            <c:idx val="11"/>
            <c:bubble3D val="0"/>
            <c:extLst>
              <c:ext xmlns:c16="http://schemas.microsoft.com/office/drawing/2014/chart" uri="{C3380CC4-5D6E-409C-BE32-E72D297353CC}">
                <c16:uniqueId val="{00000002-3E08-4962-8888-C5E7225F5FC0}"/>
              </c:ext>
            </c:extLst>
          </c:dPt>
          <c:dPt>
            <c:idx val="20"/>
            <c:bubble3D val="0"/>
            <c:extLst>
              <c:ext xmlns:c16="http://schemas.microsoft.com/office/drawing/2014/chart" uri="{C3380CC4-5D6E-409C-BE32-E72D297353CC}">
                <c16:uniqueId val="{00000003-3E08-4962-8888-C5E7225F5FC0}"/>
              </c:ext>
            </c:extLst>
          </c:dPt>
          <c:dPt>
            <c:idx val="30"/>
            <c:bubble3D val="0"/>
            <c:extLst>
              <c:ext xmlns:c16="http://schemas.microsoft.com/office/drawing/2014/chart" uri="{C3380CC4-5D6E-409C-BE32-E72D297353CC}">
                <c16:uniqueId val="{00000004-3E08-4962-8888-C5E7225F5FC0}"/>
              </c:ext>
            </c:extLst>
          </c:dPt>
          <c:dPt>
            <c:idx val="40"/>
            <c:bubble3D val="0"/>
            <c:extLst>
              <c:ext xmlns:c16="http://schemas.microsoft.com/office/drawing/2014/chart" uri="{C3380CC4-5D6E-409C-BE32-E72D297353CC}">
                <c16:uniqueId val="{00000005-3E08-4962-8888-C5E7225F5FC0}"/>
              </c:ext>
            </c:extLst>
          </c:dPt>
          <c:dPt>
            <c:idx val="50"/>
            <c:bubble3D val="0"/>
            <c:extLst>
              <c:ext xmlns:c16="http://schemas.microsoft.com/office/drawing/2014/chart" uri="{C3380CC4-5D6E-409C-BE32-E72D297353CC}">
                <c16:uniqueId val="{00000006-3E08-4962-8888-C5E7225F5FC0}"/>
              </c:ext>
            </c:extLst>
          </c:dPt>
          <c:dPt>
            <c:idx val="51"/>
            <c:bubble3D val="0"/>
            <c:extLst>
              <c:ext xmlns:c16="http://schemas.microsoft.com/office/drawing/2014/chart" uri="{C3380CC4-5D6E-409C-BE32-E72D297353CC}">
                <c16:uniqueId val="{00000007-3E08-4962-8888-C5E7225F5FC0}"/>
              </c:ext>
            </c:extLst>
          </c:dPt>
          <c:dPt>
            <c:idx val="60"/>
            <c:bubble3D val="0"/>
            <c:extLst>
              <c:ext xmlns:c16="http://schemas.microsoft.com/office/drawing/2014/chart" uri="{C3380CC4-5D6E-409C-BE32-E72D297353CC}">
                <c16:uniqueId val="{00000008-3E08-4962-8888-C5E7225F5FC0}"/>
              </c:ext>
            </c:extLst>
          </c:dPt>
          <c:dPt>
            <c:idx val="70"/>
            <c:bubble3D val="0"/>
            <c:extLst>
              <c:ext xmlns:c16="http://schemas.microsoft.com/office/drawing/2014/chart" uri="{C3380CC4-5D6E-409C-BE32-E72D297353CC}">
                <c16:uniqueId val="{00000009-3E08-4962-8888-C5E7225F5FC0}"/>
              </c:ext>
            </c:extLst>
          </c:dPt>
          <c:cat>
            <c:strRef>
              <c:f>'Value Factor vs. Penetration'!$H$29:$H$180</c:f>
              <c:strCache>
                <c:ptCount val="89"/>
                <c:pt idx="0">
                  <c:v> </c:v>
                </c:pt>
                <c:pt idx="1">
                  <c:v> </c:v>
                </c:pt>
                <c:pt idx="2">
                  <c:v> </c:v>
                </c:pt>
                <c:pt idx="3">
                  <c:v> </c:v>
                </c:pt>
                <c:pt idx="4">
                  <c:v> </c:v>
                </c:pt>
                <c:pt idx="5">
                  <c:v> </c:v>
                </c:pt>
                <c:pt idx="6">
                  <c:v> </c:v>
                </c:pt>
                <c:pt idx="7">
                  <c:v> </c:v>
                </c:pt>
                <c:pt idx="9">
                  <c:v> </c:v>
                </c:pt>
                <c:pt idx="10">
                  <c:v> </c:v>
                </c:pt>
                <c:pt idx="11">
                  <c:v> </c:v>
                </c:pt>
                <c:pt idx="12">
                  <c:v> </c:v>
                </c:pt>
                <c:pt idx="13">
                  <c:v> </c:v>
                </c:pt>
                <c:pt idx="14">
                  <c:v> </c:v>
                </c:pt>
                <c:pt idx="15">
                  <c:v> </c:v>
                </c:pt>
                <c:pt idx="16">
                  <c:v> </c:v>
                </c:pt>
                <c:pt idx="18">
                  <c:v> </c:v>
                </c:pt>
                <c:pt idx="19">
                  <c:v> </c:v>
                </c:pt>
                <c:pt idx="20">
                  <c:v> </c:v>
                </c:pt>
                <c:pt idx="21">
                  <c:v> </c:v>
                </c:pt>
                <c:pt idx="22">
                  <c:v> </c:v>
                </c:pt>
                <c:pt idx="23">
                  <c:v> </c:v>
                </c:pt>
                <c:pt idx="24">
                  <c:v> </c:v>
                </c:pt>
                <c:pt idx="25">
                  <c:v> </c:v>
                </c:pt>
                <c:pt idx="27">
                  <c:v> </c:v>
                </c:pt>
                <c:pt idx="28">
                  <c:v> </c:v>
                </c:pt>
                <c:pt idx="29">
                  <c:v> </c:v>
                </c:pt>
                <c:pt idx="30">
                  <c:v> </c:v>
                </c:pt>
                <c:pt idx="31">
                  <c:v> </c:v>
                </c:pt>
                <c:pt idx="32">
                  <c:v> </c:v>
                </c:pt>
                <c:pt idx="33">
                  <c:v> </c:v>
                </c:pt>
                <c:pt idx="34">
                  <c:v> </c:v>
                </c:pt>
                <c:pt idx="36">
                  <c:v> </c:v>
                </c:pt>
                <c:pt idx="37">
                  <c:v> </c:v>
                </c:pt>
                <c:pt idx="38">
                  <c:v> </c:v>
                </c:pt>
                <c:pt idx="39">
                  <c:v> </c:v>
                </c:pt>
                <c:pt idx="40">
                  <c:v> </c:v>
                </c:pt>
                <c:pt idx="41">
                  <c:v> </c:v>
                </c:pt>
                <c:pt idx="42">
                  <c:v> </c:v>
                </c:pt>
                <c:pt idx="43">
                  <c:v> </c:v>
                </c:pt>
                <c:pt idx="45">
                  <c:v> </c:v>
                </c:pt>
                <c:pt idx="46">
                  <c:v> </c:v>
                </c:pt>
                <c:pt idx="47">
                  <c:v> </c:v>
                </c:pt>
                <c:pt idx="48">
                  <c:v> </c:v>
                </c:pt>
                <c:pt idx="49">
                  <c:v> </c:v>
                </c:pt>
                <c:pt idx="50">
                  <c:v> </c:v>
                </c:pt>
                <c:pt idx="51">
                  <c:v> </c:v>
                </c:pt>
                <c:pt idx="52">
                  <c:v> </c:v>
                </c:pt>
                <c:pt idx="54">
                  <c:v> </c:v>
                </c:pt>
                <c:pt idx="55">
                  <c:v> </c:v>
                </c:pt>
                <c:pt idx="56">
                  <c:v> </c:v>
                </c:pt>
                <c:pt idx="57">
                  <c:v> </c:v>
                </c:pt>
                <c:pt idx="58">
                  <c:v> </c:v>
                </c:pt>
                <c:pt idx="59">
                  <c:v> </c:v>
                </c:pt>
                <c:pt idx="60">
                  <c:v> </c:v>
                </c:pt>
                <c:pt idx="61">
                  <c:v> </c:v>
                </c:pt>
                <c:pt idx="63">
                  <c:v> </c:v>
                </c:pt>
                <c:pt idx="64">
                  <c:v> </c:v>
                </c:pt>
                <c:pt idx="65">
                  <c:v> </c:v>
                </c:pt>
                <c:pt idx="66">
                  <c:v> </c:v>
                </c:pt>
                <c:pt idx="67">
                  <c:v> </c:v>
                </c:pt>
                <c:pt idx="68">
                  <c:v> </c:v>
                </c:pt>
                <c:pt idx="69">
                  <c:v> </c:v>
                </c:pt>
                <c:pt idx="70">
                  <c:v> </c:v>
                </c:pt>
                <c:pt idx="72">
                  <c:v> </c:v>
                </c:pt>
                <c:pt idx="73">
                  <c:v> </c:v>
                </c:pt>
                <c:pt idx="74">
                  <c:v> </c:v>
                </c:pt>
                <c:pt idx="75">
                  <c:v> </c:v>
                </c:pt>
                <c:pt idx="76">
                  <c:v> </c:v>
                </c:pt>
                <c:pt idx="77">
                  <c:v> </c:v>
                </c:pt>
                <c:pt idx="78">
                  <c:v> </c:v>
                </c:pt>
                <c:pt idx="79">
                  <c:v> </c:v>
                </c:pt>
                <c:pt idx="81">
                  <c:v> </c:v>
                </c:pt>
                <c:pt idx="82">
                  <c:v> </c:v>
                </c:pt>
                <c:pt idx="83">
                  <c:v> </c:v>
                </c:pt>
                <c:pt idx="84">
                  <c:v> </c:v>
                </c:pt>
                <c:pt idx="85">
                  <c:v> </c:v>
                </c:pt>
                <c:pt idx="86">
                  <c:v> </c:v>
                </c:pt>
                <c:pt idx="87">
                  <c:v> </c:v>
                </c:pt>
                <c:pt idx="88">
                  <c:v> </c:v>
                </c:pt>
              </c:strCache>
            </c:strRef>
          </c:cat>
          <c:val>
            <c:numRef>
              <c:f>'Value Factor vs. Penetration'!$O$29:$O$180</c:f>
              <c:numCache>
                <c:formatCode>0.0%</c:formatCode>
                <c:ptCount val="152"/>
                <c:pt idx="0">
                  <c:v>1.63752361738197E-2</c:v>
                </c:pt>
                <c:pt idx="1">
                  <c:v>2.81689266861548E-2</c:v>
                </c:pt>
                <c:pt idx="2">
                  <c:v>6.4182086367555E-2</c:v>
                </c:pt>
                <c:pt idx="3">
                  <c:v>9.4920534368793594E-2</c:v>
                </c:pt>
                <c:pt idx="4">
                  <c:v>0.12418812033335599</c:v>
                </c:pt>
                <c:pt idx="5">
                  <c:v>0.15279735678151099</c:v>
                </c:pt>
                <c:pt idx="6">
                  <c:v>0.173273083452054</c:v>
                </c:pt>
                <c:pt idx="7">
                  <c:v>0.18717045169007099</c:v>
                </c:pt>
                <c:pt idx="9">
                  <c:v>1.68230162173627E-2</c:v>
                </c:pt>
                <c:pt idx="10">
                  <c:v>3.8395605845004697E-2</c:v>
                </c:pt>
                <c:pt idx="11">
                  <c:v>7.45599284515268E-2</c:v>
                </c:pt>
                <c:pt idx="12">
                  <c:v>8.0096612512634599E-2</c:v>
                </c:pt>
                <c:pt idx="13">
                  <c:v>9.0783388278265001E-2</c:v>
                </c:pt>
                <c:pt idx="14">
                  <c:v>9.8860453256840106E-2</c:v>
                </c:pt>
                <c:pt idx="15">
                  <c:v>0.10724589624945299</c:v>
                </c:pt>
                <c:pt idx="16">
                  <c:v>0.1139516627915</c:v>
                </c:pt>
                <c:pt idx="18">
                  <c:v>9.7830697448524507E-3</c:v>
                </c:pt>
                <c:pt idx="19">
                  <c:v>1.43006660375206E-2</c:v>
                </c:pt>
                <c:pt idx="20">
                  <c:v>1.7959439305857E-2</c:v>
                </c:pt>
                <c:pt idx="21">
                  <c:v>2.22278606533888E-2</c:v>
                </c:pt>
                <c:pt idx="22">
                  <c:v>3.9399483041380301E-2</c:v>
                </c:pt>
                <c:pt idx="23">
                  <c:v>7.5655743881130097E-2</c:v>
                </c:pt>
                <c:pt idx="24">
                  <c:v>8.5716225562172399E-2</c:v>
                </c:pt>
                <c:pt idx="25">
                  <c:v>9.4570912891375106E-2</c:v>
                </c:pt>
                <c:pt idx="27">
                  <c:v>5.8599518716249696E-3</c:v>
                </c:pt>
                <c:pt idx="28">
                  <c:v>1.10070303870525E-2</c:v>
                </c:pt>
                <c:pt idx="29">
                  <c:v>2.0640733220390499E-2</c:v>
                </c:pt>
                <c:pt idx="30">
                  <c:v>2.75485133981332E-2</c:v>
                </c:pt>
                <c:pt idx="31">
                  <c:v>4.0180355083740099E-2</c:v>
                </c:pt>
                <c:pt idx="32">
                  <c:v>5.4392420632995299E-2</c:v>
                </c:pt>
                <c:pt idx="33">
                  <c:v>6.8396521713491101E-2</c:v>
                </c:pt>
                <c:pt idx="34">
                  <c:v>7.59806738666607E-2</c:v>
                </c:pt>
                <c:pt idx="36">
                  <c:v>2.13820044802337E-3</c:v>
                </c:pt>
                <c:pt idx="37">
                  <c:v>4.7893704764479699E-3</c:v>
                </c:pt>
                <c:pt idx="38">
                  <c:v>9.6681532157877493E-3</c:v>
                </c:pt>
                <c:pt idx="39">
                  <c:v>1.4811322571798499E-2</c:v>
                </c:pt>
                <c:pt idx="40">
                  <c:v>2.14061035598457E-2</c:v>
                </c:pt>
                <c:pt idx="41">
                  <c:v>2.7693927722749201E-2</c:v>
                </c:pt>
                <c:pt idx="42">
                  <c:v>3.3136784526907298E-2</c:v>
                </c:pt>
                <c:pt idx="43">
                  <c:v>4.2521850360211201E-2</c:v>
                </c:pt>
                <c:pt idx="45">
                  <c:v>5.73475852779847E-4</c:v>
                </c:pt>
                <c:pt idx="46">
                  <c:v>8.0248376421147502E-4</c:v>
                </c:pt>
                <c:pt idx="47">
                  <c:v>1.49608348602629E-3</c:v>
                </c:pt>
                <c:pt idx="48">
                  <c:v>2.20846642647224E-3</c:v>
                </c:pt>
                <c:pt idx="49">
                  <c:v>1.8187770892661399E-2</c:v>
                </c:pt>
                <c:pt idx="50">
                  <c:v>3.6533136173575502E-2</c:v>
                </c:pt>
                <c:pt idx="51">
                  <c:v>3.8257225323400097E-2</c:v>
                </c:pt>
                <c:pt idx="52">
                  <c:v>4.1387538836142199E-2</c:v>
                </c:pt>
                <c:pt idx="54">
                  <c:v>2.0064059617798001E-3</c:v>
                </c:pt>
                <c:pt idx="55">
                  <c:v>3.57846751262717E-3</c:v>
                </c:pt>
                <c:pt idx="56">
                  <c:v>7.2721157320633804E-3</c:v>
                </c:pt>
                <c:pt idx="57">
                  <c:v>1.2059910371051899E-2</c:v>
                </c:pt>
                <c:pt idx="58">
                  <c:v>2.1058830604866099E-2</c:v>
                </c:pt>
                <c:pt idx="59">
                  <c:v>2.7617198589775498E-2</c:v>
                </c:pt>
                <c:pt idx="60">
                  <c:v>3.1207400943926E-2</c:v>
                </c:pt>
                <c:pt idx="61">
                  <c:v>3.7842945164839298E-2</c:v>
                </c:pt>
                <c:pt idx="63">
                  <c:v>4.7999501080121001E-4</c:v>
                </c:pt>
                <c:pt idx="64">
                  <c:v>1.53017899739234E-3</c:v>
                </c:pt>
                <c:pt idx="65">
                  <c:v>3.2488600818260101E-3</c:v>
                </c:pt>
                <c:pt idx="66">
                  <c:v>4.99759063398843E-3</c:v>
                </c:pt>
                <c:pt idx="67">
                  <c:v>1.32834831526928E-2</c:v>
                </c:pt>
                <c:pt idx="68">
                  <c:v>2.4421638256011801E-2</c:v>
                </c:pt>
                <c:pt idx="69">
                  <c:v>2.75207340052319E-2</c:v>
                </c:pt>
                <c:pt idx="70">
                  <c:v>3.4432146241139799E-2</c:v>
                </c:pt>
                <c:pt idx="72">
                  <c:v>8.4490303916363307E-3</c:v>
                </c:pt>
                <c:pt idx="73">
                  <c:v>1.1346867254167E-2</c:v>
                </c:pt>
                <c:pt idx="74">
                  <c:v>1.28731734030291E-2</c:v>
                </c:pt>
                <c:pt idx="75">
                  <c:v>1.2727205045334001E-2</c:v>
                </c:pt>
                <c:pt idx="76">
                  <c:v>1.9666971285042301E-2</c:v>
                </c:pt>
                <c:pt idx="77">
                  <c:v>2.8570584473339201E-2</c:v>
                </c:pt>
                <c:pt idx="78">
                  <c:v>3.0791806221239799E-2</c:v>
                </c:pt>
                <c:pt idx="79">
                  <c:v>3.3314859205390603E-2</c:v>
                </c:pt>
                <c:pt idx="81">
                  <c:v>8.2559830887143698E-4</c:v>
                </c:pt>
                <c:pt idx="82">
                  <c:v>9.1406491096993005E-4</c:v>
                </c:pt>
                <c:pt idx="83">
                  <c:v>9.973443799606279E-4</c:v>
                </c:pt>
                <c:pt idx="84">
                  <c:v>1.08308338083376E-3</c:v>
                </c:pt>
                <c:pt idx="85">
                  <c:v>1.2424294520873801E-3</c:v>
                </c:pt>
                <c:pt idx="86">
                  <c:v>5.5782466652217902E-3</c:v>
                </c:pt>
                <c:pt idx="87">
                  <c:v>1.6226286960484799E-2</c:v>
                </c:pt>
                <c:pt idx="88">
                  <c:v>2.0721493927568699E-2</c:v>
                </c:pt>
                <c:pt idx="90">
                  <c:v>1.18935588501058E-3</c:v>
                </c:pt>
                <c:pt idx="91">
                  <c:v>1.70930122087613E-3</c:v>
                </c:pt>
                <c:pt idx="92">
                  <c:v>2.6868028936717701E-3</c:v>
                </c:pt>
                <c:pt idx="93">
                  <c:v>4.68528421619959E-3</c:v>
                </c:pt>
                <c:pt idx="94">
                  <c:v>7.15028034343357E-3</c:v>
                </c:pt>
                <c:pt idx="95">
                  <c:v>9.6930077968415997E-3</c:v>
                </c:pt>
                <c:pt idx="96">
                  <c:v>1.1561450301085401E-2</c:v>
                </c:pt>
                <c:pt idx="97">
                  <c:v>1.59582599018252E-2</c:v>
                </c:pt>
                <c:pt idx="99">
                  <c:v>5.4099215091140903E-4</c:v>
                </c:pt>
                <c:pt idx="100">
                  <c:v>7.0726728821218603E-4</c:v>
                </c:pt>
                <c:pt idx="101">
                  <c:v>1.30120194025777E-3</c:v>
                </c:pt>
                <c:pt idx="102">
                  <c:v>1.67144194586991E-3</c:v>
                </c:pt>
                <c:pt idx="103">
                  <c:v>2.9778315408839299E-3</c:v>
                </c:pt>
                <c:pt idx="104">
                  <c:v>7.42629859817227E-3</c:v>
                </c:pt>
                <c:pt idx="105">
                  <c:v>1.06060810088756E-2</c:v>
                </c:pt>
                <c:pt idx="106">
                  <c:v>1.39453000586398E-2</c:v>
                </c:pt>
                <c:pt idx="108">
                  <c:v>1.26629078610723E-4</c:v>
                </c:pt>
                <c:pt idx="109">
                  <c:v>2.28054579569209E-4</c:v>
                </c:pt>
                <c:pt idx="110">
                  <c:v>7.1904693693285496E-4</c:v>
                </c:pt>
                <c:pt idx="111">
                  <c:v>7.65327963205301E-4</c:v>
                </c:pt>
                <c:pt idx="112">
                  <c:v>3.8427308207705101E-3</c:v>
                </c:pt>
                <c:pt idx="113">
                  <c:v>9.73291185863032E-3</c:v>
                </c:pt>
                <c:pt idx="114">
                  <c:v>1.1458117184246599E-2</c:v>
                </c:pt>
                <c:pt idx="115">
                  <c:v>1.22822323590209E-2</c:v>
                </c:pt>
                <c:pt idx="117">
                  <c:v>2.3702682321076799E-3</c:v>
                </c:pt>
                <c:pt idx="118">
                  <c:v>3.15500605409802E-3</c:v>
                </c:pt>
                <c:pt idx="119">
                  <c:v>3.73495791440797E-3</c:v>
                </c:pt>
                <c:pt idx="120">
                  <c:v>4.5705905143739603E-3</c:v>
                </c:pt>
                <c:pt idx="121">
                  <c:v>6.3678210709527802E-3</c:v>
                </c:pt>
                <c:pt idx="122">
                  <c:v>8.4217059951078102E-3</c:v>
                </c:pt>
                <c:pt idx="123">
                  <c:v>9.6188877914849206E-3</c:v>
                </c:pt>
                <c:pt idx="124">
                  <c:v>1.21634959715297E-2</c:v>
                </c:pt>
                <c:pt idx="126">
                  <c:v>1.0867585271053499E-4</c:v>
                </c:pt>
                <c:pt idx="127">
                  <c:v>2.3070496043445899E-4</c:v>
                </c:pt>
                <c:pt idx="128">
                  <c:v>5.7558050342063299E-4</c:v>
                </c:pt>
                <c:pt idx="129">
                  <c:v>8.2832324216299805E-4</c:v>
                </c:pt>
                <c:pt idx="130">
                  <c:v>1.1157952160967799E-3</c:v>
                </c:pt>
                <c:pt idx="131">
                  <c:v>2.3939161706247498E-3</c:v>
                </c:pt>
                <c:pt idx="132">
                  <c:v>3.70636054639164E-3</c:v>
                </c:pt>
                <c:pt idx="133">
                  <c:v>4.4608575378155902E-3</c:v>
                </c:pt>
                <c:pt idx="135">
                  <c:v>5.87317047377679E-4</c:v>
                </c:pt>
                <c:pt idx="136">
                  <c:v>6.6695492930236096E-4</c:v>
                </c:pt>
                <c:pt idx="137">
                  <c:v>9.2166239580048805E-4</c:v>
                </c:pt>
                <c:pt idx="138">
                  <c:v>1.02860430544586E-3</c:v>
                </c:pt>
                <c:pt idx="139">
                  <c:v>1.3419134833642099E-3</c:v>
                </c:pt>
                <c:pt idx="140">
                  <c:v>3.1284957298049901E-3</c:v>
                </c:pt>
                <c:pt idx="141">
                  <c:v>3.5228101942207301E-3</c:v>
                </c:pt>
                <c:pt idx="142">
                  <c:v>3.6686048818781098E-3</c:v>
                </c:pt>
                <c:pt idx="144">
                  <c:v>3.3774423255423601E-5</c:v>
                </c:pt>
                <c:pt idx="145">
                  <c:v>1.0213290811262099E-4</c:v>
                </c:pt>
                <c:pt idx="146">
                  <c:v>1.3675938485701201E-4</c:v>
                </c:pt>
                <c:pt idx="147">
                  <c:v>4.1145358635882601E-4</c:v>
                </c:pt>
                <c:pt idx="148">
                  <c:v>5.8603173741985195E-4</c:v>
                </c:pt>
                <c:pt idx="149">
                  <c:v>1.3387904487772999E-3</c:v>
                </c:pt>
                <c:pt idx="150">
                  <c:v>1.8113478632673301E-3</c:v>
                </c:pt>
                <c:pt idx="151">
                  <c:v>2.90854970948795E-3</c:v>
                </c:pt>
              </c:numCache>
            </c:numRef>
          </c:val>
          <c:smooth val="0"/>
          <c:extLst>
            <c:ext xmlns:c16="http://schemas.microsoft.com/office/drawing/2014/chart" uri="{C3380CC4-5D6E-409C-BE32-E72D297353CC}">
              <c16:uniqueId val="{0000000A-3E08-4962-8888-C5E7225F5FC0}"/>
            </c:ext>
          </c:extLst>
        </c:ser>
        <c:dLbls>
          <c:showLegendKey val="0"/>
          <c:showVal val="0"/>
          <c:showCatName val="0"/>
          <c:showSerName val="0"/>
          <c:showPercent val="0"/>
          <c:showBubbleSize val="0"/>
        </c:dLbls>
        <c:marker val="1"/>
        <c:smooth val="0"/>
        <c:axId val="433385472"/>
        <c:axId val="433379200"/>
      </c:lineChart>
      <c:catAx>
        <c:axId val="433359488"/>
        <c:scaling>
          <c:orientation val="minMax"/>
        </c:scaling>
        <c:delete val="0"/>
        <c:axPos val="b"/>
        <c:numFmt formatCode="General" sourceLinked="1"/>
        <c:majorTickMark val="out"/>
        <c:minorTickMark val="none"/>
        <c:tickLblPos val="nextTo"/>
        <c:spPr>
          <a:ln w="3175">
            <a:noFill/>
          </a:ln>
        </c:spPr>
        <c:txPr>
          <a:bodyPr rot="-2700000" vert="horz" anchor="ctr" anchorCtr="0"/>
          <a:lstStyle/>
          <a:p>
            <a:pPr>
              <a:defRPr sz="900"/>
            </a:pPr>
            <a:endParaRPr lang="en-US"/>
          </a:p>
        </c:txPr>
        <c:crossAx val="433377664"/>
        <c:crosses val="autoZero"/>
        <c:auto val="1"/>
        <c:lblAlgn val="ctr"/>
        <c:lblOffset val="0"/>
        <c:tickLblSkip val="1"/>
        <c:tickMarkSkip val="1"/>
        <c:noMultiLvlLbl val="0"/>
      </c:catAx>
      <c:valAx>
        <c:axId val="433377664"/>
        <c:scaling>
          <c:orientation val="minMax"/>
        </c:scaling>
        <c:delete val="0"/>
        <c:axPos val="l"/>
        <c:majorGridlines>
          <c:spPr>
            <a:ln w="3175">
              <a:solidFill>
                <a:schemeClr val="bg1">
                  <a:lumMod val="75000"/>
                </a:schemeClr>
              </a:solidFill>
            </a:ln>
          </c:spPr>
        </c:majorGridlines>
        <c:numFmt formatCode="0%" sourceLinked="0"/>
        <c:majorTickMark val="out"/>
        <c:minorTickMark val="none"/>
        <c:tickLblPos val="nextTo"/>
        <c:spPr>
          <a:ln w="3175">
            <a:noFill/>
          </a:ln>
        </c:spPr>
        <c:txPr>
          <a:bodyPr/>
          <a:lstStyle/>
          <a:p>
            <a:pPr>
              <a:defRPr>
                <a:solidFill>
                  <a:schemeClr val="accent6">
                    <a:lumMod val="75000"/>
                  </a:schemeClr>
                </a:solidFill>
              </a:defRPr>
            </a:pPr>
            <a:endParaRPr lang="en-US"/>
          </a:p>
        </c:txPr>
        <c:crossAx val="433359488"/>
        <c:crosses val="autoZero"/>
        <c:crossBetween val="between"/>
        <c:majorUnit val="0.5"/>
      </c:valAx>
      <c:valAx>
        <c:axId val="433379200"/>
        <c:scaling>
          <c:orientation val="minMax"/>
          <c:max val="0.2"/>
        </c:scaling>
        <c:delete val="0"/>
        <c:axPos val="r"/>
        <c:numFmt formatCode="0%" sourceLinked="0"/>
        <c:majorTickMark val="out"/>
        <c:minorTickMark val="none"/>
        <c:tickLblPos val="nextTo"/>
        <c:spPr>
          <a:ln w="3175">
            <a:noFill/>
          </a:ln>
        </c:spPr>
        <c:txPr>
          <a:bodyPr/>
          <a:lstStyle/>
          <a:p>
            <a:pPr>
              <a:defRPr>
                <a:solidFill>
                  <a:schemeClr val="tx2"/>
                </a:solidFill>
              </a:defRPr>
            </a:pPr>
            <a:endParaRPr lang="en-US"/>
          </a:p>
        </c:txPr>
        <c:crossAx val="433385472"/>
        <c:crosses val="max"/>
        <c:crossBetween val="between"/>
        <c:majorUnit val="5.000000000000001E-2"/>
        <c:minorUnit val="2.5000000000000005E-2"/>
      </c:valAx>
      <c:catAx>
        <c:axId val="433385472"/>
        <c:scaling>
          <c:orientation val="minMax"/>
        </c:scaling>
        <c:delete val="1"/>
        <c:axPos val="b"/>
        <c:numFmt formatCode="General" sourceLinked="1"/>
        <c:majorTickMark val="out"/>
        <c:minorTickMark val="none"/>
        <c:tickLblPos val="nextTo"/>
        <c:crossAx val="433379200"/>
        <c:crosses val="autoZero"/>
        <c:auto val="1"/>
        <c:lblAlgn val="ctr"/>
        <c:lblOffset val="100"/>
        <c:noMultiLvlLbl val="0"/>
      </c:catAx>
      <c:spPr>
        <a:ln w="3175">
          <a:noFill/>
        </a:ln>
      </c:spPr>
    </c:plotArea>
    <c:plotVisOnly val="1"/>
    <c:dispBlanksAs val="gap"/>
    <c:showDLblsOverMax val="0"/>
  </c:chart>
  <c:spPr>
    <a:solidFill>
      <a:schemeClr val="bg1"/>
    </a:solidFill>
    <a:ln>
      <a:noFill/>
    </a:ln>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4768826973551385E-2"/>
          <c:y val="0.11148082830340214"/>
          <c:w val="0.92049835116764256"/>
          <c:h val="0.66019755417008208"/>
        </c:manualLayout>
      </c:layout>
      <c:barChart>
        <c:barDir val="col"/>
        <c:grouping val="clustered"/>
        <c:varyColors val="0"/>
        <c:ser>
          <c:idx val="8"/>
          <c:order val="3"/>
          <c:tx>
            <c:v> All PV</c:v>
          </c:tx>
          <c:invertIfNegative val="0"/>
          <c:cat>
            <c:numLit>
              <c:formatCode>General</c:formatCode>
              <c:ptCount val="9"/>
              <c:pt idx="0">
                <c:v>1</c:v>
              </c:pt>
              <c:pt idx="1">
                <c:v>3</c:v>
              </c:pt>
              <c:pt idx="2">
                <c:v>5</c:v>
              </c:pt>
              <c:pt idx="3">
                <c:v>7</c:v>
              </c:pt>
              <c:pt idx="4">
                <c:v>9</c:v>
              </c:pt>
              <c:pt idx="5">
                <c:v>11</c:v>
              </c:pt>
              <c:pt idx="6">
                <c:v>13</c:v>
              </c:pt>
              <c:pt idx="7">
                <c:v>15</c:v>
              </c:pt>
              <c:pt idx="8">
                <c:v>17</c:v>
              </c:pt>
            </c:numLit>
          </c:cat>
          <c:val>
            <c:numRef>
              <c:f>'PV Irradiance'!$D$30:$D$39</c:f>
              <c:numCache>
                <c:formatCode>General</c:formatCode>
                <c:ptCount val="10"/>
                <c:pt idx="0">
                  <c:v>4.76</c:v>
                </c:pt>
                <c:pt idx="1">
                  <c:v>5.35</c:v>
                </c:pt>
                <c:pt idx="2">
                  <c:v>5.32</c:v>
                </c:pt>
                <c:pt idx="3">
                  <c:v>5.62</c:v>
                </c:pt>
                <c:pt idx="4">
                  <c:v>5.57</c:v>
                </c:pt>
                <c:pt idx="5">
                  <c:v>5.27</c:v>
                </c:pt>
                <c:pt idx="6">
                  <c:v>5.0599999999999996</c:v>
                </c:pt>
                <c:pt idx="7">
                  <c:v>4.63</c:v>
                </c:pt>
                <c:pt idx="8">
                  <c:v>4.6399999999999997</c:v>
                </c:pt>
                <c:pt idx="9">
                  <c:v>4.74</c:v>
                </c:pt>
              </c:numCache>
            </c:numRef>
          </c:val>
          <c:extLst>
            <c:ext xmlns:c16="http://schemas.microsoft.com/office/drawing/2014/chart" uri="{C3380CC4-5D6E-409C-BE32-E72D297353CC}">
              <c16:uniqueId val="{00000000-A73C-4C4F-8324-B8404EB84391}"/>
            </c:ext>
          </c:extLst>
        </c:ser>
        <c:dLbls>
          <c:showLegendKey val="0"/>
          <c:showVal val="0"/>
          <c:showCatName val="0"/>
          <c:showSerName val="0"/>
          <c:showPercent val="0"/>
          <c:showBubbleSize val="0"/>
        </c:dLbls>
        <c:gapWidth val="40"/>
        <c:axId val="302603648"/>
        <c:axId val="302614016"/>
      </c:barChart>
      <c:lineChart>
        <c:grouping val="standard"/>
        <c:varyColors val="0"/>
        <c:ser>
          <c:idx val="0"/>
          <c:order val="2"/>
          <c:tx>
            <c:v>Placeholder x-Axis</c:v>
          </c:tx>
          <c:spPr>
            <a:ln w="28575">
              <a:noFill/>
            </a:ln>
          </c:spPr>
          <c:marker>
            <c:symbol val="dash"/>
            <c:size val="22"/>
            <c:spPr>
              <a:noFill/>
              <a:ln>
                <a:noFill/>
              </a:ln>
            </c:spPr>
          </c:marker>
          <c:cat>
            <c:strRef>
              <c:f>'PV Irradiance'!$N$3:$N$12</c:f>
              <c:strCache>
                <c:ptCount val="10"/>
                <c:pt idx="0">
                  <c:v>2010
n=10 
0.2 GW</c:v>
                </c:pt>
                <c:pt idx="1">
                  <c:v>2011
n=35 
0.5 GW</c:v>
                </c:pt>
                <c:pt idx="2">
                  <c:v>2012
n=44 
1.0 GW</c:v>
                </c:pt>
                <c:pt idx="3">
                  <c:v>2013
n=38 
1.3 GW</c:v>
                </c:pt>
                <c:pt idx="4">
                  <c:v>2014
n=64 
3.2 GW</c:v>
                </c:pt>
                <c:pt idx="5">
                  <c:v>2015
n=88 
2.9 GW</c:v>
                </c:pt>
                <c:pt idx="6">
                  <c:v>2016
n=152 
7.4 GW</c:v>
                </c:pt>
                <c:pt idx="7">
                  <c:v>2017
n=164 
4.1 GW</c:v>
                </c:pt>
                <c:pt idx="8">
                  <c:v>2018
n=94 
3.9 GW</c:v>
                </c:pt>
                <c:pt idx="9">
                  <c:v>2019
n=103 
4.6 GW</c:v>
                </c:pt>
              </c:strCache>
            </c:strRef>
          </c:cat>
          <c:val>
            <c:numRef>
              <c:f>'PV Irradiance'!$N$3:$N$12</c:f>
              <c:numCache>
                <c:formatCode>General</c:formatCode>
                <c:ptCount val="10"/>
                <c:pt idx="0">
                  <c:v>0</c:v>
                </c:pt>
                <c:pt idx="1">
                  <c:v>0</c:v>
                </c:pt>
                <c:pt idx="2">
                  <c:v>0</c:v>
                </c:pt>
                <c:pt idx="3">
                  <c:v>0</c:v>
                </c:pt>
                <c:pt idx="4">
                  <c:v>0</c:v>
                </c:pt>
                <c:pt idx="5">
                  <c:v>0</c:v>
                </c:pt>
                <c:pt idx="6">
                  <c:v>0</c:v>
                </c:pt>
                <c:pt idx="7">
                  <c:v>0</c:v>
                </c:pt>
                <c:pt idx="8">
                  <c:v>0</c:v>
                </c:pt>
                <c:pt idx="9">
                  <c:v>0</c:v>
                </c:pt>
              </c:numCache>
            </c:numRef>
          </c:val>
          <c:smooth val="0"/>
          <c:extLst>
            <c:ext xmlns:c16="http://schemas.microsoft.com/office/drawing/2014/chart" uri="{C3380CC4-5D6E-409C-BE32-E72D297353CC}">
              <c16:uniqueId val="{00000001-A73C-4C4F-8324-B8404EB84391}"/>
            </c:ext>
          </c:extLst>
        </c:ser>
        <c:dLbls>
          <c:showLegendKey val="0"/>
          <c:showVal val="0"/>
          <c:showCatName val="0"/>
          <c:showSerName val="0"/>
          <c:showPercent val="0"/>
          <c:showBubbleSize val="0"/>
        </c:dLbls>
        <c:marker val="1"/>
        <c:smooth val="0"/>
        <c:axId val="302603648"/>
        <c:axId val="302614016"/>
      </c:lineChart>
      <c:scatterChart>
        <c:scatterStyle val="lineMarker"/>
        <c:varyColors val="0"/>
        <c:ser>
          <c:idx val="7"/>
          <c:order val="0"/>
          <c:tx>
            <c:v> Fixed-Tilt PV</c:v>
          </c:tx>
          <c:spPr>
            <a:ln w="28575">
              <a:noFill/>
            </a:ln>
          </c:spPr>
          <c:marker>
            <c:symbol val="triangle"/>
            <c:size val="10"/>
            <c:spPr>
              <a:solidFill>
                <a:schemeClr val="tx2"/>
              </a:solidFill>
              <a:ln>
                <a:noFill/>
              </a:ln>
            </c:spPr>
          </c:marker>
          <c:errBars>
            <c:errDir val="y"/>
            <c:errBarType val="both"/>
            <c:errValType val="cust"/>
            <c:noEndCap val="0"/>
            <c:plus>
              <c:numRef>
                <c:f>'PV Irradiance'!$P$3:$P$12</c:f>
                <c:numCache>
                  <c:formatCode>General</c:formatCode>
                  <c:ptCount val="10"/>
                  <c:pt idx="0">
                    <c:v>0.5</c:v>
                  </c:pt>
                  <c:pt idx="1">
                    <c:v>0.04</c:v>
                  </c:pt>
                  <c:pt idx="2">
                    <c:v>0.25</c:v>
                  </c:pt>
                  <c:pt idx="3">
                    <c:v>0.33</c:v>
                  </c:pt>
                  <c:pt idx="4">
                    <c:v>1.34</c:v>
                  </c:pt>
                  <c:pt idx="5">
                    <c:v>0.93</c:v>
                  </c:pt>
                  <c:pt idx="6">
                    <c:v>0.34</c:v>
                  </c:pt>
                  <c:pt idx="7">
                    <c:v>0.25</c:v>
                  </c:pt>
                  <c:pt idx="8">
                    <c:v>0.49</c:v>
                  </c:pt>
                  <c:pt idx="9">
                    <c:v>0.81</c:v>
                  </c:pt>
                </c:numCache>
              </c:numRef>
            </c:plus>
            <c:minus>
              <c:numRef>
                <c:f>'PV Irradiance'!$O$3:$O$12</c:f>
                <c:numCache>
                  <c:formatCode>General</c:formatCode>
                  <c:ptCount val="10"/>
                  <c:pt idx="0">
                    <c:v>0.62</c:v>
                  </c:pt>
                  <c:pt idx="1">
                    <c:v>1.32</c:v>
                  </c:pt>
                  <c:pt idx="2">
                    <c:v>1.23</c:v>
                  </c:pt>
                  <c:pt idx="3">
                    <c:v>1.31</c:v>
                  </c:pt>
                  <c:pt idx="4">
                    <c:v>0.4</c:v>
                  </c:pt>
                  <c:pt idx="5">
                    <c:v>0.34</c:v>
                  </c:pt>
                  <c:pt idx="6">
                    <c:v>0.48</c:v>
                  </c:pt>
                  <c:pt idx="7">
                    <c:v>0.43</c:v>
                  </c:pt>
                  <c:pt idx="8">
                    <c:v>0.47</c:v>
                  </c:pt>
                  <c:pt idx="9">
                    <c:v>0.16</c:v>
                  </c:pt>
                </c:numCache>
              </c:numRef>
            </c:minus>
            <c:spPr>
              <a:ln w="12700">
                <a:solidFill>
                  <a:schemeClr val="tx2"/>
                </a:solidFill>
              </a:ln>
            </c:spPr>
          </c:errBars>
          <c:xVal>
            <c:numRef>
              <c:f>'PV Irradiance'!$L$3:$L$12</c:f>
              <c:numCache>
                <c:formatCode>General</c:formatCode>
                <c:ptCount val="10"/>
                <c:pt idx="0">
                  <c:v>0.55000000000000004</c:v>
                </c:pt>
                <c:pt idx="1">
                  <c:v>2.5499999999999998</c:v>
                </c:pt>
                <c:pt idx="2">
                  <c:v>4.55</c:v>
                </c:pt>
                <c:pt idx="3">
                  <c:v>6.55</c:v>
                </c:pt>
                <c:pt idx="4">
                  <c:v>8.5500000000000007</c:v>
                </c:pt>
                <c:pt idx="5">
                  <c:v>10.55</c:v>
                </c:pt>
                <c:pt idx="6">
                  <c:v>12.55</c:v>
                </c:pt>
                <c:pt idx="7">
                  <c:v>14.55</c:v>
                </c:pt>
                <c:pt idx="8">
                  <c:v>16.55</c:v>
                </c:pt>
                <c:pt idx="9">
                  <c:v>18.55</c:v>
                </c:pt>
              </c:numCache>
            </c:numRef>
          </c:xVal>
          <c:yVal>
            <c:numRef>
              <c:f>'PV Irradiance'!$G$30:$G$39</c:f>
              <c:numCache>
                <c:formatCode>General</c:formatCode>
                <c:ptCount val="10"/>
                <c:pt idx="0">
                  <c:v>4.79</c:v>
                </c:pt>
                <c:pt idx="1">
                  <c:v>5.32</c:v>
                </c:pt>
                <c:pt idx="2">
                  <c:v>5.27</c:v>
                </c:pt>
                <c:pt idx="3">
                  <c:v>5.35</c:v>
                </c:pt>
                <c:pt idx="4">
                  <c:v>4.37</c:v>
                </c:pt>
                <c:pt idx="5">
                  <c:v>4.4800000000000004</c:v>
                </c:pt>
                <c:pt idx="6">
                  <c:v>4.45</c:v>
                </c:pt>
                <c:pt idx="7">
                  <c:v>4.45</c:v>
                </c:pt>
                <c:pt idx="8">
                  <c:v>4.43</c:v>
                </c:pt>
                <c:pt idx="9">
                  <c:v>3.96</c:v>
                </c:pt>
              </c:numCache>
            </c:numRef>
          </c:yVal>
          <c:smooth val="0"/>
          <c:extLst>
            <c:ext xmlns:c16="http://schemas.microsoft.com/office/drawing/2014/chart" uri="{C3380CC4-5D6E-409C-BE32-E72D297353CC}">
              <c16:uniqueId val="{00000002-A73C-4C4F-8324-B8404EB84391}"/>
            </c:ext>
          </c:extLst>
        </c:ser>
        <c:ser>
          <c:idx val="9"/>
          <c:order val="1"/>
          <c:tx>
            <c:v> Tracking PV</c:v>
          </c:tx>
          <c:spPr>
            <a:ln w="28575">
              <a:noFill/>
            </a:ln>
          </c:spPr>
          <c:marker>
            <c:symbol val="square"/>
            <c:size val="8"/>
            <c:spPr>
              <a:solidFill>
                <a:schemeClr val="accent2"/>
              </a:solidFill>
              <a:ln>
                <a:noFill/>
              </a:ln>
            </c:spPr>
          </c:marker>
          <c:errBars>
            <c:errDir val="y"/>
            <c:errBarType val="both"/>
            <c:errValType val="cust"/>
            <c:noEndCap val="0"/>
            <c:plus>
              <c:numRef>
                <c:f>'PV Irradiance'!$R$3:$R$12</c:f>
                <c:numCache>
                  <c:formatCode>General</c:formatCode>
                  <c:ptCount val="10"/>
                  <c:pt idx="0">
                    <c:v>0.53</c:v>
                  </c:pt>
                  <c:pt idx="1">
                    <c:v>0.2</c:v>
                  </c:pt>
                  <c:pt idx="2">
                    <c:v>0.45</c:v>
                  </c:pt>
                  <c:pt idx="3">
                    <c:v>0.05</c:v>
                  </c:pt>
                  <c:pt idx="4">
                    <c:v>0.15</c:v>
                  </c:pt>
                  <c:pt idx="5">
                    <c:v>0.41</c:v>
                  </c:pt>
                  <c:pt idx="6">
                    <c:v>0.45</c:v>
                  </c:pt>
                  <c:pt idx="7">
                    <c:v>0.8</c:v>
                  </c:pt>
                  <c:pt idx="8">
                    <c:v>0.91</c:v>
                  </c:pt>
                  <c:pt idx="9">
                    <c:v>0.62</c:v>
                  </c:pt>
                </c:numCache>
              </c:numRef>
            </c:plus>
            <c:minus>
              <c:numRef>
                <c:f>'PV Irradiance'!$Q$3:$Q$12</c:f>
                <c:numCache>
                  <c:formatCode>General</c:formatCode>
                  <c:ptCount val="10"/>
                  <c:pt idx="0">
                    <c:v>0.35</c:v>
                  </c:pt>
                  <c:pt idx="1">
                    <c:v>0.72</c:v>
                  </c:pt>
                  <c:pt idx="2">
                    <c:v>0.44</c:v>
                  </c:pt>
                  <c:pt idx="3">
                    <c:v>0.49</c:v>
                  </c:pt>
                  <c:pt idx="4">
                    <c:v>0.31</c:v>
                  </c:pt>
                  <c:pt idx="5">
                    <c:v>0.47</c:v>
                  </c:pt>
                  <c:pt idx="6">
                    <c:v>0.75</c:v>
                  </c:pt>
                  <c:pt idx="7">
                    <c:v>0.28000000000000003</c:v>
                  </c:pt>
                  <c:pt idx="8">
                    <c:v>0.31</c:v>
                  </c:pt>
                  <c:pt idx="9">
                    <c:v>0.35</c:v>
                  </c:pt>
                </c:numCache>
              </c:numRef>
            </c:minus>
            <c:spPr>
              <a:ln w="12700">
                <a:solidFill>
                  <a:schemeClr val="accent2"/>
                </a:solidFill>
              </a:ln>
            </c:spPr>
          </c:errBars>
          <c:xVal>
            <c:numRef>
              <c:f>'PV Irradiance'!$M$3:$M$12</c:f>
              <c:numCache>
                <c:formatCode>General</c:formatCode>
                <c:ptCount val="10"/>
                <c:pt idx="0">
                  <c:v>1.3</c:v>
                </c:pt>
                <c:pt idx="1">
                  <c:v>3.3</c:v>
                </c:pt>
                <c:pt idx="2">
                  <c:v>5.3</c:v>
                </c:pt>
                <c:pt idx="3">
                  <c:v>7.3</c:v>
                </c:pt>
                <c:pt idx="4">
                  <c:v>9.3000000000000007</c:v>
                </c:pt>
                <c:pt idx="5">
                  <c:v>11.3</c:v>
                </c:pt>
                <c:pt idx="6">
                  <c:v>13.3</c:v>
                </c:pt>
                <c:pt idx="7">
                  <c:v>15.3</c:v>
                </c:pt>
                <c:pt idx="8">
                  <c:v>17.3</c:v>
                </c:pt>
                <c:pt idx="9">
                  <c:v>19.3</c:v>
                </c:pt>
              </c:numCache>
            </c:numRef>
          </c:xVal>
          <c:yVal>
            <c:numRef>
              <c:f>'PV Irradiance'!$J$30:$J$39</c:f>
              <c:numCache>
                <c:formatCode>General</c:formatCode>
                <c:ptCount val="10"/>
                <c:pt idx="0">
                  <c:v>4.4800000000000004</c:v>
                </c:pt>
                <c:pt idx="1">
                  <c:v>5.58</c:v>
                </c:pt>
                <c:pt idx="2">
                  <c:v>5.34</c:v>
                </c:pt>
                <c:pt idx="3">
                  <c:v>5.8</c:v>
                </c:pt>
                <c:pt idx="4">
                  <c:v>5.69</c:v>
                </c:pt>
                <c:pt idx="5">
                  <c:v>5.36</c:v>
                </c:pt>
                <c:pt idx="6">
                  <c:v>5.33</c:v>
                </c:pt>
                <c:pt idx="7">
                  <c:v>4.68</c:v>
                </c:pt>
                <c:pt idx="8">
                  <c:v>4.7</c:v>
                </c:pt>
                <c:pt idx="9">
                  <c:v>4.8600000000000003</c:v>
                </c:pt>
              </c:numCache>
            </c:numRef>
          </c:yVal>
          <c:smooth val="0"/>
          <c:extLst>
            <c:ext xmlns:c16="http://schemas.microsoft.com/office/drawing/2014/chart" uri="{C3380CC4-5D6E-409C-BE32-E72D297353CC}">
              <c16:uniqueId val="{00000003-A73C-4C4F-8324-B8404EB84391}"/>
            </c:ext>
          </c:extLst>
        </c:ser>
        <c:dLbls>
          <c:showLegendKey val="0"/>
          <c:showVal val="0"/>
          <c:showCatName val="0"/>
          <c:showSerName val="0"/>
          <c:showPercent val="0"/>
          <c:showBubbleSize val="0"/>
        </c:dLbls>
        <c:axId val="302638208"/>
        <c:axId val="302615936"/>
      </c:scatterChart>
      <c:catAx>
        <c:axId val="302603648"/>
        <c:scaling>
          <c:orientation val="minMax"/>
        </c:scaling>
        <c:delete val="0"/>
        <c:axPos val="b"/>
        <c:title>
          <c:tx>
            <c:rich>
              <a:bodyPr/>
              <a:lstStyle/>
              <a:p>
                <a:pPr>
                  <a:defRPr b="1"/>
                </a:pPr>
                <a:r>
                  <a:rPr lang="en-US" b="1"/>
                  <a:t>Installation Year</a:t>
                </a:r>
              </a:p>
            </c:rich>
          </c:tx>
          <c:layout>
            <c:manualLayout>
              <c:xMode val="edge"/>
              <c:yMode val="edge"/>
              <c:x val="0.455467716837824"/>
              <c:y val="0.944194444444445"/>
            </c:manualLayout>
          </c:layout>
          <c:overlay val="0"/>
          <c:spPr>
            <a:noFill/>
            <a:ln w="25400">
              <a:noFill/>
            </a:ln>
          </c:spPr>
        </c:title>
        <c:numFmt formatCode="General" sourceLinked="1"/>
        <c:majorTickMark val="out"/>
        <c:minorTickMark val="none"/>
        <c:tickLblPos val="nextTo"/>
        <c:spPr>
          <a:ln w="3175">
            <a:noFill/>
            <a:prstDash val="solid"/>
          </a:ln>
        </c:spPr>
        <c:txPr>
          <a:bodyPr rot="0" vert="horz"/>
          <a:lstStyle/>
          <a:p>
            <a:pPr>
              <a:defRPr b="1"/>
            </a:pPr>
            <a:endParaRPr lang="en-US"/>
          </a:p>
        </c:txPr>
        <c:crossAx val="302614016"/>
        <c:crosses val="autoZero"/>
        <c:auto val="1"/>
        <c:lblAlgn val="ctr"/>
        <c:lblOffset val="0"/>
        <c:tickLblSkip val="1"/>
        <c:tickMarkSkip val="1"/>
        <c:noMultiLvlLbl val="0"/>
      </c:catAx>
      <c:valAx>
        <c:axId val="302614016"/>
        <c:scaling>
          <c:orientation val="minMax"/>
          <c:max val="6"/>
          <c:min val="3.5"/>
        </c:scaling>
        <c:delete val="0"/>
        <c:axPos val="l"/>
        <c:majorGridlines>
          <c:spPr>
            <a:ln w="3175">
              <a:solidFill>
                <a:schemeClr val="bg1">
                  <a:lumMod val="75000"/>
                </a:schemeClr>
              </a:solidFill>
              <a:prstDash val="solid"/>
            </a:ln>
          </c:spPr>
        </c:majorGridlines>
        <c:minorGridlines>
          <c:spPr>
            <a:ln w="3175">
              <a:noFill/>
              <a:prstDash val="lgDash"/>
            </a:ln>
          </c:spPr>
        </c:minorGridlines>
        <c:numFmt formatCode="#,##0.0" sourceLinked="0"/>
        <c:majorTickMark val="out"/>
        <c:minorTickMark val="none"/>
        <c:tickLblPos val="nextTo"/>
        <c:spPr>
          <a:ln w="3175">
            <a:noFill/>
            <a:prstDash val="solid"/>
          </a:ln>
        </c:spPr>
        <c:txPr>
          <a:bodyPr rot="0" vert="horz"/>
          <a:lstStyle/>
          <a:p>
            <a:pPr>
              <a:defRPr b="1"/>
            </a:pPr>
            <a:endParaRPr lang="en-US"/>
          </a:p>
        </c:txPr>
        <c:crossAx val="302603648"/>
        <c:crosses val="autoZero"/>
        <c:crossBetween val="between"/>
        <c:majorUnit val="0.5"/>
        <c:minorUnit val="0.5"/>
      </c:valAx>
      <c:valAx>
        <c:axId val="302615936"/>
        <c:scaling>
          <c:orientation val="minMax"/>
          <c:max val="6"/>
          <c:min val="3.5"/>
        </c:scaling>
        <c:delete val="1"/>
        <c:axPos val="r"/>
        <c:numFmt formatCode="General" sourceLinked="1"/>
        <c:majorTickMark val="out"/>
        <c:minorTickMark val="none"/>
        <c:tickLblPos val="nextTo"/>
        <c:crossAx val="302638208"/>
        <c:crosses val="max"/>
        <c:crossBetween val="midCat"/>
        <c:majorUnit val="1"/>
        <c:minorUnit val="0.5"/>
      </c:valAx>
      <c:valAx>
        <c:axId val="302638208"/>
        <c:scaling>
          <c:orientation val="minMax"/>
          <c:max val="20"/>
          <c:min val="0"/>
        </c:scaling>
        <c:delete val="0"/>
        <c:axPos val="t"/>
        <c:numFmt formatCode="General" sourceLinked="1"/>
        <c:majorTickMark val="out"/>
        <c:minorTickMark val="none"/>
        <c:tickLblPos val="nextTo"/>
        <c:spPr>
          <a:ln>
            <a:noFill/>
          </a:ln>
        </c:spPr>
        <c:txPr>
          <a:bodyPr/>
          <a:lstStyle/>
          <a:p>
            <a:pPr>
              <a:defRPr>
                <a:solidFill>
                  <a:schemeClr val="bg1"/>
                </a:solidFill>
              </a:defRPr>
            </a:pPr>
            <a:endParaRPr lang="en-US"/>
          </a:p>
        </c:txPr>
        <c:crossAx val="302615936"/>
        <c:crosses val="max"/>
        <c:crossBetween val="midCat"/>
      </c:valAx>
      <c:dTable>
        <c:showHorzBorder val="1"/>
        <c:showVertBorder val="1"/>
        <c:showOutline val="1"/>
        <c:showKeys val="1"/>
      </c:dTable>
      <c:spPr>
        <a:solidFill>
          <a:schemeClr val="bg1"/>
        </a:solidFill>
        <a:ln w="25400">
          <a:noFill/>
        </a:ln>
      </c:spPr>
    </c:plotArea>
    <c:legend>
      <c:legendPos val="r"/>
      <c:legendEntry>
        <c:idx val="1"/>
        <c:delete val="1"/>
      </c:legendEntry>
      <c:layout>
        <c:manualLayout>
          <c:xMode val="edge"/>
          <c:yMode val="edge"/>
          <c:x val="0.7783684972070799"/>
          <c:y val="3.3905136857892764E-3"/>
          <c:w val="0.159655259438724"/>
          <c:h val="0.15382389701287338"/>
        </c:manualLayout>
      </c:layout>
      <c:overlay val="1"/>
      <c:spPr>
        <a:solidFill>
          <a:schemeClr val="bg1"/>
        </a:solidFill>
        <a:ln>
          <a:noFill/>
        </a:ln>
        <a:effectLst>
          <a:outerShdw blurRad="50800" dist="38100" dir="2700000" algn="tl" rotWithShape="0">
            <a:prstClr val="black">
              <a:alpha val="40000"/>
            </a:prstClr>
          </a:outerShdw>
        </a:effectLst>
      </c:spPr>
    </c:legend>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000000000001499" r="0.75000000000001499" t="1" header="0.5" footer="0.5"/>
    <c:pageSetup orientation="landscape"/>
  </c:printSettings>
  <c:userShapes r:id="rId1"/>
</c:chartSpace>
</file>

<file path=xl/charts/chart5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l">
              <a:defRPr sz="1000" b="1" i="0" u="none" strike="noStrike" kern="1200" spc="0" baseline="0">
                <a:solidFill>
                  <a:sysClr val="windowText" lastClr="000000"/>
                </a:solidFill>
                <a:latin typeface="Arial" panose="020B0604020202020204" pitchFamily="34" charset="0"/>
                <a:ea typeface="+mn-ea"/>
                <a:cs typeface="Arial" panose="020B0604020202020204" pitchFamily="34" charset="0"/>
              </a:defRPr>
            </a:pPr>
            <a:r>
              <a:rPr lang="en-US" sz="1000" b="1">
                <a:solidFill>
                  <a:sysClr val="windowText" lastClr="000000"/>
                </a:solidFill>
              </a:rPr>
              <a:t>Wholesale Market Value in 2019 (2019 $/MWh)</a:t>
            </a:r>
          </a:p>
        </c:rich>
      </c:tx>
      <c:layout>
        <c:manualLayout>
          <c:xMode val="edge"/>
          <c:yMode val="edge"/>
          <c:x val="1.4639336201939519E-3"/>
          <c:y val="8.4118108770245281E-4"/>
        </c:manualLayout>
      </c:layout>
      <c:overlay val="0"/>
      <c:spPr>
        <a:noFill/>
        <a:ln>
          <a:noFill/>
        </a:ln>
        <a:effectLst/>
      </c:spPr>
      <c:txPr>
        <a:bodyPr rot="0" spcFirstLastPara="1" vertOverflow="ellipsis" vert="horz" wrap="square" anchor="ctr" anchorCtr="1"/>
        <a:lstStyle/>
        <a:p>
          <a:pPr algn="l">
            <a:defRPr sz="1000" b="1" i="0" u="none" strike="noStrike" kern="1200" spc="0" baseline="0">
              <a:solidFill>
                <a:sysClr val="windowText" lastClr="000000"/>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5.1816407564439101E-2"/>
          <c:y val="9.9185089743668076E-2"/>
          <c:w val="0.92467931893128696"/>
          <c:h val="0.73047541844418151"/>
        </c:manualLayout>
      </c:layout>
      <c:barChart>
        <c:barDir val="col"/>
        <c:grouping val="stacked"/>
        <c:varyColors val="0"/>
        <c:ser>
          <c:idx val="0"/>
          <c:order val="0"/>
          <c:tx>
            <c:strRef>
              <c:f>'Value Difference vs. Flat Block'!$A$32</c:f>
              <c:strCache>
                <c:ptCount val="1"/>
                <c:pt idx="0">
                  <c:v>energy value</c:v>
                </c:pt>
              </c:strCache>
            </c:strRef>
          </c:tx>
          <c:spPr>
            <a:solidFill>
              <a:schemeClr val="accent1"/>
            </a:solidFill>
            <a:ln>
              <a:noFill/>
            </a:ln>
            <a:effectLst/>
          </c:spPr>
          <c:invertIfNegative val="0"/>
          <c:cat>
            <c:strRef>
              <c:f>'Value Difference vs. Flat Block'!$B$31:$E$31</c:f>
              <c:strCache>
                <c:ptCount val="4"/>
                <c:pt idx="0">
                  <c:v>Flat block
at all nodes</c:v>
                </c:pt>
                <c:pt idx="1">
                  <c:v>Flat block 
at solar nodes</c:v>
                </c:pt>
                <c:pt idx="2">
                  <c:v>Flat block
at solar nodes
(with curtailment)</c:v>
                </c:pt>
                <c:pt idx="3">
                  <c:v>Solar profile
at solar nodes</c:v>
                </c:pt>
              </c:strCache>
            </c:strRef>
          </c:cat>
          <c:val>
            <c:numRef>
              <c:f>'Value Difference vs. Flat Block'!$B$32:$E$32</c:f>
              <c:numCache>
                <c:formatCode>0.0</c:formatCode>
                <c:ptCount val="4"/>
                <c:pt idx="0">
                  <c:v>27.569242754637127</c:v>
                </c:pt>
                <c:pt idx="1">
                  <c:v>31.927358319482401</c:v>
                </c:pt>
                <c:pt idx="2">
                  <c:v>31.591006815497337</c:v>
                </c:pt>
                <c:pt idx="3">
                  <c:v>25.947985734621859</c:v>
                </c:pt>
              </c:numCache>
            </c:numRef>
          </c:val>
          <c:extLst>
            <c:ext xmlns:c16="http://schemas.microsoft.com/office/drawing/2014/chart" uri="{C3380CC4-5D6E-409C-BE32-E72D297353CC}">
              <c16:uniqueId val="{00000000-F005-471A-A62B-ADF288982A5A}"/>
            </c:ext>
          </c:extLst>
        </c:ser>
        <c:ser>
          <c:idx val="1"/>
          <c:order val="1"/>
          <c:tx>
            <c:strRef>
              <c:f>'Value Difference vs. Flat Block'!$A$33</c:f>
              <c:strCache>
                <c:ptCount val="1"/>
                <c:pt idx="0">
                  <c:v>capacity value</c:v>
                </c:pt>
              </c:strCache>
            </c:strRef>
          </c:tx>
          <c:spPr>
            <a:solidFill>
              <a:srgbClr val="C00000"/>
            </a:solidFill>
            <a:ln>
              <a:noFill/>
            </a:ln>
            <a:effectLst/>
          </c:spPr>
          <c:invertIfNegative val="0"/>
          <c:cat>
            <c:strRef>
              <c:f>'Value Difference vs. Flat Block'!$B$31:$E$31</c:f>
              <c:strCache>
                <c:ptCount val="4"/>
                <c:pt idx="0">
                  <c:v>Flat block
at all nodes</c:v>
                </c:pt>
                <c:pt idx="1">
                  <c:v>Flat block 
at solar nodes</c:v>
                </c:pt>
                <c:pt idx="2">
                  <c:v>Flat block
at solar nodes
(with curtailment)</c:v>
                </c:pt>
                <c:pt idx="3">
                  <c:v>Solar profile
at solar nodes</c:v>
                </c:pt>
              </c:strCache>
            </c:strRef>
          </c:cat>
          <c:val>
            <c:numRef>
              <c:f>'Value Difference vs. Flat Block'!$B$33:$E$33</c:f>
              <c:numCache>
                <c:formatCode>0.0</c:formatCode>
                <c:ptCount val="4"/>
                <c:pt idx="0">
                  <c:v>3.8701319228460727</c:v>
                </c:pt>
                <c:pt idx="1">
                  <c:v>3.5285235439569607</c:v>
                </c:pt>
                <c:pt idx="2">
                  <c:v>3.5285235439569607</c:v>
                </c:pt>
                <c:pt idx="3">
                  <c:v>7.2089977504493934</c:v>
                </c:pt>
              </c:numCache>
            </c:numRef>
          </c:val>
          <c:extLst>
            <c:ext xmlns:c16="http://schemas.microsoft.com/office/drawing/2014/chart" uri="{C3380CC4-5D6E-409C-BE32-E72D297353CC}">
              <c16:uniqueId val="{00000001-F005-471A-A62B-ADF288982A5A}"/>
            </c:ext>
          </c:extLst>
        </c:ser>
        <c:dLbls>
          <c:showLegendKey val="0"/>
          <c:showVal val="0"/>
          <c:showCatName val="0"/>
          <c:showSerName val="0"/>
          <c:showPercent val="0"/>
          <c:showBubbleSize val="0"/>
        </c:dLbls>
        <c:gapWidth val="150"/>
        <c:overlap val="100"/>
        <c:axId val="2112501352"/>
        <c:axId val="2112504936"/>
      </c:barChart>
      <c:catAx>
        <c:axId val="2112501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2112504936"/>
        <c:crosses val="autoZero"/>
        <c:auto val="1"/>
        <c:lblAlgn val="ctr"/>
        <c:lblOffset val="100"/>
        <c:noMultiLvlLbl val="0"/>
      </c:catAx>
      <c:valAx>
        <c:axId val="2112504936"/>
        <c:scaling>
          <c:orientation val="minMax"/>
          <c:max val="40"/>
          <c:min val="0"/>
        </c:scaling>
        <c:delete val="0"/>
        <c:axPos val="l"/>
        <c:majorGridlines>
          <c:spPr>
            <a:ln w="3175" cap="flat" cmpd="sng" algn="ctr">
              <a:solidFill>
                <a:schemeClr val="bg1">
                  <a:lumMod val="7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2112501352"/>
        <c:crosses val="autoZero"/>
        <c:crossBetween val="between"/>
        <c:majorUnit val="10"/>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8043980079413149"/>
          <c:y val="9.9477380878500457E-2"/>
          <c:w val="0.796055925701595"/>
          <c:h val="0.75382140915196016"/>
        </c:manualLayout>
      </c:layout>
      <c:barChart>
        <c:barDir val="col"/>
        <c:grouping val="stacked"/>
        <c:varyColors val="0"/>
        <c:ser>
          <c:idx val="0"/>
          <c:order val="0"/>
          <c:tx>
            <c:strRef>
              <c:f>'Value Difference vs. Flat Block'!$D$64</c:f>
              <c:strCache>
                <c:ptCount val="1"/>
                <c:pt idx="0">
                  <c:v>Location</c:v>
                </c:pt>
              </c:strCache>
            </c:strRef>
          </c:tx>
          <c:spPr>
            <a:solidFill>
              <a:schemeClr val="accent3">
                <a:lumMod val="60000"/>
                <a:lumOff val="40000"/>
              </a:schemeClr>
            </a:solidFill>
            <a:ln>
              <a:noFill/>
            </a:ln>
            <a:effectLst/>
          </c:spPr>
          <c:invertIfNegative val="0"/>
          <c:cat>
            <c:multiLvlStrRef>
              <c:f>'Value Difference vs. Flat Block'!$A$65:$B$71</c:f>
              <c:multiLvlStrCache>
                <c:ptCount val="7"/>
                <c:lvl>
                  <c:pt idx="0">
                    <c:v> $38 </c:v>
                  </c:pt>
                  <c:pt idx="1">
                    <c:v> $42 </c:v>
                  </c:pt>
                  <c:pt idx="2">
                    <c:v> $24 </c:v>
                  </c:pt>
                  <c:pt idx="3">
                    <c:v> $31 </c:v>
                  </c:pt>
                  <c:pt idx="4">
                    <c:v> $29 </c:v>
                  </c:pt>
                  <c:pt idx="5">
                    <c:v> $32 </c:v>
                  </c:pt>
                  <c:pt idx="6">
                    <c:v> $31 </c:v>
                  </c:pt>
                </c:lvl>
                <c:lvl>
                  <c:pt idx="0">
                    <c:v>CAISO</c:v>
                  </c:pt>
                  <c:pt idx="1">
                    <c:v>ISO-NE</c:v>
                  </c:pt>
                  <c:pt idx="2">
                    <c:v>MISO</c:v>
                  </c:pt>
                  <c:pt idx="3">
                    <c:v>NYISO</c:v>
                  </c:pt>
                  <c:pt idx="4">
                    <c:v>ERCOT</c:v>
                  </c:pt>
                  <c:pt idx="5">
                    <c:v>PJM</c:v>
                  </c:pt>
                  <c:pt idx="6">
                    <c:v>SPP</c:v>
                  </c:pt>
                </c:lvl>
              </c:multiLvlStrCache>
            </c:multiLvlStrRef>
          </c:cat>
          <c:val>
            <c:numRef>
              <c:f>'Value Difference vs. Flat Block'!$D$65:$D$71</c:f>
              <c:numCache>
                <c:formatCode>0%</c:formatCode>
                <c:ptCount val="7"/>
                <c:pt idx="0">
                  <c:v>-1.2276292286825859E-2</c:v>
                </c:pt>
                <c:pt idx="1">
                  <c:v>1.9827119882173262E-2</c:v>
                </c:pt>
                <c:pt idx="2">
                  <c:v>-1.972002687635641E-5</c:v>
                </c:pt>
                <c:pt idx="3">
                  <c:v>-4.9329230651698197E-3</c:v>
                </c:pt>
                <c:pt idx="4">
                  <c:v>0.19260962291018319</c:v>
                </c:pt>
                <c:pt idx="5">
                  <c:v>-1.0973477571119154E-2</c:v>
                </c:pt>
                <c:pt idx="6">
                  <c:v>2.1105808002574191E-2</c:v>
                </c:pt>
              </c:numCache>
            </c:numRef>
          </c:val>
          <c:extLst>
            <c:ext xmlns:c16="http://schemas.microsoft.com/office/drawing/2014/chart" uri="{C3380CC4-5D6E-409C-BE32-E72D297353CC}">
              <c16:uniqueId val="{00000000-BDA6-452E-B757-4BFF12034AAB}"/>
            </c:ext>
          </c:extLst>
        </c:ser>
        <c:ser>
          <c:idx val="1"/>
          <c:order val="1"/>
          <c:tx>
            <c:strRef>
              <c:f>'Value Difference vs. Flat Block'!$E$64</c:f>
              <c:strCache>
                <c:ptCount val="1"/>
                <c:pt idx="0">
                  <c:v>Curtailment</c:v>
                </c:pt>
              </c:strCache>
            </c:strRef>
          </c:tx>
          <c:spPr>
            <a:solidFill>
              <a:srgbClr val="7030A0"/>
            </a:solidFill>
            <a:ln>
              <a:noFill/>
            </a:ln>
            <a:effectLst/>
          </c:spPr>
          <c:invertIfNegative val="0"/>
          <c:cat>
            <c:multiLvlStrRef>
              <c:f>'Value Difference vs. Flat Block'!$A$65:$B$71</c:f>
              <c:multiLvlStrCache>
                <c:ptCount val="7"/>
                <c:lvl>
                  <c:pt idx="0">
                    <c:v> $38 </c:v>
                  </c:pt>
                  <c:pt idx="1">
                    <c:v> $42 </c:v>
                  </c:pt>
                  <c:pt idx="2">
                    <c:v> $24 </c:v>
                  </c:pt>
                  <c:pt idx="3">
                    <c:v> $31 </c:v>
                  </c:pt>
                  <c:pt idx="4">
                    <c:v> $29 </c:v>
                  </c:pt>
                  <c:pt idx="5">
                    <c:v> $32 </c:v>
                  </c:pt>
                  <c:pt idx="6">
                    <c:v> $31 </c:v>
                  </c:pt>
                </c:lvl>
                <c:lvl>
                  <c:pt idx="0">
                    <c:v>CAISO</c:v>
                  </c:pt>
                  <c:pt idx="1">
                    <c:v>ISO-NE</c:v>
                  </c:pt>
                  <c:pt idx="2">
                    <c:v>MISO</c:v>
                  </c:pt>
                  <c:pt idx="3">
                    <c:v>NYISO</c:v>
                  </c:pt>
                  <c:pt idx="4">
                    <c:v>ERCOT</c:v>
                  </c:pt>
                  <c:pt idx="5">
                    <c:v>PJM</c:v>
                  </c:pt>
                  <c:pt idx="6">
                    <c:v>SPP</c:v>
                  </c:pt>
                </c:lvl>
              </c:multiLvlStrCache>
            </c:multiLvlStrRef>
          </c:cat>
          <c:val>
            <c:numRef>
              <c:f>'Value Difference vs. Flat Block'!$E$65:$E$71</c:f>
              <c:numCache>
                <c:formatCode>0%</c:formatCode>
                <c:ptCount val="7"/>
                <c:pt idx="0">
                  <c:v>-1.4565270716790119E-2</c:v>
                </c:pt>
                <c:pt idx="1">
                  <c:v>0</c:v>
                </c:pt>
                <c:pt idx="2">
                  <c:v>0</c:v>
                </c:pt>
                <c:pt idx="3">
                  <c:v>0</c:v>
                </c:pt>
                <c:pt idx="4">
                  <c:v>-2.7746470297078826E-2</c:v>
                </c:pt>
                <c:pt idx="5">
                  <c:v>0</c:v>
                </c:pt>
                <c:pt idx="6">
                  <c:v>0</c:v>
                </c:pt>
              </c:numCache>
            </c:numRef>
          </c:val>
          <c:extLst>
            <c:ext xmlns:c16="http://schemas.microsoft.com/office/drawing/2014/chart" uri="{C3380CC4-5D6E-409C-BE32-E72D297353CC}">
              <c16:uniqueId val="{00000001-BDA6-452E-B757-4BFF12034AAB}"/>
            </c:ext>
          </c:extLst>
        </c:ser>
        <c:ser>
          <c:idx val="2"/>
          <c:order val="2"/>
          <c:tx>
            <c:strRef>
              <c:f>'Value Difference vs. Flat Block'!$F$64</c:f>
              <c:strCache>
                <c:ptCount val="1"/>
                <c:pt idx="0">
                  <c:v>Profile</c:v>
                </c:pt>
              </c:strCache>
            </c:strRef>
          </c:tx>
          <c:spPr>
            <a:solidFill>
              <a:schemeClr val="accent6">
                <a:lumMod val="40000"/>
                <a:lumOff val="60000"/>
              </a:schemeClr>
            </a:solidFill>
            <a:ln>
              <a:noFill/>
            </a:ln>
            <a:effectLst/>
          </c:spPr>
          <c:invertIfNegative val="0"/>
          <c:cat>
            <c:multiLvlStrRef>
              <c:f>'Value Difference vs. Flat Block'!$A$65:$B$71</c:f>
              <c:multiLvlStrCache>
                <c:ptCount val="7"/>
                <c:lvl>
                  <c:pt idx="0">
                    <c:v> $38 </c:v>
                  </c:pt>
                  <c:pt idx="1">
                    <c:v> $42 </c:v>
                  </c:pt>
                  <c:pt idx="2">
                    <c:v> $24 </c:v>
                  </c:pt>
                  <c:pt idx="3">
                    <c:v> $31 </c:v>
                  </c:pt>
                  <c:pt idx="4">
                    <c:v> $29 </c:v>
                  </c:pt>
                  <c:pt idx="5">
                    <c:v> $32 </c:v>
                  </c:pt>
                  <c:pt idx="6">
                    <c:v> $31 </c:v>
                  </c:pt>
                </c:lvl>
                <c:lvl>
                  <c:pt idx="0">
                    <c:v>CAISO</c:v>
                  </c:pt>
                  <c:pt idx="1">
                    <c:v>ISO-NE</c:v>
                  </c:pt>
                  <c:pt idx="2">
                    <c:v>MISO</c:v>
                  </c:pt>
                  <c:pt idx="3">
                    <c:v>NYISO</c:v>
                  </c:pt>
                  <c:pt idx="4">
                    <c:v>ERCOT</c:v>
                  </c:pt>
                  <c:pt idx="5">
                    <c:v>PJM</c:v>
                  </c:pt>
                  <c:pt idx="6">
                    <c:v>SPP</c:v>
                  </c:pt>
                </c:lvl>
              </c:multiLvlStrCache>
            </c:multiLvlStrRef>
          </c:cat>
          <c:val>
            <c:numRef>
              <c:f>'Value Difference vs. Flat Block'!$F$65:$F$71</c:f>
              <c:numCache>
                <c:formatCode>0%</c:formatCode>
                <c:ptCount val="7"/>
                <c:pt idx="0">
                  <c:v>-0.20189509472230399</c:v>
                </c:pt>
                <c:pt idx="1">
                  <c:v>-7.4082447231735155E-2</c:v>
                </c:pt>
                <c:pt idx="2">
                  <c:v>0.11576149307898287</c:v>
                </c:pt>
                <c:pt idx="3">
                  <c:v>0.22368264780068928</c:v>
                </c:pt>
                <c:pt idx="4">
                  <c:v>0.12484288350747223</c:v>
                </c:pt>
                <c:pt idx="5">
                  <c:v>0.40645266690317633</c:v>
                </c:pt>
                <c:pt idx="6">
                  <c:v>0.71018558840832635</c:v>
                </c:pt>
              </c:numCache>
            </c:numRef>
          </c:val>
          <c:extLst>
            <c:ext xmlns:c16="http://schemas.microsoft.com/office/drawing/2014/chart" uri="{C3380CC4-5D6E-409C-BE32-E72D297353CC}">
              <c16:uniqueId val="{00000002-BDA6-452E-B757-4BFF12034AAB}"/>
            </c:ext>
          </c:extLst>
        </c:ser>
        <c:dLbls>
          <c:showLegendKey val="0"/>
          <c:showVal val="0"/>
          <c:showCatName val="0"/>
          <c:showSerName val="0"/>
          <c:showPercent val="0"/>
          <c:showBubbleSize val="0"/>
        </c:dLbls>
        <c:gapWidth val="150"/>
        <c:overlap val="100"/>
        <c:axId val="556419296"/>
        <c:axId val="556420280"/>
      </c:barChart>
      <c:catAx>
        <c:axId val="556419296"/>
        <c:scaling>
          <c:orientation val="minMax"/>
        </c:scaling>
        <c:delete val="0"/>
        <c:axPos val="b"/>
        <c:numFmt formatCode="General" sourceLinked="1"/>
        <c:majorTickMark val="none"/>
        <c:minorTickMark val="none"/>
        <c:tickLblPos val="low"/>
        <c:spPr>
          <a:noFill/>
          <a:ln w="3175" cap="flat" cmpd="sng" algn="ctr">
            <a:noFill/>
            <a:round/>
          </a:ln>
          <a:effectLst/>
        </c:spPr>
        <c:txPr>
          <a:bodyPr rot="-60000000" spcFirstLastPara="1" vertOverflow="ellipsis" vert="horz" wrap="square" anchor="t" anchorCtr="0"/>
          <a:lstStyle/>
          <a:p>
            <a:pPr>
              <a:defRPr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556420280"/>
        <c:crosses val="autoZero"/>
        <c:auto val="1"/>
        <c:lblAlgn val="ctr"/>
        <c:lblOffset val="100"/>
        <c:noMultiLvlLbl val="0"/>
      </c:catAx>
      <c:valAx>
        <c:axId val="556420280"/>
        <c:scaling>
          <c:orientation val="minMax"/>
          <c:max val="0.75000000000000011"/>
          <c:min val="-0.25"/>
        </c:scaling>
        <c:delete val="0"/>
        <c:axPos val="l"/>
        <c:majorGridlines>
          <c:spPr>
            <a:ln w="3175" cap="flat" cmpd="sng" algn="ctr">
              <a:solidFill>
                <a:schemeClr val="bg1">
                  <a:lumMod val="7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556419296"/>
        <c:crosses val="autoZero"/>
        <c:crossBetween val="between"/>
        <c:majorUnit val="0.25"/>
      </c:valAx>
      <c:spPr>
        <a:noFill/>
        <a:ln>
          <a:noFill/>
        </a:ln>
        <a:effectLst/>
      </c:spPr>
    </c:plotArea>
    <c:legend>
      <c:legendPos val="b"/>
      <c:layout>
        <c:manualLayout>
          <c:xMode val="edge"/>
          <c:yMode val="edge"/>
          <c:x val="0.22768971635554902"/>
          <c:y val="0.13824888348966674"/>
          <c:w val="0.16869003524092196"/>
          <c:h val="0.25501581555496888"/>
        </c:manualLayout>
      </c:layout>
      <c:overlay val="0"/>
      <c:spPr>
        <a:solidFill>
          <a:schemeClr val="bg1"/>
        </a:solidFill>
        <a:ln w="3175">
          <a:solidFill>
            <a:schemeClr val="bg1">
              <a:lumMod val="75000"/>
            </a:schemeClr>
          </a:solidFill>
        </a:ln>
        <a:effectLst/>
      </c:spPr>
      <c:txPr>
        <a:bodyPr rot="0" spcFirstLastPara="1" vertOverflow="ellipsis" vert="horz" wrap="square" anchor="ctr" anchorCtr="1"/>
        <a:lstStyle/>
        <a:p>
          <a:pPr>
            <a:defRPr sz="10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5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8700345041139518E-2"/>
          <c:y val="0.1009229029298167"/>
          <c:w val="0.90407704654895671"/>
          <c:h val="0.76692007249093863"/>
        </c:manualLayout>
      </c:layout>
      <c:barChart>
        <c:barDir val="col"/>
        <c:grouping val="stacked"/>
        <c:varyColors val="0"/>
        <c:ser>
          <c:idx val="0"/>
          <c:order val="0"/>
          <c:tx>
            <c:v> Entered queues in an earlier year</c:v>
          </c:tx>
          <c:spPr>
            <a:solidFill>
              <a:schemeClr val="accent1">
                <a:lumMod val="75000"/>
              </a:schemeClr>
            </a:solidFill>
            <a:ln w="6350">
              <a:noFill/>
            </a:ln>
            <a:effectLst/>
          </c:spPr>
          <c:invertIfNegative val="0"/>
          <c:cat>
            <c:multiLvlStrRef>
              <c:f>'All Capacity in Queues'!$A$27:$B$74</c:f>
              <c:multiLvlStrCache>
                <c:ptCount val="47"/>
                <c:lvl>
                  <c:pt idx="1">
                    <c:v>2014 -</c:v>
                  </c:pt>
                  <c:pt idx="4">
                    <c:v>2019</c:v>
                  </c:pt>
                  <c:pt idx="8">
                    <c:v>2014 -</c:v>
                  </c:pt>
                  <c:pt idx="11">
                    <c:v>2019</c:v>
                  </c:pt>
                  <c:pt idx="15">
                    <c:v>2014 -</c:v>
                  </c:pt>
                  <c:pt idx="18">
                    <c:v>2019</c:v>
                  </c:pt>
                  <c:pt idx="22">
                    <c:v>2015 -</c:v>
                  </c:pt>
                  <c:pt idx="25">
                    <c:v>2019</c:v>
                  </c:pt>
                  <c:pt idx="29">
                    <c:v>2014 -</c:v>
                  </c:pt>
                  <c:pt idx="32">
                    <c:v>2019</c:v>
                  </c:pt>
                  <c:pt idx="36">
                    <c:v>2014 -</c:v>
                  </c:pt>
                  <c:pt idx="39">
                    <c:v>2019</c:v>
                  </c:pt>
                  <c:pt idx="43">
                    <c:v>2014 -</c:v>
                  </c:pt>
                  <c:pt idx="46">
                    <c:v>2019</c:v>
                  </c:pt>
                </c:lvl>
                <c:lvl>
                  <c:pt idx="0">
                    <c:v>Solar</c:v>
                  </c:pt>
                  <c:pt idx="6">
                    <c:v> </c:v>
                  </c:pt>
                  <c:pt idx="7">
                    <c:v>Wind</c:v>
                  </c:pt>
                  <c:pt idx="13">
                    <c:v> </c:v>
                  </c:pt>
                  <c:pt idx="14">
                    <c:v>Gas</c:v>
                  </c:pt>
                  <c:pt idx="20">
                    <c:v> </c:v>
                  </c:pt>
                  <c:pt idx="21">
                    <c:v>Storage</c:v>
                  </c:pt>
                  <c:pt idx="27">
                    <c:v> </c:v>
                  </c:pt>
                  <c:pt idx="28">
                    <c:v>Nuclear</c:v>
                  </c:pt>
                  <c:pt idx="34">
                    <c:v> </c:v>
                  </c:pt>
                  <c:pt idx="35">
                    <c:v>Coal</c:v>
                  </c:pt>
                  <c:pt idx="41">
                    <c:v> </c:v>
                  </c:pt>
                  <c:pt idx="42">
                    <c:v>Other</c:v>
                  </c:pt>
                </c:lvl>
              </c:multiLvlStrCache>
            </c:multiLvlStrRef>
          </c:cat>
          <c:val>
            <c:numRef>
              <c:f>'All Capacity in Queues'!$D$27:$D$74</c:f>
              <c:numCache>
                <c:formatCode>_(* #,##0.0_);_(* \(#,##0.0\);_(* "-"??_);_(@_)</c:formatCode>
                <c:ptCount val="48"/>
                <c:pt idx="0">
                  <c:v>25.052419999999998</c:v>
                </c:pt>
                <c:pt idx="1">
                  <c:v>33.055120000000009</c:v>
                </c:pt>
                <c:pt idx="2">
                  <c:v>36.977478000000005</c:v>
                </c:pt>
                <c:pt idx="3">
                  <c:v>83.578314000762916</c:v>
                </c:pt>
                <c:pt idx="4">
                  <c:v>138.19843750059999</c:v>
                </c:pt>
                <c:pt idx="5">
                  <c:v>155.49879600068661</c:v>
                </c:pt>
                <c:pt idx="7">
                  <c:v>66.673449999999988</c:v>
                </c:pt>
                <c:pt idx="8">
                  <c:v>65.027284999999992</c:v>
                </c:pt>
                <c:pt idx="9">
                  <c:v>74.751289999999997</c:v>
                </c:pt>
                <c:pt idx="10">
                  <c:v>98.726169967241304</c:v>
                </c:pt>
                <c:pt idx="11">
                  <c:v>138.14305501430002</c:v>
                </c:pt>
                <c:pt idx="12">
                  <c:v>158.94881399866483</c:v>
                </c:pt>
                <c:pt idx="14">
                  <c:v>79.966379999999987</c:v>
                </c:pt>
                <c:pt idx="15">
                  <c:v>105.119612</c:v>
                </c:pt>
                <c:pt idx="16">
                  <c:v>93.619381999999987</c:v>
                </c:pt>
                <c:pt idx="17">
                  <c:v>74.770107979254732</c:v>
                </c:pt>
                <c:pt idx="18">
                  <c:v>58.247327004509998</c:v>
                </c:pt>
                <c:pt idx="19">
                  <c:v>48.279304003906262</c:v>
                </c:pt>
                <c:pt idx="21">
                  <c:v>0</c:v>
                </c:pt>
                <c:pt idx="22">
                  <c:v>1.7607400000000002</c:v>
                </c:pt>
                <c:pt idx="23">
                  <c:v>5.1003499999999997</c:v>
                </c:pt>
                <c:pt idx="24">
                  <c:v>10.055929998245242</c:v>
                </c:pt>
                <c:pt idx="25">
                  <c:v>9.4100300000000026</c:v>
                </c:pt>
                <c:pt idx="26">
                  <c:v>18.066953000000005</c:v>
                </c:pt>
                <c:pt idx="28">
                  <c:v>5.7579999999999991</c:v>
                </c:pt>
                <c:pt idx="29">
                  <c:v>9.5540000000000003</c:v>
                </c:pt>
                <c:pt idx="30">
                  <c:v>1.4079999999999999</c:v>
                </c:pt>
                <c:pt idx="31">
                  <c:v>0.74419999999999997</c:v>
                </c:pt>
                <c:pt idx="32">
                  <c:v>0.58479999999999999</c:v>
                </c:pt>
                <c:pt idx="33">
                  <c:v>3.2835000000000001</c:v>
                </c:pt>
                <c:pt idx="35">
                  <c:v>1.7830000000000001</c:v>
                </c:pt>
                <c:pt idx="36">
                  <c:v>3.169</c:v>
                </c:pt>
                <c:pt idx="37">
                  <c:v>0.84499999999999997</c:v>
                </c:pt>
                <c:pt idx="38">
                  <c:v>0.17899999999999999</c:v>
                </c:pt>
                <c:pt idx="39">
                  <c:v>8.2999999999999963E-2</c:v>
                </c:pt>
                <c:pt idx="40">
                  <c:v>3.9000000000000007E-2</c:v>
                </c:pt>
                <c:pt idx="42">
                  <c:v>18.349089999999997</c:v>
                </c:pt>
                <c:pt idx="43">
                  <c:v>9.3648859999999985</c:v>
                </c:pt>
                <c:pt idx="44">
                  <c:v>6.0331399999999995</c:v>
                </c:pt>
                <c:pt idx="45">
                  <c:v>3.9890000014305107</c:v>
                </c:pt>
                <c:pt idx="46">
                  <c:v>3.6219840007000004</c:v>
                </c:pt>
                <c:pt idx="47">
                  <c:v>4.1022789999046321</c:v>
                </c:pt>
              </c:numCache>
            </c:numRef>
          </c:val>
          <c:extLst>
            <c:ext xmlns:c16="http://schemas.microsoft.com/office/drawing/2014/chart" uri="{C3380CC4-5D6E-409C-BE32-E72D297353CC}">
              <c16:uniqueId val="{00000000-A187-4F37-AA22-F33428E8E9BF}"/>
            </c:ext>
          </c:extLst>
        </c:ser>
        <c:ser>
          <c:idx val="2"/>
          <c:order val="1"/>
          <c:tx>
            <c:v> Hybrid Prior</c:v>
          </c:tx>
          <c:spPr>
            <a:pattFill prst="wdUpDiag">
              <a:fgClr>
                <a:schemeClr val="bg1"/>
              </a:fgClr>
              <a:bgClr>
                <a:schemeClr val="accent1">
                  <a:lumMod val="75000"/>
                </a:schemeClr>
              </a:bgClr>
            </a:pattFill>
            <a:ln w="6350">
              <a:noFill/>
            </a:ln>
          </c:spPr>
          <c:invertIfNegative val="0"/>
          <c:cat>
            <c:multiLvlStrRef>
              <c:f>'All Capacity in Queues'!$A$27:$B$74</c:f>
              <c:multiLvlStrCache>
                <c:ptCount val="47"/>
                <c:lvl>
                  <c:pt idx="1">
                    <c:v>2014 -</c:v>
                  </c:pt>
                  <c:pt idx="4">
                    <c:v>2019</c:v>
                  </c:pt>
                  <c:pt idx="8">
                    <c:v>2014 -</c:v>
                  </c:pt>
                  <c:pt idx="11">
                    <c:v>2019</c:v>
                  </c:pt>
                  <c:pt idx="15">
                    <c:v>2014 -</c:v>
                  </c:pt>
                  <c:pt idx="18">
                    <c:v>2019</c:v>
                  </c:pt>
                  <c:pt idx="22">
                    <c:v>2015 -</c:v>
                  </c:pt>
                  <c:pt idx="25">
                    <c:v>2019</c:v>
                  </c:pt>
                  <c:pt idx="29">
                    <c:v>2014 -</c:v>
                  </c:pt>
                  <c:pt idx="32">
                    <c:v>2019</c:v>
                  </c:pt>
                  <c:pt idx="36">
                    <c:v>2014 -</c:v>
                  </c:pt>
                  <c:pt idx="39">
                    <c:v>2019</c:v>
                  </c:pt>
                  <c:pt idx="43">
                    <c:v>2014 -</c:v>
                  </c:pt>
                  <c:pt idx="46">
                    <c:v>2019</c:v>
                  </c:pt>
                </c:lvl>
                <c:lvl>
                  <c:pt idx="0">
                    <c:v>Solar</c:v>
                  </c:pt>
                  <c:pt idx="6">
                    <c:v> </c:v>
                  </c:pt>
                  <c:pt idx="7">
                    <c:v>Wind</c:v>
                  </c:pt>
                  <c:pt idx="13">
                    <c:v> </c:v>
                  </c:pt>
                  <c:pt idx="14">
                    <c:v>Gas</c:v>
                  </c:pt>
                  <c:pt idx="20">
                    <c:v> </c:v>
                  </c:pt>
                  <c:pt idx="21">
                    <c:v>Storage</c:v>
                  </c:pt>
                  <c:pt idx="27">
                    <c:v> </c:v>
                  </c:pt>
                  <c:pt idx="28">
                    <c:v>Nuclear</c:v>
                  </c:pt>
                  <c:pt idx="34">
                    <c:v> </c:v>
                  </c:pt>
                  <c:pt idx="35">
                    <c:v>Coal</c:v>
                  </c:pt>
                  <c:pt idx="41">
                    <c:v> </c:v>
                  </c:pt>
                  <c:pt idx="42">
                    <c:v>Other</c:v>
                  </c:pt>
                </c:lvl>
              </c:multiLvlStrCache>
            </c:multiLvlStrRef>
          </c:cat>
          <c:val>
            <c:numRef>
              <c:f>'All Capacity in Queues'!$E$27:$E$74</c:f>
              <c:numCache>
                <c:formatCode>_(* #,##0.0_);_(* \(#,##0.0\);_(* "-"??_);_(@_)</c:formatCode>
                <c:ptCount val="48"/>
                <c:pt idx="0">
                  <c:v>0</c:v>
                </c:pt>
                <c:pt idx="1">
                  <c:v>0</c:v>
                </c:pt>
                <c:pt idx="2">
                  <c:v>0</c:v>
                </c:pt>
                <c:pt idx="3">
                  <c:v>0</c:v>
                </c:pt>
                <c:pt idx="4">
                  <c:v>11.556250000000006</c:v>
                </c:pt>
                <c:pt idx="5">
                  <c:v>43.285118000000004</c:v>
                </c:pt>
                <c:pt idx="7">
                  <c:v>0</c:v>
                </c:pt>
                <c:pt idx="8">
                  <c:v>0</c:v>
                </c:pt>
                <c:pt idx="9">
                  <c:v>0</c:v>
                </c:pt>
                <c:pt idx="10">
                  <c:v>0</c:v>
                </c:pt>
                <c:pt idx="11">
                  <c:v>2.1899899951999999</c:v>
                </c:pt>
                <c:pt idx="12">
                  <c:v>2.3704999999999998</c:v>
                </c:pt>
                <c:pt idx="14">
                  <c:v>0</c:v>
                </c:pt>
                <c:pt idx="15">
                  <c:v>0</c:v>
                </c:pt>
                <c:pt idx="16">
                  <c:v>0</c:v>
                </c:pt>
                <c:pt idx="17">
                  <c:v>0</c:v>
                </c:pt>
                <c:pt idx="18">
                  <c:v>0.10580000000000001</c:v>
                </c:pt>
                <c:pt idx="19">
                  <c:v>0.3488</c:v>
                </c:pt>
              </c:numCache>
            </c:numRef>
          </c:val>
          <c:extLst>
            <c:ext xmlns:c16="http://schemas.microsoft.com/office/drawing/2014/chart" uri="{C3380CC4-5D6E-409C-BE32-E72D297353CC}">
              <c16:uniqueId val="{00000001-A187-4F37-AA22-F33428E8E9BF}"/>
            </c:ext>
          </c:extLst>
        </c:ser>
        <c:ser>
          <c:idx val="1"/>
          <c:order val="2"/>
          <c:tx>
            <c:v> Entered queues in the year shown</c:v>
          </c:tx>
          <c:spPr>
            <a:solidFill>
              <a:schemeClr val="accent3"/>
            </a:solidFill>
            <a:ln w="6350">
              <a:noFill/>
            </a:ln>
            <a:effectLst/>
          </c:spPr>
          <c:invertIfNegative val="0"/>
          <c:cat>
            <c:multiLvlStrRef>
              <c:f>'All Capacity in Queues'!$A$27:$B$74</c:f>
              <c:multiLvlStrCache>
                <c:ptCount val="47"/>
                <c:lvl>
                  <c:pt idx="1">
                    <c:v>2014 -</c:v>
                  </c:pt>
                  <c:pt idx="4">
                    <c:v>2019</c:v>
                  </c:pt>
                  <c:pt idx="8">
                    <c:v>2014 -</c:v>
                  </c:pt>
                  <c:pt idx="11">
                    <c:v>2019</c:v>
                  </c:pt>
                  <c:pt idx="15">
                    <c:v>2014 -</c:v>
                  </c:pt>
                  <c:pt idx="18">
                    <c:v>2019</c:v>
                  </c:pt>
                  <c:pt idx="22">
                    <c:v>2015 -</c:v>
                  </c:pt>
                  <c:pt idx="25">
                    <c:v>2019</c:v>
                  </c:pt>
                  <c:pt idx="29">
                    <c:v>2014 -</c:v>
                  </c:pt>
                  <c:pt idx="32">
                    <c:v>2019</c:v>
                  </c:pt>
                  <c:pt idx="36">
                    <c:v>2014 -</c:v>
                  </c:pt>
                  <c:pt idx="39">
                    <c:v>2019</c:v>
                  </c:pt>
                  <c:pt idx="43">
                    <c:v>2014 -</c:v>
                  </c:pt>
                  <c:pt idx="46">
                    <c:v>2019</c:v>
                  </c:pt>
                </c:lvl>
                <c:lvl>
                  <c:pt idx="0">
                    <c:v>Solar</c:v>
                  </c:pt>
                  <c:pt idx="6">
                    <c:v> </c:v>
                  </c:pt>
                  <c:pt idx="7">
                    <c:v>Wind</c:v>
                  </c:pt>
                  <c:pt idx="13">
                    <c:v> </c:v>
                  </c:pt>
                  <c:pt idx="14">
                    <c:v>Gas</c:v>
                  </c:pt>
                  <c:pt idx="20">
                    <c:v> </c:v>
                  </c:pt>
                  <c:pt idx="21">
                    <c:v>Storage</c:v>
                  </c:pt>
                  <c:pt idx="27">
                    <c:v> </c:v>
                  </c:pt>
                  <c:pt idx="28">
                    <c:v>Nuclear</c:v>
                  </c:pt>
                  <c:pt idx="34">
                    <c:v> </c:v>
                  </c:pt>
                  <c:pt idx="35">
                    <c:v>Coal</c:v>
                  </c:pt>
                  <c:pt idx="41">
                    <c:v> </c:v>
                  </c:pt>
                  <c:pt idx="42">
                    <c:v>Other</c:v>
                  </c:pt>
                </c:lvl>
              </c:multiLvlStrCache>
            </c:multiLvlStrRef>
          </c:cat>
          <c:val>
            <c:numRef>
              <c:f>'All Capacity in Queues'!$F$27:$F$74</c:f>
              <c:numCache>
                <c:formatCode>_(* #,##0.0_);_(* \(#,##0.0\);_(* "-"??_);_(@_)</c:formatCode>
                <c:ptCount val="48"/>
                <c:pt idx="0">
                  <c:v>19.511699999999998</c:v>
                </c:pt>
                <c:pt idx="1">
                  <c:v>23.763491999999999</c:v>
                </c:pt>
                <c:pt idx="2">
                  <c:v>83.332539199999999</c:v>
                </c:pt>
                <c:pt idx="3">
                  <c:v>104.93103424954224</c:v>
                </c:pt>
                <c:pt idx="4">
                  <c:v>115.5446449976</c:v>
                </c:pt>
                <c:pt idx="5">
                  <c:v>109.78472499961853</c:v>
                </c:pt>
                <c:pt idx="7">
                  <c:v>29.202450000000002</c:v>
                </c:pt>
                <c:pt idx="8">
                  <c:v>44.562560000000005</c:v>
                </c:pt>
                <c:pt idx="9">
                  <c:v>66.924159999999986</c:v>
                </c:pt>
                <c:pt idx="10">
                  <c:v>81.44831500324247</c:v>
                </c:pt>
                <c:pt idx="11">
                  <c:v>91.001744948899983</c:v>
                </c:pt>
                <c:pt idx="12">
                  <c:v>55.640009999999997</c:v>
                </c:pt>
                <c:pt idx="14">
                  <c:v>65.174700000000001</c:v>
                </c:pt>
                <c:pt idx="15">
                  <c:v>58.229665999999995</c:v>
                </c:pt>
                <c:pt idx="16">
                  <c:v>39.756319000000005</c:v>
                </c:pt>
                <c:pt idx="17">
                  <c:v>36.100360000000002</c:v>
                </c:pt>
                <c:pt idx="18">
                  <c:v>27.420940002399998</c:v>
                </c:pt>
                <c:pt idx="19">
                  <c:v>28.447029998817445</c:v>
                </c:pt>
                <c:pt idx="21">
                  <c:v>0</c:v>
                </c:pt>
                <c:pt idx="22">
                  <c:v>5.5423999999999998</c:v>
                </c:pt>
                <c:pt idx="23">
                  <c:v>6.6378149999999989</c:v>
                </c:pt>
                <c:pt idx="24">
                  <c:v>8.8264249991607659</c:v>
                </c:pt>
                <c:pt idx="25">
                  <c:v>19.623394304529995</c:v>
                </c:pt>
                <c:pt idx="26">
                  <c:v>37.336365999999991</c:v>
                </c:pt>
                <c:pt idx="28">
                  <c:v>4.2050000000000001</c:v>
                </c:pt>
                <c:pt idx="29">
                  <c:v>0</c:v>
                </c:pt>
                <c:pt idx="30">
                  <c:v>0.95220000000000005</c:v>
                </c:pt>
                <c:pt idx="31">
                  <c:v>8.0599999999999991E-2</c:v>
                </c:pt>
                <c:pt idx="32">
                  <c:v>0.64510000000000001</c:v>
                </c:pt>
                <c:pt idx="33">
                  <c:v>0.05</c:v>
                </c:pt>
                <c:pt idx="35">
                  <c:v>1.8368</c:v>
                </c:pt>
                <c:pt idx="36">
                  <c:v>0.49199999999999999</c:v>
                </c:pt>
                <c:pt idx="37">
                  <c:v>0.03</c:v>
                </c:pt>
                <c:pt idx="38">
                  <c:v>1.4E-2</c:v>
                </c:pt>
                <c:pt idx="39">
                  <c:v>0.73599999999999999</c:v>
                </c:pt>
                <c:pt idx="40">
                  <c:v>1.0999999999999999E-2</c:v>
                </c:pt>
                <c:pt idx="42">
                  <c:v>7.0572999999999997</c:v>
                </c:pt>
                <c:pt idx="43">
                  <c:v>3.796967</c:v>
                </c:pt>
                <c:pt idx="44">
                  <c:v>4.4390900000000002</c:v>
                </c:pt>
                <c:pt idx="45">
                  <c:v>2.2444600000000001</c:v>
                </c:pt>
                <c:pt idx="46">
                  <c:v>2.9674510000199996</c:v>
                </c:pt>
                <c:pt idx="47">
                  <c:v>0.54540100000000002</c:v>
                </c:pt>
              </c:numCache>
            </c:numRef>
          </c:val>
          <c:extLst>
            <c:ext xmlns:c16="http://schemas.microsoft.com/office/drawing/2014/chart" uri="{C3380CC4-5D6E-409C-BE32-E72D297353CC}">
              <c16:uniqueId val="{00000002-A187-4F37-AA22-F33428E8E9BF}"/>
            </c:ext>
          </c:extLst>
        </c:ser>
        <c:ser>
          <c:idx val="3"/>
          <c:order val="3"/>
          <c:tx>
            <c:v> Hybrid New</c:v>
          </c:tx>
          <c:spPr>
            <a:pattFill prst="wdDnDiag">
              <a:fgClr>
                <a:schemeClr val="bg1"/>
              </a:fgClr>
              <a:bgClr>
                <a:schemeClr val="accent3"/>
              </a:bgClr>
            </a:pattFill>
            <a:ln w="6350">
              <a:noFill/>
            </a:ln>
          </c:spPr>
          <c:invertIfNegative val="0"/>
          <c:cat>
            <c:multiLvlStrRef>
              <c:f>'All Capacity in Queues'!$A$27:$B$74</c:f>
              <c:multiLvlStrCache>
                <c:ptCount val="47"/>
                <c:lvl>
                  <c:pt idx="1">
                    <c:v>2014 -</c:v>
                  </c:pt>
                  <c:pt idx="4">
                    <c:v>2019</c:v>
                  </c:pt>
                  <c:pt idx="8">
                    <c:v>2014 -</c:v>
                  </c:pt>
                  <c:pt idx="11">
                    <c:v>2019</c:v>
                  </c:pt>
                  <c:pt idx="15">
                    <c:v>2014 -</c:v>
                  </c:pt>
                  <c:pt idx="18">
                    <c:v>2019</c:v>
                  </c:pt>
                  <c:pt idx="22">
                    <c:v>2015 -</c:v>
                  </c:pt>
                  <c:pt idx="25">
                    <c:v>2019</c:v>
                  </c:pt>
                  <c:pt idx="29">
                    <c:v>2014 -</c:v>
                  </c:pt>
                  <c:pt idx="32">
                    <c:v>2019</c:v>
                  </c:pt>
                  <c:pt idx="36">
                    <c:v>2014 -</c:v>
                  </c:pt>
                  <c:pt idx="39">
                    <c:v>2019</c:v>
                  </c:pt>
                  <c:pt idx="43">
                    <c:v>2014 -</c:v>
                  </c:pt>
                  <c:pt idx="46">
                    <c:v>2019</c:v>
                  </c:pt>
                </c:lvl>
                <c:lvl>
                  <c:pt idx="0">
                    <c:v>Solar</c:v>
                  </c:pt>
                  <c:pt idx="6">
                    <c:v> </c:v>
                  </c:pt>
                  <c:pt idx="7">
                    <c:v>Wind</c:v>
                  </c:pt>
                  <c:pt idx="13">
                    <c:v> </c:v>
                  </c:pt>
                  <c:pt idx="14">
                    <c:v>Gas</c:v>
                  </c:pt>
                  <c:pt idx="20">
                    <c:v> </c:v>
                  </c:pt>
                  <c:pt idx="21">
                    <c:v>Storage</c:v>
                  </c:pt>
                  <c:pt idx="27">
                    <c:v> </c:v>
                  </c:pt>
                  <c:pt idx="28">
                    <c:v>Nuclear</c:v>
                  </c:pt>
                  <c:pt idx="34">
                    <c:v> </c:v>
                  </c:pt>
                  <c:pt idx="35">
                    <c:v>Coal</c:v>
                  </c:pt>
                  <c:pt idx="41">
                    <c:v> </c:v>
                  </c:pt>
                  <c:pt idx="42">
                    <c:v>Other</c:v>
                  </c:pt>
                </c:lvl>
              </c:multiLvlStrCache>
            </c:multiLvlStrRef>
          </c:cat>
          <c:val>
            <c:numRef>
              <c:f>'All Capacity in Queues'!$G$27:$G$74</c:f>
              <c:numCache>
                <c:formatCode>_(* #,##0.0_);_(* \(#,##0.0\);_(* "-"??_);_(@_)</c:formatCode>
                <c:ptCount val="48"/>
                <c:pt idx="0">
                  <c:v>0</c:v>
                </c:pt>
                <c:pt idx="1">
                  <c:v>0</c:v>
                </c:pt>
                <c:pt idx="2">
                  <c:v>0</c:v>
                </c:pt>
                <c:pt idx="3">
                  <c:v>0</c:v>
                </c:pt>
                <c:pt idx="4">
                  <c:v>17.666709999999998</c:v>
                </c:pt>
                <c:pt idx="5">
                  <c:v>58.583096399999995</c:v>
                </c:pt>
                <c:pt idx="7">
                  <c:v>0</c:v>
                </c:pt>
                <c:pt idx="8">
                  <c:v>0</c:v>
                </c:pt>
                <c:pt idx="9">
                  <c:v>0</c:v>
                </c:pt>
                <c:pt idx="10">
                  <c:v>0</c:v>
                </c:pt>
                <c:pt idx="11">
                  <c:v>0.82840001220000004</c:v>
                </c:pt>
                <c:pt idx="12">
                  <c:v>8.5428999999999995</c:v>
                </c:pt>
                <c:pt idx="14">
                  <c:v>0</c:v>
                </c:pt>
                <c:pt idx="15">
                  <c:v>0</c:v>
                </c:pt>
                <c:pt idx="16">
                  <c:v>0</c:v>
                </c:pt>
                <c:pt idx="17">
                  <c:v>0</c:v>
                </c:pt>
                <c:pt idx="18">
                  <c:v>0.23845</c:v>
                </c:pt>
                <c:pt idx="19">
                  <c:v>0.13150000000000001</c:v>
                </c:pt>
              </c:numCache>
            </c:numRef>
          </c:val>
          <c:extLst>
            <c:ext xmlns:c16="http://schemas.microsoft.com/office/drawing/2014/chart" uri="{C3380CC4-5D6E-409C-BE32-E72D297353CC}">
              <c16:uniqueId val="{00000003-A187-4F37-AA22-F33428E8E9BF}"/>
            </c:ext>
          </c:extLst>
        </c:ser>
        <c:dLbls>
          <c:showLegendKey val="0"/>
          <c:showVal val="0"/>
          <c:showCatName val="0"/>
          <c:showSerName val="0"/>
          <c:showPercent val="0"/>
          <c:showBubbleSize val="0"/>
        </c:dLbls>
        <c:gapWidth val="16"/>
        <c:overlap val="100"/>
        <c:axId val="246449664"/>
        <c:axId val="246451200"/>
      </c:barChart>
      <c:catAx>
        <c:axId val="246449664"/>
        <c:scaling>
          <c:orientation val="minMax"/>
        </c:scaling>
        <c:delete val="0"/>
        <c:axPos val="b"/>
        <c:numFmt formatCode="General" sourceLinked="0"/>
        <c:majorTickMark val="out"/>
        <c:minorTickMark val="none"/>
        <c:tickLblPos val="low"/>
        <c:spPr>
          <a:noFill/>
          <a:ln w="3175" cap="flat" cmpd="sng" algn="ctr">
            <a:noFill/>
            <a:prstDash val="solid"/>
            <a:round/>
          </a:ln>
          <a:effectLst/>
        </c:spPr>
        <c:txPr>
          <a:bodyPr rot="0" vert="horz"/>
          <a:lstStyle/>
          <a:p>
            <a:pPr>
              <a:defRPr/>
            </a:pPr>
            <a:endParaRPr lang="en-US"/>
          </a:p>
        </c:txPr>
        <c:crossAx val="246451200"/>
        <c:crosses val="autoZero"/>
        <c:auto val="1"/>
        <c:lblAlgn val="ctr"/>
        <c:lblOffset val="0"/>
        <c:tickLblSkip val="1"/>
        <c:tickMarkSkip val="1"/>
        <c:noMultiLvlLbl val="0"/>
      </c:catAx>
      <c:valAx>
        <c:axId val="246451200"/>
        <c:scaling>
          <c:orientation val="minMax"/>
          <c:min val="0"/>
        </c:scaling>
        <c:delete val="0"/>
        <c:axPos val="l"/>
        <c:majorGridlines>
          <c:spPr>
            <a:ln w="3175" cap="flat" cmpd="sng" algn="ctr">
              <a:solidFill>
                <a:schemeClr val="bg1">
                  <a:lumMod val="75000"/>
                </a:schemeClr>
              </a:solidFill>
              <a:prstDash val="solid"/>
              <a:round/>
            </a:ln>
            <a:effectLst/>
          </c:spPr>
        </c:majorGridlines>
        <c:numFmt formatCode="#,##0" sourceLinked="0"/>
        <c:majorTickMark val="out"/>
        <c:minorTickMark val="none"/>
        <c:tickLblPos val="nextTo"/>
        <c:spPr>
          <a:noFill/>
          <a:ln w="3175" cap="flat" cmpd="sng" algn="ctr">
            <a:noFill/>
            <a:prstDash val="solid"/>
            <a:round/>
          </a:ln>
          <a:effectLst/>
        </c:spPr>
        <c:txPr>
          <a:bodyPr rot="-60000000" vert="horz"/>
          <a:lstStyle/>
          <a:p>
            <a:pPr>
              <a:defRPr>
                <a:solidFill>
                  <a:sysClr val="windowText" lastClr="000000"/>
                </a:solidFill>
              </a:defRPr>
            </a:pPr>
            <a:endParaRPr lang="en-US"/>
          </a:p>
        </c:txPr>
        <c:crossAx val="246449664"/>
        <c:crosses val="autoZero"/>
        <c:crossBetween val="midCat"/>
        <c:majorUnit val="100"/>
      </c:valAx>
      <c:spPr>
        <a:solidFill>
          <a:schemeClr val="bg1"/>
        </a:solidFill>
        <a:ln>
          <a:noFill/>
        </a:ln>
        <a:effectLst/>
      </c:spPr>
    </c:plotArea>
    <c:legend>
      <c:legendPos val="r"/>
      <c:legendEntry>
        <c:idx val="0"/>
        <c:delete val="1"/>
      </c:legendEntry>
      <c:legendEntry>
        <c:idx val="2"/>
        <c:delete val="1"/>
      </c:legendEntry>
      <c:layout>
        <c:manualLayout>
          <c:xMode val="edge"/>
          <c:yMode val="edge"/>
          <c:x val="0.58377878978926612"/>
          <c:y val="6.2321950795929941E-2"/>
          <c:w val="0.38853807562811038"/>
          <c:h val="0.13490710274055442"/>
        </c:manualLayout>
      </c:layout>
      <c:overlay val="0"/>
      <c:spPr>
        <a:solidFill>
          <a:sysClr val="window" lastClr="FFFFFF"/>
        </a:solidFill>
        <a:ln w="3175">
          <a:solidFill>
            <a:schemeClr val="bg1">
              <a:lumMod val="75000"/>
            </a:schemeClr>
          </a:solidFill>
        </a:ln>
      </c:spPr>
    </c:legend>
    <c:plotVisOnly val="1"/>
    <c:dispBlanksAs val="gap"/>
    <c:showDLblsOverMax val="0"/>
  </c:chart>
  <c:spPr>
    <a:solidFill>
      <a:schemeClr val="bg1"/>
    </a:solidFill>
    <a:ln w="9525" cap="flat" cmpd="sng" algn="ctr">
      <a:noFill/>
      <a:prstDash val="solid"/>
      <a:round/>
    </a:ln>
    <a:effectLst/>
  </c:spPr>
  <c:txPr>
    <a:bodyPr/>
    <a:lstStyle/>
    <a:p>
      <a:pPr>
        <a:defRPr sz="1000" b="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5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8700345041139518E-2"/>
          <c:y val="0.1009229029298167"/>
          <c:w val="0.90117969628796402"/>
          <c:h val="0.7079976271905406"/>
        </c:manualLayout>
      </c:layout>
      <c:barChart>
        <c:barDir val="col"/>
        <c:grouping val="stacked"/>
        <c:varyColors val="0"/>
        <c:ser>
          <c:idx val="0"/>
          <c:order val="0"/>
          <c:tx>
            <c:v> Entered queues in an earlier year</c:v>
          </c:tx>
          <c:spPr>
            <a:solidFill>
              <a:schemeClr val="accent1">
                <a:lumMod val="75000"/>
              </a:schemeClr>
            </a:solidFill>
            <a:ln w="6350">
              <a:noFill/>
            </a:ln>
            <a:effectLst/>
          </c:spPr>
          <c:invertIfNegative val="0"/>
          <c:cat>
            <c:multiLvlStrRef>
              <c:f>'Solar GW in Queues by Region'!$A$27:$B$88</c:f>
              <c:multiLvlStrCache>
                <c:ptCount val="59"/>
                <c:lvl>
                  <c:pt idx="2">
                    <c:v>2014-19</c:v>
                  </c:pt>
                  <c:pt idx="9">
                    <c:v>2014-19</c:v>
                  </c:pt>
                  <c:pt idx="16">
                    <c:v>2014-19</c:v>
                  </c:pt>
                  <c:pt idx="23">
                    <c:v>2014-19</c:v>
                  </c:pt>
                  <c:pt idx="30">
                    <c:v>2014-19</c:v>
                  </c:pt>
                  <c:pt idx="37">
                    <c:v>2014-19</c:v>
                  </c:pt>
                  <c:pt idx="44">
                    <c:v>2014-19</c:v>
                  </c:pt>
                  <c:pt idx="51">
                    <c:v>2014-19</c:v>
                  </c:pt>
                  <c:pt idx="58">
                    <c:v>2014-19</c:v>
                  </c:pt>
                </c:lvl>
                <c:lvl>
                  <c:pt idx="0">
                    <c:v>West 
(non-ISO) </c:v>
                  </c:pt>
                  <c:pt idx="6">
                    <c:v> </c:v>
                  </c:pt>
                  <c:pt idx="7">
                    <c:v>PJM</c:v>
                  </c:pt>
                  <c:pt idx="13">
                    <c:v> </c:v>
                  </c:pt>
                  <c:pt idx="14">
                    <c:v>ERCOT  </c:v>
                  </c:pt>
                  <c:pt idx="20">
                    <c:v> </c:v>
                  </c:pt>
                  <c:pt idx="21">
                    <c:v>MISO</c:v>
                  </c:pt>
                  <c:pt idx="27">
                    <c:v> </c:v>
                  </c:pt>
                  <c:pt idx="28">
                    <c:v>Southeast
(non-ISO) </c:v>
                  </c:pt>
                  <c:pt idx="34">
                    <c:v> </c:v>
                  </c:pt>
                  <c:pt idx="35">
                    <c:v>CAISO    </c:v>
                  </c:pt>
                  <c:pt idx="42">
                    <c:v>SPP</c:v>
                  </c:pt>
                  <c:pt idx="48">
                    <c:v> </c:v>
                  </c:pt>
                  <c:pt idx="49">
                    <c:v>NYISO </c:v>
                  </c:pt>
                  <c:pt idx="55">
                    <c:v> </c:v>
                  </c:pt>
                  <c:pt idx="56">
                    <c:v>     ISO_NE</c:v>
                  </c:pt>
                </c:lvl>
              </c:multiLvlStrCache>
            </c:multiLvlStrRef>
          </c:cat>
          <c:val>
            <c:numRef>
              <c:f>'Solar GW in Queues by Region'!$D$27:$D$88</c:f>
              <c:numCache>
                <c:formatCode>_(* #,##0.0_);_(* \(#,##0.0\);_(* "-"??_);_(@_)</c:formatCode>
                <c:ptCount val="62"/>
                <c:pt idx="0">
                  <c:v>9.8278999999999979</c:v>
                </c:pt>
                <c:pt idx="1">
                  <c:v>10.299060000000001</c:v>
                </c:pt>
                <c:pt idx="2">
                  <c:v>5.6327300000000022</c:v>
                </c:pt>
                <c:pt idx="3">
                  <c:v>20.801429999999996</c:v>
                </c:pt>
                <c:pt idx="4">
                  <c:v>37.323746</c:v>
                </c:pt>
                <c:pt idx="5">
                  <c:v>26.839759999999995</c:v>
                </c:pt>
                <c:pt idx="7">
                  <c:v>0.87009999999999987</c:v>
                </c:pt>
                <c:pt idx="8">
                  <c:v>1.7731500000000002</c:v>
                </c:pt>
                <c:pt idx="9">
                  <c:v>1.7650999999999968</c:v>
                </c:pt>
                <c:pt idx="10">
                  <c:v>8.5553399999999957</c:v>
                </c:pt>
                <c:pt idx="11">
                  <c:v>13.897735000000004</c:v>
                </c:pt>
                <c:pt idx="12">
                  <c:v>22.312595000000034</c:v>
                </c:pt>
                <c:pt idx="14">
                  <c:v>2.0469999999999997</c:v>
                </c:pt>
                <c:pt idx="15">
                  <c:v>6.1260000000000003</c:v>
                </c:pt>
                <c:pt idx="16">
                  <c:v>8.7430000000000003</c:v>
                </c:pt>
                <c:pt idx="17">
                  <c:v>13.290000000000001</c:v>
                </c:pt>
                <c:pt idx="18">
                  <c:v>24.151429999999991</c:v>
                </c:pt>
                <c:pt idx="19">
                  <c:v>22.298059999999978</c:v>
                </c:pt>
                <c:pt idx="21">
                  <c:v>6.0000000000000053E-2</c:v>
                </c:pt>
                <c:pt idx="22">
                  <c:v>0.91402999999999968</c:v>
                </c:pt>
                <c:pt idx="23">
                  <c:v>1.4083099999999975</c:v>
                </c:pt>
                <c:pt idx="24">
                  <c:v>3.8923500000000004</c:v>
                </c:pt>
                <c:pt idx="25">
                  <c:v>12.02026</c:v>
                </c:pt>
                <c:pt idx="26">
                  <c:v>18.703589999999984</c:v>
                </c:pt>
                <c:pt idx="28">
                  <c:v>1.2074999999999996</c:v>
                </c:pt>
                <c:pt idx="29">
                  <c:v>2.3336000000000001</c:v>
                </c:pt>
                <c:pt idx="30">
                  <c:v>2.1774079999999998</c:v>
                </c:pt>
                <c:pt idx="31">
                  <c:v>12.224055000000003</c:v>
                </c:pt>
                <c:pt idx="32">
                  <c:v>17.278890000000001</c:v>
                </c:pt>
                <c:pt idx="33">
                  <c:v>26.693904000000011</c:v>
                </c:pt>
                <c:pt idx="35">
                  <c:v>11.008920000000002</c:v>
                </c:pt>
                <c:pt idx="36">
                  <c:v>11.213880000000005</c:v>
                </c:pt>
                <c:pt idx="37">
                  <c:v>15.492759999999997</c:v>
                </c:pt>
                <c:pt idx="38">
                  <c:v>21.104638999999999</c:v>
                </c:pt>
                <c:pt idx="39">
                  <c:v>17.161721499999992</c:v>
                </c:pt>
                <c:pt idx="40">
                  <c:v>13.861140000000002</c:v>
                </c:pt>
                <c:pt idx="42">
                  <c:v>2.5000000000000133E-2</c:v>
                </c:pt>
                <c:pt idx="43">
                  <c:v>0.36040000000000005</c:v>
                </c:pt>
                <c:pt idx="44">
                  <c:v>1.2791999999999972</c:v>
                </c:pt>
                <c:pt idx="45">
                  <c:v>2.4672999999999998</c:v>
                </c:pt>
                <c:pt idx="46">
                  <c:v>13.696074999999999</c:v>
                </c:pt>
                <c:pt idx="47">
                  <c:v>19.390166999999995</c:v>
                </c:pt>
                <c:pt idx="49">
                  <c:v>0</c:v>
                </c:pt>
                <c:pt idx="50">
                  <c:v>2.4999999999999994E-2</c:v>
                </c:pt>
                <c:pt idx="51">
                  <c:v>0.15300000000000002</c:v>
                </c:pt>
                <c:pt idx="52">
                  <c:v>0.59899999999999998</c:v>
                </c:pt>
                <c:pt idx="53">
                  <c:v>1.5698000000000003</c:v>
                </c:pt>
                <c:pt idx="54">
                  <c:v>4.3372999999999982</c:v>
                </c:pt>
                <c:pt idx="56">
                  <c:v>6.0000000000000001E-3</c:v>
                </c:pt>
                <c:pt idx="57">
                  <c:v>1.0000000000000009E-2</c:v>
                </c:pt>
                <c:pt idx="58">
                  <c:v>0.32596999999999987</c:v>
                </c:pt>
                <c:pt idx="59">
                  <c:v>0.64420000076293937</c:v>
                </c:pt>
                <c:pt idx="60">
                  <c:v>1.0987800005999999</c:v>
                </c:pt>
                <c:pt idx="61">
                  <c:v>1.0622800006866455</c:v>
                </c:pt>
              </c:numCache>
            </c:numRef>
          </c:val>
          <c:extLst>
            <c:ext xmlns:c16="http://schemas.microsoft.com/office/drawing/2014/chart" uri="{C3380CC4-5D6E-409C-BE32-E72D297353CC}">
              <c16:uniqueId val="{00000000-E7DE-4415-A6B4-EFC05275A1EA}"/>
            </c:ext>
          </c:extLst>
        </c:ser>
        <c:ser>
          <c:idx val="2"/>
          <c:order val="1"/>
          <c:tx>
            <c:v> Hybrid Prior</c:v>
          </c:tx>
          <c:spPr>
            <a:pattFill prst="wdUpDiag">
              <a:fgClr>
                <a:schemeClr val="bg1"/>
              </a:fgClr>
              <a:bgClr>
                <a:schemeClr val="accent1">
                  <a:lumMod val="75000"/>
                </a:schemeClr>
              </a:bgClr>
            </a:pattFill>
            <a:ln w="6350">
              <a:noFill/>
            </a:ln>
          </c:spPr>
          <c:invertIfNegative val="0"/>
          <c:cat>
            <c:multiLvlStrRef>
              <c:f>'Solar GW in Queues by Region'!$A$27:$B$88</c:f>
              <c:multiLvlStrCache>
                <c:ptCount val="59"/>
                <c:lvl>
                  <c:pt idx="2">
                    <c:v>2014-19</c:v>
                  </c:pt>
                  <c:pt idx="9">
                    <c:v>2014-19</c:v>
                  </c:pt>
                  <c:pt idx="16">
                    <c:v>2014-19</c:v>
                  </c:pt>
                  <c:pt idx="23">
                    <c:v>2014-19</c:v>
                  </c:pt>
                  <c:pt idx="30">
                    <c:v>2014-19</c:v>
                  </c:pt>
                  <c:pt idx="37">
                    <c:v>2014-19</c:v>
                  </c:pt>
                  <c:pt idx="44">
                    <c:v>2014-19</c:v>
                  </c:pt>
                  <c:pt idx="51">
                    <c:v>2014-19</c:v>
                  </c:pt>
                  <c:pt idx="58">
                    <c:v>2014-19</c:v>
                  </c:pt>
                </c:lvl>
                <c:lvl>
                  <c:pt idx="0">
                    <c:v>West 
(non-ISO) </c:v>
                  </c:pt>
                  <c:pt idx="6">
                    <c:v> </c:v>
                  </c:pt>
                  <c:pt idx="7">
                    <c:v>PJM</c:v>
                  </c:pt>
                  <c:pt idx="13">
                    <c:v> </c:v>
                  </c:pt>
                  <c:pt idx="14">
                    <c:v>ERCOT  </c:v>
                  </c:pt>
                  <c:pt idx="20">
                    <c:v> </c:v>
                  </c:pt>
                  <c:pt idx="21">
                    <c:v>MISO</c:v>
                  </c:pt>
                  <c:pt idx="27">
                    <c:v> </c:v>
                  </c:pt>
                  <c:pt idx="28">
                    <c:v>Southeast
(non-ISO) </c:v>
                  </c:pt>
                  <c:pt idx="34">
                    <c:v> </c:v>
                  </c:pt>
                  <c:pt idx="35">
                    <c:v>CAISO    </c:v>
                  </c:pt>
                  <c:pt idx="42">
                    <c:v>SPP</c:v>
                  </c:pt>
                  <c:pt idx="48">
                    <c:v> </c:v>
                  </c:pt>
                  <c:pt idx="49">
                    <c:v>NYISO </c:v>
                  </c:pt>
                  <c:pt idx="55">
                    <c:v> </c:v>
                  </c:pt>
                  <c:pt idx="56">
                    <c:v>     ISO_NE</c:v>
                  </c:pt>
                </c:lvl>
              </c:multiLvlStrCache>
            </c:multiLvlStrRef>
          </c:cat>
          <c:val>
            <c:numRef>
              <c:f>'Solar GW in Queues by Region'!$E$27:$E$88</c:f>
              <c:numCache>
                <c:formatCode>_(* #,##0.0_);_(* \(#,##0.0\);_(* "-"??_);_(@_)</c:formatCode>
                <c:ptCount val="62"/>
                <c:pt idx="0">
                  <c:v>0</c:v>
                </c:pt>
                <c:pt idx="1">
                  <c:v>0</c:v>
                </c:pt>
                <c:pt idx="2">
                  <c:v>0</c:v>
                </c:pt>
                <c:pt idx="3">
                  <c:v>0</c:v>
                </c:pt>
                <c:pt idx="4">
                  <c:v>0</c:v>
                </c:pt>
                <c:pt idx="5">
                  <c:v>18.268000000000004</c:v>
                </c:pt>
                <c:pt idx="7">
                  <c:v>0</c:v>
                </c:pt>
                <c:pt idx="8">
                  <c:v>0</c:v>
                </c:pt>
                <c:pt idx="9">
                  <c:v>0</c:v>
                </c:pt>
                <c:pt idx="10">
                  <c:v>0</c:v>
                </c:pt>
                <c:pt idx="11">
                  <c:v>0.10000000000000009</c:v>
                </c:pt>
                <c:pt idx="12">
                  <c:v>1.9577999999999998</c:v>
                </c:pt>
                <c:pt idx="14">
                  <c:v>0</c:v>
                </c:pt>
                <c:pt idx="15">
                  <c:v>0</c:v>
                </c:pt>
                <c:pt idx="16">
                  <c:v>0</c:v>
                </c:pt>
                <c:pt idx="17">
                  <c:v>0</c:v>
                </c:pt>
                <c:pt idx="18">
                  <c:v>0.40200000000000014</c:v>
                </c:pt>
                <c:pt idx="19">
                  <c:v>2.8961000000000006</c:v>
                </c:pt>
                <c:pt idx="21">
                  <c:v>0</c:v>
                </c:pt>
                <c:pt idx="22">
                  <c:v>0</c:v>
                </c:pt>
                <c:pt idx="23">
                  <c:v>0</c:v>
                </c:pt>
                <c:pt idx="24">
                  <c:v>0</c:v>
                </c:pt>
                <c:pt idx="25">
                  <c:v>0.34999999999999987</c:v>
                </c:pt>
                <c:pt idx="26">
                  <c:v>2.1499999999999995</c:v>
                </c:pt>
                <c:pt idx="28">
                  <c:v>0</c:v>
                </c:pt>
                <c:pt idx="29">
                  <c:v>0</c:v>
                </c:pt>
                <c:pt idx="30">
                  <c:v>0</c:v>
                </c:pt>
                <c:pt idx="31">
                  <c:v>0</c:v>
                </c:pt>
                <c:pt idx="32">
                  <c:v>0</c:v>
                </c:pt>
                <c:pt idx="33">
                  <c:v>0.43800000000000017</c:v>
                </c:pt>
                <c:pt idx="35">
                  <c:v>0</c:v>
                </c:pt>
                <c:pt idx="36">
                  <c:v>0</c:v>
                </c:pt>
                <c:pt idx="37">
                  <c:v>0</c:v>
                </c:pt>
                <c:pt idx="38">
                  <c:v>0</c:v>
                </c:pt>
                <c:pt idx="39">
                  <c:v>8.5340499999999988</c:v>
                </c:pt>
                <c:pt idx="40">
                  <c:v>12.471318000000004</c:v>
                </c:pt>
                <c:pt idx="42">
                  <c:v>0</c:v>
                </c:pt>
                <c:pt idx="43">
                  <c:v>0</c:v>
                </c:pt>
                <c:pt idx="44">
                  <c:v>0</c:v>
                </c:pt>
                <c:pt idx="45">
                  <c:v>0</c:v>
                </c:pt>
                <c:pt idx="46">
                  <c:v>2.1701999999999999</c:v>
                </c:pt>
                <c:pt idx="47">
                  <c:v>4.9269000000000016</c:v>
                </c:pt>
                <c:pt idx="49">
                  <c:v>0</c:v>
                </c:pt>
                <c:pt idx="50">
                  <c:v>0</c:v>
                </c:pt>
                <c:pt idx="51">
                  <c:v>0</c:v>
                </c:pt>
                <c:pt idx="52">
                  <c:v>0</c:v>
                </c:pt>
                <c:pt idx="53">
                  <c:v>0</c:v>
                </c:pt>
                <c:pt idx="54">
                  <c:v>0.17700000000000005</c:v>
                </c:pt>
                <c:pt idx="56">
                  <c:v>0</c:v>
                </c:pt>
                <c:pt idx="57">
                  <c:v>0</c:v>
                </c:pt>
                <c:pt idx="58">
                  <c:v>0</c:v>
                </c:pt>
                <c:pt idx="59">
                  <c:v>0</c:v>
                </c:pt>
                <c:pt idx="60">
                  <c:v>0</c:v>
                </c:pt>
                <c:pt idx="61">
                  <c:v>0</c:v>
                </c:pt>
              </c:numCache>
            </c:numRef>
          </c:val>
          <c:extLst>
            <c:ext xmlns:c16="http://schemas.microsoft.com/office/drawing/2014/chart" uri="{C3380CC4-5D6E-409C-BE32-E72D297353CC}">
              <c16:uniqueId val="{00000001-E7DE-4415-A6B4-EFC05275A1EA}"/>
            </c:ext>
          </c:extLst>
        </c:ser>
        <c:ser>
          <c:idx val="1"/>
          <c:order val="2"/>
          <c:tx>
            <c:v> Entered queues in the year shown</c:v>
          </c:tx>
          <c:spPr>
            <a:solidFill>
              <a:schemeClr val="accent3"/>
            </a:solidFill>
            <a:ln w="6350">
              <a:noFill/>
            </a:ln>
            <a:effectLst/>
          </c:spPr>
          <c:invertIfNegative val="0"/>
          <c:cat>
            <c:multiLvlStrRef>
              <c:f>'Solar GW in Queues by Region'!$A$27:$B$88</c:f>
              <c:multiLvlStrCache>
                <c:ptCount val="59"/>
                <c:lvl>
                  <c:pt idx="2">
                    <c:v>2014-19</c:v>
                  </c:pt>
                  <c:pt idx="9">
                    <c:v>2014-19</c:v>
                  </c:pt>
                  <c:pt idx="16">
                    <c:v>2014-19</c:v>
                  </c:pt>
                  <c:pt idx="23">
                    <c:v>2014-19</c:v>
                  </c:pt>
                  <c:pt idx="30">
                    <c:v>2014-19</c:v>
                  </c:pt>
                  <c:pt idx="37">
                    <c:v>2014-19</c:v>
                  </c:pt>
                  <c:pt idx="44">
                    <c:v>2014-19</c:v>
                  </c:pt>
                  <c:pt idx="51">
                    <c:v>2014-19</c:v>
                  </c:pt>
                  <c:pt idx="58">
                    <c:v>2014-19</c:v>
                  </c:pt>
                </c:lvl>
                <c:lvl>
                  <c:pt idx="0">
                    <c:v>West 
(non-ISO) </c:v>
                  </c:pt>
                  <c:pt idx="6">
                    <c:v> </c:v>
                  </c:pt>
                  <c:pt idx="7">
                    <c:v>PJM</c:v>
                  </c:pt>
                  <c:pt idx="13">
                    <c:v> </c:v>
                  </c:pt>
                  <c:pt idx="14">
                    <c:v>ERCOT  </c:v>
                  </c:pt>
                  <c:pt idx="20">
                    <c:v> </c:v>
                  </c:pt>
                  <c:pt idx="21">
                    <c:v>MISO</c:v>
                  </c:pt>
                  <c:pt idx="27">
                    <c:v> </c:v>
                  </c:pt>
                  <c:pt idx="28">
                    <c:v>Southeast
(non-ISO) </c:v>
                  </c:pt>
                  <c:pt idx="34">
                    <c:v> </c:v>
                  </c:pt>
                  <c:pt idx="35">
                    <c:v>CAISO    </c:v>
                  </c:pt>
                  <c:pt idx="42">
                    <c:v>SPP</c:v>
                  </c:pt>
                  <c:pt idx="48">
                    <c:v> </c:v>
                  </c:pt>
                  <c:pt idx="49">
                    <c:v>NYISO </c:v>
                  </c:pt>
                  <c:pt idx="55">
                    <c:v> </c:v>
                  </c:pt>
                  <c:pt idx="56">
                    <c:v>     ISO_NE</c:v>
                  </c:pt>
                </c:lvl>
              </c:multiLvlStrCache>
            </c:multiLvlStrRef>
          </c:cat>
          <c:val>
            <c:numRef>
              <c:f>'Solar GW in Queues by Region'!$F$27:$F$88</c:f>
              <c:numCache>
                <c:formatCode>_(* #,##0.0_);_(* \(#,##0.0\);_(* "-"??_);_(@_)</c:formatCode>
                <c:ptCount val="62"/>
                <c:pt idx="0">
                  <c:v>4.4916999999999998</c:v>
                </c:pt>
                <c:pt idx="1">
                  <c:v>4.4292319999999998</c:v>
                </c:pt>
                <c:pt idx="2">
                  <c:v>19.095647</c:v>
                </c:pt>
                <c:pt idx="3">
                  <c:v>24.722404250000004</c:v>
                </c:pt>
                <c:pt idx="4">
                  <c:v>36.558958000000004</c:v>
                </c:pt>
                <c:pt idx="5">
                  <c:v>10.670249999999999</c:v>
                </c:pt>
                <c:pt idx="7">
                  <c:v>1.5619000000000001</c:v>
                </c:pt>
                <c:pt idx="8">
                  <c:v>1.6970999999999998</c:v>
                </c:pt>
                <c:pt idx="9">
                  <c:v>12.945899999999998</c:v>
                </c:pt>
                <c:pt idx="10">
                  <c:v>10.153445</c:v>
                </c:pt>
                <c:pt idx="11">
                  <c:v>14.028460000000003</c:v>
                </c:pt>
                <c:pt idx="12">
                  <c:v>24.613499999999991</c:v>
                </c:pt>
                <c:pt idx="14">
                  <c:v>4.3780000000000001</c:v>
                </c:pt>
                <c:pt idx="15">
                  <c:v>2.383</c:v>
                </c:pt>
                <c:pt idx="16">
                  <c:v>4.9809999999999999</c:v>
                </c:pt>
                <c:pt idx="17">
                  <c:v>10.833</c:v>
                </c:pt>
                <c:pt idx="18">
                  <c:v>9.180100000000003</c:v>
                </c:pt>
                <c:pt idx="19">
                  <c:v>24.183510000000005</c:v>
                </c:pt>
                <c:pt idx="21">
                  <c:v>1.3184</c:v>
                </c:pt>
                <c:pt idx="22">
                  <c:v>1.57542</c:v>
                </c:pt>
                <c:pt idx="23">
                  <c:v>7.7725</c:v>
                </c:pt>
                <c:pt idx="24">
                  <c:v>11.070209999999999</c:v>
                </c:pt>
                <c:pt idx="25">
                  <c:v>20.562370000000001</c:v>
                </c:pt>
                <c:pt idx="26">
                  <c:v>23.186160000000001</c:v>
                </c:pt>
                <c:pt idx="28">
                  <c:v>3.423</c:v>
                </c:pt>
                <c:pt idx="29">
                  <c:v>3.68066</c:v>
                </c:pt>
                <c:pt idx="30">
                  <c:v>19.007974999999998</c:v>
                </c:pt>
                <c:pt idx="31">
                  <c:v>21.304395000000003</c:v>
                </c:pt>
                <c:pt idx="32">
                  <c:v>22.081165000000002</c:v>
                </c:pt>
                <c:pt idx="33">
                  <c:v>17.630279999999999</c:v>
                </c:pt>
                <c:pt idx="35">
                  <c:v>3.0139999999999998</c:v>
                </c:pt>
                <c:pt idx="36">
                  <c:v>7.9109999999999996</c:v>
                </c:pt>
                <c:pt idx="37">
                  <c:v>16.055917200000003</c:v>
                </c:pt>
                <c:pt idx="38">
                  <c:v>10.5703</c:v>
                </c:pt>
                <c:pt idx="39">
                  <c:v>2.577</c:v>
                </c:pt>
                <c:pt idx="40">
                  <c:v>0.78807500000000008</c:v>
                </c:pt>
                <c:pt idx="42">
                  <c:v>1.1144000000000001</c:v>
                </c:pt>
                <c:pt idx="43">
                  <c:v>1.5380799999999999</c:v>
                </c:pt>
                <c:pt idx="44">
                  <c:v>2.4945999999999997</c:v>
                </c:pt>
                <c:pt idx="45">
                  <c:v>14.579999999999989</c:v>
                </c:pt>
                <c:pt idx="46">
                  <c:v>7.2839919999999996</c:v>
                </c:pt>
                <c:pt idx="47">
                  <c:v>2.8817999999999997</c:v>
                </c:pt>
                <c:pt idx="49">
                  <c:v>0.21030000000000001</c:v>
                </c:pt>
                <c:pt idx="50">
                  <c:v>0.128</c:v>
                </c:pt>
                <c:pt idx="51">
                  <c:v>0.59</c:v>
                </c:pt>
                <c:pt idx="52">
                  <c:v>1.3748000000000002</c:v>
                </c:pt>
                <c:pt idx="53">
                  <c:v>2.5867</c:v>
                </c:pt>
                <c:pt idx="54">
                  <c:v>5.1922499999999987</c:v>
                </c:pt>
                <c:pt idx="56">
                  <c:v>0</c:v>
                </c:pt>
                <c:pt idx="57">
                  <c:v>0.42099999999999999</c:v>
                </c:pt>
                <c:pt idx="58">
                  <c:v>0.38900000000000001</c:v>
                </c:pt>
                <c:pt idx="59">
                  <c:v>0.32247999954223633</c:v>
                </c:pt>
                <c:pt idx="60">
                  <c:v>0.68589999759999998</c:v>
                </c:pt>
                <c:pt idx="61">
                  <c:v>0.63889999961853028</c:v>
                </c:pt>
              </c:numCache>
            </c:numRef>
          </c:val>
          <c:extLst>
            <c:ext xmlns:c16="http://schemas.microsoft.com/office/drawing/2014/chart" uri="{C3380CC4-5D6E-409C-BE32-E72D297353CC}">
              <c16:uniqueId val="{00000002-E7DE-4415-A6B4-EFC05275A1EA}"/>
            </c:ext>
          </c:extLst>
        </c:ser>
        <c:ser>
          <c:idx val="3"/>
          <c:order val="3"/>
          <c:tx>
            <c:v> Hybrid New</c:v>
          </c:tx>
          <c:spPr>
            <a:pattFill prst="wdDnDiag">
              <a:fgClr>
                <a:schemeClr val="bg1"/>
              </a:fgClr>
              <a:bgClr>
                <a:schemeClr val="accent3"/>
              </a:bgClr>
            </a:pattFill>
            <a:ln w="6350">
              <a:noFill/>
            </a:ln>
          </c:spPr>
          <c:invertIfNegative val="0"/>
          <c:cat>
            <c:multiLvlStrRef>
              <c:f>'Solar GW in Queues by Region'!$A$27:$B$88</c:f>
              <c:multiLvlStrCache>
                <c:ptCount val="59"/>
                <c:lvl>
                  <c:pt idx="2">
                    <c:v>2014-19</c:v>
                  </c:pt>
                  <c:pt idx="9">
                    <c:v>2014-19</c:v>
                  </c:pt>
                  <c:pt idx="16">
                    <c:v>2014-19</c:v>
                  </c:pt>
                  <c:pt idx="23">
                    <c:v>2014-19</c:v>
                  </c:pt>
                  <c:pt idx="30">
                    <c:v>2014-19</c:v>
                  </c:pt>
                  <c:pt idx="37">
                    <c:v>2014-19</c:v>
                  </c:pt>
                  <c:pt idx="44">
                    <c:v>2014-19</c:v>
                  </c:pt>
                  <c:pt idx="51">
                    <c:v>2014-19</c:v>
                  </c:pt>
                  <c:pt idx="58">
                    <c:v>2014-19</c:v>
                  </c:pt>
                </c:lvl>
                <c:lvl>
                  <c:pt idx="0">
                    <c:v>West 
(non-ISO) </c:v>
                  </c:pt>
                  <c:pt idx="6">
                    <c:v> </c:v>
                  </c:pt>
                  <c:pt idx="7">
                    <c:v>PJM</c:v>
                  </c:pt>
                  <c:pt idx="13">
                    <c:v> </c:v>
                  </c:pt>
                  <c:pt idx="14">
                    <c:v>ERCOT  </c:v>
                  </c:pt>
                  <c:pt idx="20">
                    <c:v> </c:v>
                  </c:pt>
                  <c:pt idx="21">
                    <c:v>MISO</c:v>
                  </c:pt>
                  <c:pt idx="27">
                    <c:v> </c:v>
                  </c:pt>
                  <c:pt idx="28">
                    <c:v>Southeast
(non-ISO) </c:v>
                  </c:pt>
                  <c:pt idx="34">
                    <c:v> </c:v>
                  </c:pt>
                  <c:pt idx="35">
                    <c:v>CAISO    </c:v>
                  </c:pt>
                  <c:pt idx="42">
                    <c:v>SPP</c:v>
                  </c:pt>
                  <c:pt idx="48">
                    <c:v> </c:v>
                  </c:pt>
                  <c:pt idx="49">
                    <c:v>NYISO </c:v>
                  </c:pt>
                  <c:pt idx="55">
                    <c:v> </c:v>
                  </c:pt>
                  <c:pt idx="56">
                    <c:v>     ISO_NE</c:v>
                  </c:pt>
                </c:lvl>
              </c:multiLvlStrCache>
            </c:multiLvlStrRef>
          </c:cat>
          <c:val>
            <c:numRef>
              <c:f>'Solar GW in Queues by Region'!$G$27:$G$88</c:f>
              <c:numCache>
                <c:formatCode>_(* #,##0.0_);_(* \(#,##0.0\);_(* "-"??_);_(@_)</c:formatCode>
                <c:ptCount val="62"/>
                <c:pt idx="0">
                  <c:v>0</c:v>
                </c:pt>
                <c:pt idx="1">
                  <c:v>0</c:v>
                </c:pt>
                <c:pt idx="2">
                  <c:v>0</c:v>
                </c:pt>
                <c:pt idx="3">
                  <c:v>0</c:v>
                </c:pt>
                <c:pt idx="4">
                  <c:v>0</c:v>
                </c:pt>
                <c:pt idx="5">
                  <c:v>19.2895</c:v>
                </c:pt>
                <c:pt idx="7">
                  <c:v>0</c:v>
                </c:pt>
                <c:pt idx="8">
                  <c:v>0</c:v>
                </c:pt>
                <c:pt idx="9">
                  <c:v>0</c:v>
                </c:pt>
                <c:pt idx="10">
                  <c:v>0</c:v>
                </c:pt>
                <c:pt idx="11">
                  <c:v>2.3289</c:v>
                </c:pt>
                <c:pt idx="12">
                  <c:v>7.9233000000000002</c:v>
                </c:pt>
                <c:pt idx="14">
                  <c:v>0</c:v>
                </c:pt>
                <c:pt idx="15">
                  <c:v>0</c:v>
                </c:pt>
                <c:pt idx="16">
                  <c:v>0</c:v>
                </c:pt>
                <c:pt idx="17">
                  <c:v>0</c:v>
                </c:pt>
                <c:pt idx="18">
                  <c:v>2.6619000000000002</c:v>
                </c:pt>
                <c:pt idx="19">
                  <c:v>4.1540599999999994</c:v>
                </c:pt>
                <c:pt idx="21">
                  <c:v>0</c:v>
                </c:pt>
                <c:pt idx="22">
                  <c:v>0</c:v>
                </c:pt>
                <c:pt idx="23">
                  <c:v>0</c:v>
                </c:pt>
                <c:pt idx="24">
                  <c:v>0</c:v>
                </c:pt>
                <c:pt idx="25">
                  <c:v>1.45</c:v>
                </c:pt>
                <c:pt idx="26">
                  <c:v>6.3867000000000003</c:v>
                </c:pt>
                <c:pt idx="28">
                  <c:v>0</c:v>
                </c:pt>
                <c:pt idx="29">
                  <c:v>0</c:v>
                </c:pt>
                <c:pt idx="30">
                  <c:v>0</c:v>
                </c:pt>
                <c:pt idx="31">
                  <c:v>0</c:v>
                </c:pt>
                <c:pt idx="32">
                  <c:v>0</c:v>
                </c:pt>
                <c:pt idx="33">
                  <c:v>2.2456199999999997</c:v>
                </c:pt>
                <c:pt idx="35">
                  <c:v>0</c:v>
                </c:pt>
                <c:pt idx="36">
                  <c:v>0</c:v>
                </c:pt>
                <c:pt idx="37">
                  <c:v>0</c:v>
                </c:pt>
                <c:pt idx="38">
                  <c:v>0</c:v>
                </c:pt>
                <c:pt idx="39">
                  <c:v>9.0599100000000004</c:v>
                </c:pt>
                <c:pt idx="40">
                  <c:v>16.743916400000003</c:v>
                </c:pt>
                <c:pt idx="42">
                  <c:v>0</c:v>
                </c:pt>
                <c:pt idx="43">
                  <c:v>0</c:v>
                </c:pt>
                <c:pt idx="44">
                  <c:v>0</c:v>
                </c:pt>
                <c:pt idx="45">
                  <c:v>0</c:v>
                </c:pt>
                <c:pt idx="46">
                  <c:v>2.1560000000000001</c:v>
                </c:pt>
                <c:pt idx="47">
                  <c:v>1.47</c:v>
                </c:pt>
                <c:pt idx="49">
                  <c:v>0</c:v>
                </c:pt>
                <c:pt idx="50">
                  <c:v>0</c:v>
                </c:pt>
                <c:pt idx="51">
                  <c:v>0</c:v>
                </c:pt>
                <c:pt idx="52">
                  <c:v>0</c:v>
                </c:pt>
                <c:pt idx="53">
                  <c:v>0.01</c:v>
                </c:pt>
                <c:pt idx="54">
                  <c:v>0.37</c:v>
                </c:pt>
                <c:pt idx="56">
                  <c:v>0</c:v>
                </c:pt>
                <c:pt idx="57">
                  <c:v>0</c:v>
                </c:pt>
                <c:pt idx="58">
                  <c:v>0</c:v>
                </c:pt>
                <c:pt idx="59">
                  <c:v>0</c:v>
                </c:pt>
                <c:pt idx="60">
                  <c:v>0</c:v>
                </c:pt>
                <c:pt idx="61">
                  <c:v>0</c:v>
                </c:pt>
              </c:numCache>
            </c:numRef>
          </c:val>
          <c:extLst>
            <c:ext xmlns:c16="http://schemas.microsoft.com/office/drawing/2014/chart" uri="{C3380CC4-5D6E-409C-BE32-E72D297353CC}">
              <c16:uniqueId val="{00000003-E7DE-4415-A6B4-EFC05275A1EA}"/>
            </c:ext>
          </c:extLst>
        </c:ser>
        <c:dLbls>
          <c:showLegendKey val="0"/>
          <c:showVal val="0"/>
          <c:showCatName val="0"/>
          <c:showSerName val="0"/>
          <c:showPercent val="0"/>
          <c:showBubbleSize val="0"/>
        </c:dLbls>
        <c:gapWidth val="16"/>
        <c:overlap val="100"/>
        <c:axId val="246449664"/>
        <c:axId val="246451200"/>
      </c:barChart>
      <c:catAx>
        <c:axId val="246449664"/>
        <c:scaling>
          <c:orientation val="minMax"/>
        </c:scaling>
        <c:delete val="0"/>
        <c:axPos val="b"/>
        <c:numFmt formatCode="General" sourceLinked="0"/>
        <c:majorTickMark val="out"/>
        <c:minorTickMark val="none"/>
        <c:tickLblPos val="low"/>
        <c:spPr>
          <a:noFill/>
          <a:ln w="3175" cap="flat" cmpd="sng" algn="ctr">
            <a:noFill/>
            <a:prstDash val="solid"/>
            <a:round/>
          </a:ln>
          <a:effectLst/>
        </c:spPr>
        <c:txPr>
          <a:bodyPr rot="0" vert="horz"/>
          <a:lstStyle/>
          <a:p>
            <a:pPr>
              <a:defRPr b="0"/>
            </a:pPr>
            <a:endParaRPr lang="en-US"/>
          </a:p>
        </c:txPr>
        <c:crossAx val="246451200"/>
        <c:crosses val="autoZero"/>
        <c:auto val="1"/>
        <c:lblAlgn val="ctr"/>
        <c:lblOffset val="0"/>
        <c:tickLblSkip val="1"/>
        <c:tickMarkSkip val="1"/>
        <c:noMultiLvlLbl val="0"/>
      </c:catAx>
      <c:valAx>
        <c:axId val="246451200"/>
        <c:scaling>
          <c:orientation val="minMax"/>
          <c:max val="80"/>
          <c:min val="0"/>
        </c:scaling>
        <c:delete val="0"/>
        <c:axPos val="l"/>
        <c:majorGridlines>
          <c:spPr>
            <a:ln w="3175" cap="flat" cmpd="sng" algn="ctr">
              <a:solidFill>
                <a:schemeClr val="bg1">
                  <a:lumMod val="75000"/>
                </a:schemeClr>
              </a:solidFill>
              <a:prstDash val="solid"/>
              <a:round/>
            </a:ln>
            <a:effectLst/>
          </c:spPr>
        </c:majorGridlines>
        <c:numFmt formatCode="#,##0" sourceLinked="0"/>
        <c:majorTickMark val="out"/>
        <c:minorTickMark val="none"/>
        <c:tickLblPos val="nextTo"/>
        <c:spPr>
          <a:noFill/>
          <a:ln w="3175" cap="flat" cmpd="sng" algn="ctr">
            <a:noFill/>
            <a:prstDash val="solid"/>
            <a:round/>
          </a:ln>
          <a:effectLst/>
        </c:spPr>
        <c:txPr>
          <a:bodyPr rot="-60000000" vert="horz"/>
          <a:lstStyle/>
          <a:p>
            <a:pPr>
              <a:defRPr>
                <a:solidFill>
                  <a:sysClr val="windowText" lastClr="000000"/>
                </a:solidFill>
              </a:defRPr>
            </a:pPr>
            <a:endParaRPr lang="en-US"/>
          </a:p>
        </c:txPr>
        <c:crossAx val="246449664"/>
        <c:crosses val="autoZero"/>
        <c:crossBetween val="midCat"/>
        <c:majorUnit val="20"/>
      </c:valAx>
      <c:spPr>
        <a:solidFill>
          <a:schemeClr val="bg1"/>
        </a:solidFill>
        <a:ln>
          <a:noFill/>
        </a:ln>
        <a:effectLst/>
      </c:spPr>
    </c:plotArea>
    <c:legend>
      <c:legendPos val="r"/>
      <c:legendEntry>
        <c:idx val="0"/>
        <c:delete val="1"/>
      </c:legendEntry>
      <c:legendEntry>
        <c:idx val="2"/>
        <c:delete val="1"/>
      </c:legendEntry>
      <c:layout>
        <c:manualLayout>
          <c:xMode val="edge"/>
          <c:yMode val="edge"/>
          <c:x val="0.59171525434320715"/>
          <c:y val="6.2322039290543224E-2"/>
          <c:w val="0.3627445006874141"/>
          <c:h val="0.13490710274055442"/>
        </c:manualLayout>
      </c:layout>
      <c:overlay val="0"/>
      <c:spPr>
        <a:solidFill>
          <a:sysClr val="window" lastClr="FFFFFF"/>
        </a:solidFill>
        <a:ln w="3175">
          <a:solidFill>
            <a:schemeClr val="bg1">
              <a:lumMod val="75000"/>
            </a:schemeClr>
          </a:solidFill>
        </a:ln>
      </c:spPr>
    </c:legend>
    <c:plotVisOnly val="1"/>
    <c:dispBlanksAs val="gap"/>
    <c:showDLblsOverMax val="0"/>
  </c:chart>
  <c:spPr>
    <a:solidFill>
      <a:schemeClr val="bg1"/>
    </a:solidFill>
    <a:ln w="9525" cap="flat" cmpd="sng" algn="ctr">
      <a:noFill/>
      <a:prstDash val="solid"/>
      <a:round/>
    </a:ln>
    <a:effectLst/>
  </c:spPr>
  <c:txPr>
    <a:bodyPr/>
    <a:lstStyle/>
    <a:p>
      <a:pPr>
        <a:defRPr sz="1000" b="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1"/>
</c:chartSpace>
</file>

<file path=xl/charts/chart5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15976127984002"/>
          <c:y val="0.12632264716910385"/>
          <c:w val="0.86196100487439065"/>
          <c:h val="0.77561117360329956"/>
        </c:manualLayout>
      </c:layout>
      <c:barChart>
        <c:barDir val="col"/>
        <c:grouping val="stacked"/>
        <c:varyColors val="0"/>
        <c:ser>
          <c:idx val="0"/>
          <c:order val="0"/>
          <c:tx>
            <c:v> Hybrid</c:v>
          </c:tx>
          <c:spPr>
            <a:solidFill>
              <a:schemeClr val="accent3">
                <a:lumMod val="75000"/>
              </a:schemeClr>
            </a:solidFill>
            <a:ln>
              <a:noFill/>
            </a:ln>
            <a:effectLst/>
          </c:spPr>
          <c:invertIfNegative val="0"/>
          <c:cat>
            <c:strRef>
              <c:f>'All Hybrid Capacity in Queues'!$A$32:$A$35</c:f>
              <c:strCache>
                <c:ptCount val="4"/>
                <c:pt idx="0">
                  <c:v>Solar</c:v>
                </c:pt>
                <c:pt idx="1">
                  <c:v>Wind</c:v>
                </c:pt>
                <c:pt idx="2">
                  <c:v>Natural Gas</c:v>
                </c:pt>
                <c:pt idx="3">
                  <c:v>Storage</c:v>
                </c:pt>
              </c:strCache>
            </c:strRef>
          </c:cat>
          <c:val>
            <c:numRef>
              <c:f>'All Hybrid Capacity in Queues'!$B$32:$B$35</c:f>
              <c:numCache>
                <c:formatCode>0.0</c:formatCode>
                <c:ptCount val="4"/>
                <c:pt idx="0">
                  <c:v>101.5832144</c:v>
                </c:pt>
                <c:pt idx="1">
                  <c:v>10.913399999999999</c:v>
                </c:pt>
                <c:pt idx="2">
                  <c:v>0.4803</c:v>
                </c:pt>
                <c:pt idx="3">
                  <c:v>0</c:v>
                </c:pt>
              </c:numCache>
            </c:numRef>
          </c:val>
          <c:extLst>
            <c:ext xmlns:c16="http://schemas.microsoft.com/office/drawing/2014/chart" uri="{C3380CC4-5D6E-409C-BE32-E72D297353CC}">
              <c16:uniqueId val="{00000000-CF13-4E3C-A11A-D5588B4A6540}"/>
            </c:ext>
          </c:extLst>
        </c:ser>
        <c:ser>
          <c:idx val="1"/>
          <c:order val="1"/>
          <c:tx>
            <c:v> Standalone</c:v>
          </c:tx>
          <c:spPr>
            <a:solidFill>
              <a:schemeClr val="accent3">
                <a:lumMod val="40000"/>
                <a:lumOff val="60000"/>
              </a:schemeClr>
            </a:solidFill>
            <a:ln>
              <a:noFill/>
            </a:ln>
            <a:effectLst/>
          </c:spPr>
          <c:invertIfNegative val="0"/>
          <c:cat>
            <c:strRef>
              <c:f>'All Hybrid Capacity in Queues'!$A$32:$A$35</c:f>
              <c:strCache>
                <c:ptCount val="4"/>
                <c:pt idx="0">
                  <c:v>Solar</c:v>
                </c:pt>
                <c:pt idx="1">
                  <c:v>Wind</c:v>
                </c:pt>
                <c:pt idx="2">
                  <c:v>Natural Gas</c:v>
                </c:pt>
                <c:pt idx="3">
                  <c:v>Storage</c:v>
                </c:pt>
              </c:strCache>
            </c:strRef>
          </c:cat>
          <c:val>
            <c:numRef>
              <c:f>'All Hybrid Capacity in Queues'!$C$32:$C$35</c:f>
              <c:numCache>
                <c:formatCode>0.0</c:formatCode>
                <c:ptCount val="4"/>
                <c:pt idx="0">
                  <c:v>265.56852100030511</c:v>
                </c:pt>
                <c:pt idx="1">
                  <c:v>214.58882399866482</c:v>
                </c:pt>
                <c:pt idx="2">
                  <c:v>76.726334002723704</c:v>
                </c:pt>
                <c:pt idx="3">
                  <c:v>55.403318999999996</c:v>
                </c:pt>
              </c:numCache>
            </c:numRef>
          </c:val>
          <c:extLst>
            <c:ext xmlns:c16="http://schemas.microsoft.com/office/drawing/2014/chart" uri="{C3380CC4-5D6E-409C-BE32-E72D297353CC}">
              <c16:uniqueId val="{00000001-CF13-4E3C-A11A-D5588B4A6540}"/>
            </c:ext>
          </c:extLst>
        </c:ser>
        <c:dLbls>
          <c:showLegendKey val="0"/>
          <c:showVal val="0"/>
          <c:showCatName val="0"/>
          <c:showSerName val="0"/>
          <c:showPercent val="0"/>
          <c:showBubbleSize val="0"/>
        </c:dLbls>
        <c:gapWidth val="50"/>
        <c:overlap val="100"/>
        <c:axId val="685843560"/>
        <c:axId val="685843232"/>
      </c:barChart>
      <c:catAx>
        <c:axId val="6858435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685843232"/>
        <c:crosses val="autoZero"/>
        <c:auto val="1"/>
        <c:lblAlgn val="ctr"/>
        <c:lblOffset val="100"/>
        <c:noMultiLvlLbl val="0"/>
      </c:catAx>
      <c:valAx>
        <c:axId val="685843232"/>
        <c:scaling>
          <c:orientation val="minMax"/>
        </c:scaling>
        <c:delete val="0"/>
        <c:axPos val="l"/>
        <c:majorGridlines>
          <c:spPr>
            <a:ln w="3175" cap="flat" cmpd="sng" algn="ctr">
              <a:solidFill>
                <a:schemeClr val="bg1">
                  <a:lumMod val="7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685843560"/>
        <c:crosses val="autoZero"/>
        <c:crossBetween val="between"/>
        <c:majorUnit val="100"/>
      </c:valAx>
      <c:spPr>
        <a:noFill/>
        <a:ln>
          <a:noFill/>
        </a:ln>
        <a:effectLst/>
      </c:spPr>
    </c:plotArea>
    <c:legend>
      <c:legendPos val="r"/>
      <c:layout>
        <c:manualLayout>
          <c:xMode val="edge"/>
          <c:yMode val="edge"/>
          <c:x val="0.63829621449495033"/>
          <c:y val="0.15301149856267968"/>
          <c:w val="0.31531652293463314"/>
          <c:h val="0.13180789901262341"/>
        </c:manualLayout>
      </c:layout>
      <c:overlay val="0"/>
      <c:spPr>
        <a:noFill/>
        <a:ln>
          <a:noFill/>
        </a:ln>
        <a:effectLst/>
      </c:spPr>
      <c:txPr>
        <a:bodyPr rot="0" spcFirstLastPara="1" vertOverflow="ellipsis" vert="horz" wrap="square" anchor="ctr" anchorCtr="1"/>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userShapes r:id="rId3"/>
</c:chartSpace>
</file>

<file path=xl/charts/chart5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1" i="0" u="none" strike="noStrike" kern="1200" spc="0" baseline="0">
                <a:solidFill>
                  <a:sysClr val="windowText" lastClr="000000"/>
                </a:solidFill>
                <a:latin typeface="Arial" panose="020B0604020202020204" pitchFamily="34" charset="0"/>
                <a:ea typeface="+mn-ea"/>
                <a:cs typeface="Arial" panose="020B0604020202020204" pitchFamily="34" charset="0"/>
              </a:defRPr>
            </a:pPr>
            <a:r>
              <a:rPr lang="en-US" sz="1000" b="1">
                <a:solidFill>
                  <a:sysClr val="windowText" lastClr="000000"/>
                </a:solidFill>
              </a:rPr>
              <a:t>Wind Hybrids</a:t>
            </a:r>
          </a:p>
          <a:p>
            <a:pPr>
              <a:defRPr sz="1000" b="1">
                <a:solidFill>
                  <a:sysClr val="windowText" lastClr="000000"/>
                </a:solidFill>
              </a:defRPr>
            </a:pPr>
            <a:r>
              <a:rPr lang="en-US" sz="1000" b="1">
                <a:solidFill>
                  <a:schemeClr val="tx2"/>
                </a:solidFill>
              </a:rPr>
              <a:t>11 GW-wind</a:t>
            </a:r>
            <a:r>
              <a:rPr lang="en-US" sz="1000" b="1" baseline="0">
                <a:solidFill>
                  <a:schemeClr val="tx2"/>
                </a:solidFill>
              </a:rPr>
              <a:t> total</a:t>
            </a:r>
            <a:endParaRPr lang="en-US" sz="1000" b="1">
              <a:solidFill>
                <a:schemeClr val="tx2"/>
              </a:solidFill>
            </a:endParaRPr>
          </a:p>
        </c:rich>
      </c:tx>
      <c:layout>
        <c:manualLayout>
          <c:xMode val="edge"/>
          <c:yMode val="edge"/>
          <c:x val="0.3460698228967436"/>
          <c:y val="9.0252707581227436E-3"/>
        </c:manualLayout>
      </c:layout>
      <c:overlay val="0"/>
      <c:spPr>
        <a:noFill/>
        <a:ln>
          <a:noFill/>
        </a:ln>
        <a:effectLst/>
      </c:spPr>
      <c:txPr>
        <a:bodyPr rot="0" spcFirstLastPara="1" vertOverflow="ellipsis" vert="horz" wrap="square" anchor="ctr" anchorCtr="1"/>
        <a:lstStyle/>
        <a:p>
          <a:pPr>
            <a:defRPr sz="1000" b="1" i="0" u="none" strike="noStrike" kern="1200" spc="0" baseline="0">
              <a:solidFill>
                <a:sysClr val="windowText" lastClr="000000"/>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7676761717876749"/>
          <c:y val="0.16189203786349812"/>
          <c:w val="0.7033775056509104"/>
          <c:h val="0.80494826458966995"/>
        </c:manualLayout>
      </c:layout>
      <c:doughnutChart>
        <c:varyColors val="1"/>
        <c:ser>
          <c:idx val="0"/>
          <c:order val="0"/>
          <c:explosion val="1"/>
          <c:dPt>
            <c:idx val="0"/>
            <c:bubble3D val="0"/>
            <c:explosion val="0"/>
            <c:spPr>
              <a:solidFill>
                <a:schemeClr val="accent3"/>
              </a:solidFill>
              <a:ln w="19050">
                <a:solidFill>
                  <a:schemeClr val="lt1"/>
                </a:solidFill>
              </a:ln>
              <a:effectLst/>
            </c:spPr>
            <c:extLst>
              <c:ext xmlns:c16="http://schemas.microsoft.com/office/drawing/2014/chart" uri="{C3380CC4-5D6E-409C-BE32-E72D297353CC}">
                <c16:uniqueId val="{00000001-CFC3-4D2F-AF1F-5C6475C7ADD9}"/>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CFC3-4D2F-AF1F-5C6475C7ADD9}"/>
              </c:ext>
            </c:extLst>
          </c:dPt>
          <c:dPt>
            <c:idx val="2"/>
            <c:bubble3D val="0"/>
            <c:explosion val="0"/>
            <c:spPr>
              <a:solidFill>
                <a:schemeClr val="accent1"/>
              </a:solidFill>
              <a:ln w="19050">
                <a:solidFill>
                  <a:schemeClr val="lt1"/>
                </a:solidFill>
              </a:ln>
              <a:effectLst/>
            </c:spPr>
            <c:extLst>
              <c:ext xmlns:c16="http://schemas.microsoft.com/office/drawing/2014/chart" uri="{C3380CC4-5D6E-409C-BE32-E72D297353CC}">
                <c16:uniqueId val="{00000005-CFC3-4D2F-AF1F-5C6475C7ADD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FC3-4D2F-AF1F-5C6475C7ADD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FC3-4D2F-AF1F-5C6475C7ADD9}"/>
              </c:ext>
            </c:extLst>
          </c:dPt>
          <c:dLbls>
            <c:dLbl>
              <c:idx val="0"/>
              <c:layout>
                <c:manualLayout>
                  <c:x val="-0.51328420107245698"/>
                  <c:y val="1.3477237353398955E-2"/>
                </c:manualLayout>
              </c:layout>
              <c:tx>
                <c:rich>
                  <a:bodyPr rot="0" spcFirstLastPara="1" vertOverflow="clip" horzOverflow="clip" vert="horz" wrap="square" lIns="38100" tIns="19050" rIns="38100" bIns="19050" anchor="ctr" anchorCtr="1">
                    <a:spAutoFit/>
                  </a:bodyPr>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fld id="{5EA29661-26FE-497B-911C-260FBD7CE9AE}" type="CATEGORYNAME">
                      <a:rPr lang="en-US" b="1">
                        <a:solidFill>
                          <a:schemeClr val="accent3">
                            <a:lumMod val="75000"/>
                          </a:schemeClr>
                        </a:solidFill>
                      </a:rPr>
                      <a:pPr>
                        <a:defRPr>
                          <a:solidFill>
                            <a:sysClr val="windowText" lastClr="000000"/>
                          </a:solidFill>
                        </a:defRPr>
                      </a:pPr>
                      <a:t>[CATEGORY NAME]</a:t>
                    </a:fld>
                    <a:endParaRPr lang="en-US"/>
                  </a:p>
                </c:rich>
              </c:tx>
              <c:spPr>
                <a:solidFill>
                  <a:sysClr val="window" lastClr="FFFFFF"/>
                </a:solidFill>
                <a:ln w="3175" cap="flat" cmpd="sng" algn="ctr">
                  <a:solidFill>
                    <a:sysClr val="window" lastClr="FFFFFF">
                      <a:lumMod val="75000"/>
                    </a:sysClr>
                  </a:solidFill>
                  <a:prstDash val="solid"/>
                  <a:round/>
                  <a:headEnd type="none" w="med" len="med"/>
                  <a:tailEnd type="none" w="med" len="med"/>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showLegendKey val="0"/>
              <c:showVal val="0"/>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20160"/>
                        <a:gd name="adj2" fmla="val -54113"/>
                      </a:avLst>
                    </a:prstGeom>
                    <a:noFill/>
                    <a:ln>
                      <a:noFill/>
                    </a:ln>
                  </c15:spPr>
                  <c15:dlblFieldTable/>
                  <c15:showDataLabelsRange val="0"/>
                </c:ext>
                <c:ext xmlns:c16="http://schemas.microsoft.com/office/drawing/2014/chart" uri="{C3380CC4-5D6E-409C-BE32-E72D297353CC}">
                  <c16:uniqueId val="{00000001-CFC3-4D2F-AF1F-5C6475C7ADD9}"/>
                </c:ext>
              </c:extLst>
            </c:dLbl>
            <c:dLbl>
              <c:idx val="1"/>
              <c:layout>
                <c:manualLayout>
                  <c:x val="-0.20504731861198738"/>
                  <c:y val="-2.7075812274368272E-2"/>
                </c:manualLayout>
              </c:layout>
              <c:tx>
                <c:rich>
                  <a:bodyPr/>
                  <a:lstStyle/>
                  <a:p>
                    <a:fld id="{8BA5BF27-9C95-4ADC-A910-0D3EA5A80A27}" type="CATEGORYNAME">
                      <a:rPr lang="en-US" b="0">
                        <a:solidFill>
                          <a:schemeClr val="accent6">
                            <a:lumMod val="75000"/>
                          </a:schemeClr>
                        </a:solidFill>
                      </a:rPr>
                      <a:pPr/>
                      <a:t>[CATEGORY NAME]</a:t>
                    </a:fld>
                    <a:endParaRPr lang="en-US"/>
                  </a:p>
                </c:rich>
              </c:tx>
              <c:showLegendKey val="0"/>
              <c:showVal val="0"/>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CFC3-4D2F-AF1F-5C6475C7ADD9}"/>
                </c:ext>
              </c:extLst>
            </c:dLbl>
            <c:dLbl>
              <c:idx val="2"/>
              <c:layout>
                <c:manualLayout>
                  <c:x val="7.492113564668762E-2"/>
                  <c:y val="0.21209386281588447"/>
                </c:manualLayout>
              </c:layout>
              <c:spPr>
                <a:solidFill>
                  <a:sysClr val="window" lastClr="FFFFFF"/>
                </a:solidFill>
                <a:ln w="3175">
                  <a:solidFill>
                    <a:sysClr val="window" lastClr="FFFFFF">
                      <a:lumMod val="75000"/>
                    </a:sysClr>
                  </a:solid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latin typeface="Arial" panose="020B0604020202020204" pitchFamily="34" charset="0"/>
                      <a:ea typeface="+mn-ea"/>
                      <a:cs typeface="Arial" panose="020B0604020202020204" pitchFamily="34" charset="0"/>
                    </a:defRPr>
                  </a:pPr>
                  <a:endParaRPr lang="en-US"/>
                </a:p>
              </c:txPr>
              <c:showLegendKey val="0"/>
              <c:showVal val="0"/>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5-CFC3-4D2F-AF1F-5C6475C7ADD9}"/>
                </c:ext>
              </c:extLst>
            </c:dLbl>
            <c:spPr>
              <a:solidFill>
                <a:sysClr val="window" lastClr="FFFFFF"/>
              </a:solidFill>
              <a:ln w="3175">
                <a:solidFill>
                  <a:sysClr val="window" lastClr="FFFFFF">
                    <a:lumMod val="75000"/>
                  </a:sysClr>
                </a:solid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showLegendKey val="0"/>
            <c:showVal val="0"/>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'All Hybrid Capacity in Queues'!$B$46:$D$46</c:f>
              <c:strCache>
                <c:ptCount val="3"/>
                <c:pt idx="0">
                  <c:v>Wind+
Storage</c:v>
                </c:pt>
                <c:pt idx="1">
                  <c:v>Wind+
Solar</c:v>
                </c:pt>
                <c:pt idx="2">
                  <c:v>Wind+
Solar+
Storage</c:v>
                </c:pt>
              </c:strCache>
            </c:strRef>
          </c:cat>
          <c:val>
            <c:numRef>
              <c:f>'All Hybrid Capacity in Queues'!$B$56:$D$56</c:f>
              <c:numCache>
                <c:formatCode>#,##0</c:formatCode>
                <c:ptCount val="3"/>
                <c:pt idx="0">
                  <c:v>9532.9</c:v>
                </c:pt>
                <c:pt idx="1">
                  <c:v>530.5</c:v>
                </c:pt>
                <c:pt idx="2">
                  <c:v>850</c:v>
                </c:pt>
              </c:numCache>
            </c:numRef>
          </c:val>
          <c:extLst>
            <c:ext xmlns:c16="http://schemas.microsoft.com/office/drawing/2014/chart" uri="{C3380CC4-5D6E-409C-BE32-E72D297353CC}">
              <c16:uniqueId val="{0000000A-CFC3-4D2F-AF1F-5C6475C7ADD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1" i="0" u="none" strike="noStrike" kern="1200" spc="0" baseline="0">
                <a:solidFill>
                  <a:sysClr val="windowText" lastClr="000000"/>
                </a:solidFill>
                <a:latin typeface="Arial" panose="020B0604020202020204" pitchFamily="34" charset="0"/>
                <a:ea typeface="+mn-ea"/>
                <a:cs typeface="Arial" panose="020B0604020202020204" pitchFamily="34" charset="0"/>
              </a:defRPr>
            </a:pPr>
            <a:r>
              <a:rPr lang="en-US" sz="1000" b="1">
                <a:solidFill>
                  <a:sysClr val="windowText" lastClr="000000"/>
                </a:solidFill>
              </a:rPr>
              <a:t>Solar Hybrids</a:t>
            </a:r>
          </a:p>
          <a:p>
            <a:pPr>
              <a:defRPr sz="1000" b="1">
                <a:solidFill>
                  <a:sysClr val="windowText" lastClr="000000"/>
                </a:solidFill>
              </a:defRPr>
            </a:pPr>
            <a:r>
              <a:rPr lang="en-US" sz="1000" b="1">
                <a:solidFill>
                  <a:schemeClr val="tx2"/>
                </a:solidFill>
              </a:rPr>
              <a:t>102 GW-solar</a:t>
            </a:r>
            <a:r>
              <a:rPr lang="en-US" sz="1000" b="1" baseline="0">
                <a:solidFill>
                  <a:schemeClr val="tx2"/>
                </a:solidFill>
              </a:rPr>
              <a:t> total</a:t>
            </a:r>
            <a:endParaRPr lang="en-US" sz="1000" b="1">
              <a:solidFill>
                <a:schemeClr val="tx2"/>
              </a:solidFill>
            </a:endParaRPr>
          </a:p>
        </c:rich>
      </c:tx>
      <c:layout>
        <c:manualLayout>
          <c:xMode val="edge"/>
          <c:yMode val="edge"/>
          <c:x val="0.25578655699080349"/>
          <c:y val="9.0252981521291437E-3"/>
        </c:manualLayout>
      </c:layout>
      <c:overlay val="0"/>
      <c:spPr>
        <a:noFill/>
        <a:ln>
          <a:noFill/>
        </a:ln>
        <a:effectLst/>
      </c:spPr>
      <c:txPr>
        <a:bodyPr rot="0" spcFirstLastPara="1" vertOverflow="ellipsis" vert="horz" wrap="square" anchor="ctr" anchorCtr="1"/>
        <a:lstStyle/>
        <a:p>
          <a:pPr>
            <a:defRPr sz="1000" b="1" i="0" u="none" strike="noStrike" kern="1200" spc="0" baseline="0">
              <a:solidFill>
                <a:sysClr val="windowText" lastClr="000000"/>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574375086432071"/>
          <c:y val="0.16497210036105417"/>
          <c:w val="0.70732072331652551"/>
          <c:h val="0.80946089996873138"/>
        </c:manualLayout>
      </c:layout>
      <c:doughnutChart>
        <c:varyColors val="1"/>
        <c:ser>
          <c:idx val="0"/>
          <c:order val="0"/>
          <c:dPt>
            <c:idx val="0"/>
            <c:bubble3D val="0"/>
            <c:spPr>
              <a:solidFill>
                <a:schemeClr val="accent3"/>
              </a:solidFill>
              <a:ln w="19050">
                <a:solidFill>
                  <a:schemeClr val="lt1"/>
                </a:solidFill>
              </a:ln>
              <a:effectLst/>
            </c:spPr>
            <c:extLst>
              <c:ext xmlns:c16="http://schemas.microsoft.com/office/drawing/2014/chart" uri="{C3380CC4-5D6E-409C-BE32-E72D297353CC}">
                <c16:uniqueId val="{00000001-90E7-4025-A271-67FD2AEE06B2}"/>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90E7-4025-A271-67FD2AEE06B2}"/>
              </c:ext>
            </c:extLst>
          </c:dPt>
          <c:dPt>
            <c:idx val="2"/>
            <c:bubble3D val="0"/>
            <c:spPr>
              <a:solidFill>
                <a:schemeClr val="accent1"/>
              </a:solidFill>
              <a:ln w="19050">
                <a:solidFill>
                  <a:schemeClr val="lt1"/>
                </a:solidFill>
              </a:ln>
              <a:effectLst/>
            </c:spPr>
            <c:extLst>
              <c:ext xmlns:c16="http://schemas.microsoft.com/office/drawing/2014/chart" uri="{C3380CC4-5D6E-409C-BE32-E72D297353CC}">
                <c16:uniqueId val="{00000005-90E7-4025-A271-67FD2AEE06B2}"/>
              </c:ext>
            </c:extLst>
          </c:dPt>
          <c:dPt>
            <c:idx val="3"/>
            <c:bubble3D val="0"/>
            <c:spPr>
              <a:solidFill>
                <a:schemeClr val="bg2">
                  <a:lumMod val="50000"/>
                </a:schemeClr>
              </a:solidFill>
              <a:ln w="19050">
                <a:solidFill>
                  <a:schemeClr val="lt1"/>
                </a:solidFill>
              </a:ln>
              <a:effectLst/>
            </c:spPr>
            <c:extLst>
              <c:ext xmlns:c16="http://schemas.microsoft.com/office/drawing/2014/chart" uri="{C3380CC4-5D6E-409C-BE32-E72D297353CC}">
                <c16:uniqueId val="{00000007-90E7-4025-A271-67FD2AEE06B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0E7-4025-A271-67FD2AEE06B2}"/>
              </c:ext>
            </c:extLst>
          </c:dPt>
          <c:dLbls>
            <c:dLbl>
              <c:idx val="0"/>
              <c:layout>
                <c:manualLayout>
                  <c:x val="0.32422686614926044"/>
                  <c:y val="-1.8050596304258287E-2"/>
                </c:manualLayout>
              </c:layout>
              <c:tx>
                <c:rich>
                  <a:bodyPr/>
                  <a:lstStyle/>
                  <a:p>
                    <a:fld id="{749F4978-326C-4719-8BD1-064F0E65E50C}" type="CATEGORYNAME">
                      <a:rPr lang="en-US" b="1">
                        <a:solidFill>
                          <a:schemeClr val="accent3">
                            <a:lumMod val="75000"/>
                          </a:schemeClr>
                        </a:solidFill>
                      </a:rPr>
                      <a:pPr/>
                      <a:t>[CATEGORY NAME]</a:t>
                    </a:fld>
                    <a:endParaRPr lang="en-US"/>
                  </a:p>
                </c:rich>
              </c:tx>
              <c:showLegendKey val="0"/>
              <c:showVal val="0"/>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90E7-4025-A271-67FD2AEE06B2}"/>
                </c:ext>
              </c:extLst>
            </c:dLbl>
            <c:dLbl>
              <c:idx val="1"/>
              <c:layout>
                <c:manualLayout>
                  <c:x val="-0.23659305993690852"/>
                  <c:y val="-1.3537906137184115E-2"/>
                </c:manualLayout>
              </c:layout>
              <c:spPr>
                <a:solidFill>
                  <a:sysClr val="window" lastClr="FFFFFF"/>
                </a:solidFill>
                <a:ln w="3175">
                  <a:solidFill>
                    <a:sysClr val="window" lastClr="FFFFFF">
                      <a:lumMod val="75000"/>
                    </a:sysClr>
                  </a:solid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75000"/>
                        </a:schemeClr>
                      </a:solidFill>
                      <a:latin typeface="Arial" panose="020B0604020202020204" pitchFamily="34" charset="0"/>
                      <a:ea typeface="+mn-ea"/>
                      <a:cs typeface="Arial" panose="020B0604020202020204" pitchFamily="34" charset="0"/>
                    </a:defRPr>
                  </a:pPr>
                  <a:endParaRPr lang="en-US"/>
                </a:p>
              </c:txPr>
              <c:showLegendKey val="0"/>
              <c:showVal val="0"/>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90E7-4025-A271-67FD2AEE06B2}"/>
                </c:ext>
              </c:extLst>
            </c:dLbl>
            <c:dLbl>
              <c:idx val="2"/>
              <c:layout>
                <c:manualLayout>
                  <c:x val="-2.365930599369085E-2"/>
                  <c:y val="0.27978339350180498"/>
                </c:manualLayout>
              </c:layout>
              <c:spPr>
                <a:solidFill>
                  <a:sysClr val="window" lastClr="FFFFFF"/>
                </a:solidFill>
                <a:ln w="3175">
                  <a:solidFill>
                    <a:sysClr val="window" lastClr="FFFFFF">
                      <a:lumMod val="75000"/>
                    </a:sysClr>
                  </a:solid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latin typeface="Arial" panose="020B0604020202020204" pitchFamily="34" charset="0"/>
                      <a:ea typeface="+mn-ea"/>
                      <a:cs typeface="Arial" panose="020B0604020202020204" pitchFamily="34" charset="0"/>
                    </a:defRPr>
                  </a:pPr>
                  <a:endParaRPr lang="en-US"/>
                </a:p>
              </c:txPr>
              <c:showLegendKey val="0"/>
              <c:showVal val="0"/>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5-90E7-4025-A271-67FD2AEE06B2}"/>
                </c:ext>
              </c:extLst>
            </c:dLbl>
            <c:dLbl>
              <c:idx val="3"/>
              <c:layout>
                <c:manualLayout>
                  <c:x val="0.13801261829652989"/>
                  <c:y val="0.26624548736462095"/>
                </c:manualLayout>
              </c:layout>
              <c:spPr>
                <a:solidFill>
                  <a:sysClr val="window" lastClr="FFFFFF"/>
                </a:solidFill>
                <a:ln w="3175">
                  <a:solidFill>
                    <a:sysClr val="window" lastClr="FFFFFF">
                      <a:lumMod val="75000"/>
                    </a:sysClr>
                  </a:solid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bg2">
                          <a:lumMod val="50000"/>
                        </a:schemeClr>
                      </a:solidFill>
                      <a:latin typeface="Arial" panose="020B0604020202020204" pitchFamily="34" charset="0"/>
                      <a:ea typeface="+mn-ea"/>
                      <a:cs typeface="Arial" panose="020B0604020202020204" pitchFamily="34" charset="0"/>
                    </a:defRPr>
                  </a:pPr>
                  <a:endParaRPr lang="en-US"/>
                </a:p>
              </c:txPr>
              <c:showLegendKey val="0"/>
              <c:showVal val="0"/>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7-90E7-4025-A271-67FD2AEE06B2}"/>
                </c:ext>
              </c:extLst>
            </c:dLbl>
            <c:spPr>
              <a:solidFill>
                <a:sysClr val="window" lastClr="FFFFFF"/>
              </a:solidFill>
              <a:ln w="3175">
                <a:solidFill>
                  <a:sysClr val="window" lastClr="FFFFFF">
                    <a:lumMod val="75000"/>
                  </a:sysClr>
                </a:solid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showLegendKey val="0"/>
            <c:showVal val="0"/>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'All Hybrid Capacity in Queues'!$F$46:$I$46</c:f>
              <c:strCache>
                <c:ptCount val="4"/>
                <c:pt idx="0">
                  <c:v>Solar+
Storage</c:v>
                </c:pt>
                <c:pt idx="1">
                  <c:v>Solar+
Wind</c:v>
                </c:pt>
                <c:pt idx="2">
                  <c:v>Solar+
Wind+
Storage</c:v>
                </c:pt>
                <c:pt idx="3">
                  <c:v>Solar+
Wind+
Storage+
Nat. Gas</c:v>
                </c:pt>
              </c:strCache>
            </c:strRef>
          </c:cat>
          <c:val>
            <c:numRef>
              <c:f>'All Hybrid Capacity in Queues'!$F$56:$I$56</c:f>
              <c:numCache>
                <c:formatCode>#,##0</c:formatCode>
                <c:ptCount val="4"/>
                <c:pt idx="0">
                  <c:v>96802.714399999997</c:v>
                </c:pt>
                <c:pt idx="1">
                  <c:v>167.5</c:v>
                </c:pt>
                <c:pt idx="2">
                  <c:v>800</c:v>
                </c:pt>
                <c:pt idx="3">
                  <c:v>3813</c:v>
                </c:pt>
              </c:numCache>
            </c:numRef>
          </c:val>
          <c:extLst>
            <c:ext xmlns:c16="http://schemas.microsoft.com/office/drawing/2014/chart" uri="{C3380CC4-5D6E-409C-BE32-E72D297353CC}">
              <c16:uniqueId val="{0000000A-90E7-4025-A271-67FD2AEE06B2}"/>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sz="1000">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4768826973551385E-2"/>
          <c:y val="9.0692707529205926E-2"/>
          <c:w val="0.92049835116764256"/>
          <c:h val="0.68098592455354845"/>
        </c:manualLayout>
      </c:layout>
      <c:barChart>
        <c:barDir val="col"/>
        <c:grouping val="clustered"/>
        <c:varyColors val="0"/>
        <c:ser>
          <c:idx val="8"/>
          <c:order val="3"/>
          <c:tx>
            <c:v> All PV</c:v>
          </c:tx>
          <c:invertIfNegative val="0"/>
          <c:cat>
            <c:numLit>
              <c:formatCode>General</c:formatCode>
              <c:ptCount val="9"/>
              <c:pt idx="0">
                <c:v>1</c:v>
              </c:pt>
              <c:pt idx="1">
                <c:v>3</c:v>
              </c:pt>
              <c:pt idx="2">
                <c:v>5</c:v>
              </c:pt>
              <c:pt idx="3">
                <c:v>7</c:v>
              </c:pt>
              <c:pt idx="4">
                <c:v>9</c:v>
              </c:pt>
              <c:pt idx="5">
                <c:v>11</c:v>
              </c:pt>
              <c:pt idx="6">
                <c:v>13</c:v>
              </c:pt>
              <c:pt idx="7">
                <c:v>15</c:v>
              </c:pt>
              <c:pt idx="8">
                <c:v>17</c:v>
              </c:pt>
            </c:numLit>
          </c:cat>
          <c:val>
            <c:numRef>
              <c:f>'PV ILR'!$D$30:$D$39</c:f>
              <c:numCache>
                <c:formatCode>General</c:formatCode>
                <c:ptCount val="10"/>
                <c:pt idx="0">
                  <c:v>1.2</c:v>
                </c:pt>
                <c:pt idx="1">
                  <c:v>1.18</c:v>
                </c:pt>
                <c:pt idx="2">
                  <c:v>1.24</c:v>
                </c:pt>
                <c:pt idx="3">
                  <c:v>1.29</c:v>
                </c:pt>
                <c:pt idx="4">
                  <c:v>1.28</c:v>
                </c:pt>
                <c:pt idx="5">
                  <c:v>1.3</c:v>
                </c:pt>
                <c:pt idx="6">
                  <c:v>1.31</c:v>
                </c:pt>
                <c:pt idx="7">
                  <c:v>1.33</c:v>
                </c:pt>
                <c:pt idx="8">
                  <c:v>1.33</c:v>
                </c:pt>
                <c:pt idx="9">
                  <c:v>1.31</c:v>
                </c:pt>
              </c:numCache>
            </c:numRef>
          </c:val>
          <c:extLst>
            <c:ext xmlns:c16="http://schemas.microsoft.com/office/drawing/2014/chart" uri="{C3380CC4-5D6E-409C-BE32-E72D297353CC}">
              <c16:uniqueId val="{00000000-0A89-4211-8191-D66A32A542E3}"/>
            </c:ext>
          </c:extLst>
        </c:ser>
        <c:dLbls>
          <c:showLegendKey val="0"/>
          <c:showVal val="0"/>
          <c:showCatName val="0"/>
          <c:showSerName val="0"/>
          <c:showPercent val="0"/>
          <c:showBubbleSize val="0"/>
        </c:dLbls>
        <c:gapWidth val="40"/>
        <c:axId val="302603648"/>
        <c:axId val="302614016"/>
      </c:barChart>
      <c:lineChart>
        <c:grouping val="standard"/>
        <c:varyColors val="0"/>
        <c:ser>
          <c:idx val="0"/>
          <c:order val="2"/>
          <c:tx>
            <c:v>Placeholder x-Axis</c:v>
          </c:tx>
          <c:spPr>
            <a:ln w="28575">
              <a:noFill/>
            </a:ln>
          </c:spPr>
          <c:marker>
            <c:symbol val="dash"/>
            <c:size val="22"/>
            <c:spPr>
              <a:noFill/>
              <a:ln>
                <a:noFill/>
              </a:ln>
            </c:spPr>
          </c:marker>
          <c:cat>
            <c:strRef>
              <c:f>'PV ILR'!$N$3:$N$12</c:f>
              <c:strCache>
                <c:ptCount val="10"/>
                <c:pt idx="0">
                  <c:v>2010
n=10 
0.2 GW</c:v>
                </c:pt>
                <c:pt idx="1">
                  <c:v>2011
n=35 
0.5 GW</c:v>
                </c:pt>
                <c:pt idx="2">
                  <c:v>2012
n=44 
1.0 GW</c:v>
                </c:pt>
                <c:pt idx="3">
                  <c:v>2013
n=38 
1.3 GW</c:v>
                </c:pt>
                <c:pt idx="4">
                  <c:v>2014
n=64 
3.2 GW</c:v>
                </c:pt>
                <c:pt idx="5">
                  <c:v>2015
n=88 
2.9 GW</c:v>
                </c:pt>
                <c:pt idx="6">
                  <c:v>2016
n=150 
7.4 GW</c:v>
                </c:pt>
                <c:pt idx="7">
                  <c:v>2017
n=164 
4.1 GW</c:v>
                </c:pt>
                <c:pt idx="8">
                  <c:v>2018
n=92 
3.8 GW</c:v>
                </c:pt>
                <c:pt idx="9">
                  <c:v>2019
n=103 
4.6 GW</c:v>
                </c:pt>
              </c:strCache>
            </c:strRef>
          </c:cat>
          <c:val>
            <c:numRef>
              <c:f>'PV ILR'!$N$3:$N$12</c:f>
              <c:numCache>
                <c:formatCode>General</c:formatCode>
                <c:ptCount val="10"/>
                <c:pt idx="0">
                  <c:v>0</c:v>
                </c:pt>
                <c:pt idx="1">
                  <c:v>0</c:v>
                </c:pt>
                <c:pt idx="2">
                  <c:v>0</c:v>
                </c:pt>
                <c:pt idx="3">
                  <c:v>0</c:v>
                </c:pt>
                <c:pt idx="4">
                  <c:v>0</c:v>
                </c:pt>
                <c:pt idx="5">
                  <c:v>0</c:v>
                </c:pt>
                <c:pt idx="6">
                  <c:v>0</c:v>
                </c:pt>
                <c:pt idx="7">
                  <c:v>0</c:v>
                </c:pt>
                <c:pt idx="8">
                  <c:v>0</c:v>
                </c:pt>
                <c:pt idx="9">
                  <c:v>0</c:v>
                </c:pt>
              </c:numCache>
            </c:numRef>
          </c:val>
          <c:smooth val="0"/>
          <c:extLst>
            <c:ext xmlns:c16="http://schemas.microsoft.com/office/drawing/2014/chart" uri="{C3380CC4-5D6E-409C-BE32-E72D297353CC}">
              <c16:uniqueId val="{00000001-0A89-4211-8191-D66A32A542E3}"/>
            </c:ext>
          </c:extLst>
        </c:ser>
        <c:dLbls>
          <c:showLegendKey val="0"/>
          <c:showVal val="0"/>
          <c:showCatName val="0"/>
          <c:showSerName val="0"/>
          <c:showPercent val="0"/>
          <c:showBubbleSize val="0"/>
        </c:dLbls>
        <c:marker val="1"/>
        <c:smooth val="0"/>
        <c:axId val="302603648"/>
        <c:axId val="302614016"/>
      </c:lineChart>
      <c:scatterChart>
        <c:scatterStyle val="lineMarker"/>
        <c:varyColors val="0"/>
        <c:ser>
          <c:idx val="7"/>
          <c:order val="0"/>
          <c:tx>
            <c:v> Fixed-Tilt PV</c:v>
          </c:tx>
          <c:spPr>
            <a:ln w="28575">
              <a:noFill/>
            </a:ln>
          </c:spPr>
          <c:marker>
            <c:symbol val="triangle"/>
            <c:size val="10"/>
            <c:spPr>
              <a:solidFill>
                <a:schemeClr val="tx2"/>
              </a:solidFill>
              <a:ln>
                <a:noFill/>
              </a:ln>
            </c:spPr>
          </c:marker>
          <c:errBars>
            <c:errDir val="y"/>
            <c:errBarType val="both"/>
            <c:errValType val="cust"/>
            <c:noEndCap val="0"/>
            <c:plus>
              <c:numRef>
                <c:f>'PV ILR'!$P$3:$P$12</c:f>
                <c:numCache>
                  <c:formatCode>General</c:formatCode>
                  <c:ptCount val="10"/>
                  <c:pt idx="0">
                    <c:v>0.01</c:v>
                  </c:pt>
                  <c:pt idx="1">
                    <c:v>0.05</c:v>
                  </c:pt>
                  <c:pt idx="2">
                    <c:v>0.05</c:v>
                  </c:pt>
                  <c:pt idx="3">
                    <c:v>0.08</c:v>
                  </c:pt>
                  <c:pt idx="4">
                    <c:v>0.06</c:v>
                  </c:pt>
                  <c:pt idx="5">
                    <c:v>7.0000000000000007E-2</c:v>
                  </c:pt>
                  <c:pt idx="6">
                    <c:v>0.12</c:v>
                  </c:pt>
                  <c:pt idx="7">
                    <c:v>0.13</c:v>
                  </c:pt>
                  <c:pt idx="8">
                    <c:v>0.12</c:v>
                  </c:pt>
                  <c:pt idx="9">
                    <c:v>0.19</c:v>
                  </c:pt>
                </c:numCache>
              </c:numRef>
            </c:plus>
            <c:minus>
              <c:numRef>
                <c:f>'PV ILR'!$O$3:$O$12</c:f>
                <c:numCache>
                  <c:formatCode>General</c:formatCode>
                  <c:ptCount val="10"/>
                  <c:pt idx="0">
                    <c:v>0</c:v>
                  </c:pt>
                  <c:pt idx="1">
                    <c:v>0.06</c:v>
                  </c:pt>
                  <c:pt idx="2">
                    <c:v>0.05</c:v>
                  </c:pt>
                  <c:pt idx="3">
                    <c:v>0.03</c:v>
                  </c:pt>
                  <c:pt idx="4">
                    <c:v>0.06</c:v>
                  </c:pt>
                  <c:pt idx="5">
                    <c:v>0.04</c:v>
                  </c:pt>
                  <c:pt idx="6">
                    <c:v>0.08</c:v>
                  </c:pt>
                  <c:pt idx="7">
                    <c:v>0.06</c:v>
                  </c:pt>
                  <c:pt idx="8">
                    <c:v>0.11</c:v>
                  </c:pt>
                  <c:pt idx="9">
                    <c:v>0.06</c:v>
                  </c:pt>
                </c:numCache>
              </c:numRef>
            </c:minus>
            <c:spPr>
              <a:ln w="12700">
                <a:solidFill>
                  <a:schemeClr val="tx2"/>
                </a:solidFill>
              </a:ln>
            </c:spPr>
          </c:errBars>
          <c:xVal>
            <c:numRef>
              <c:f>'PV ILR'!$L$3:$L$12</c:f>
              <c:numCache>
                <c:formatCode>General</c:formatCode>
                <c:ptCount val="10"/>
                <c:pt idx="0">
                  <c:v>0.55000000000000004</c:v>
                </c:pt>
                <c:pt idx="1">
                  <c:v>2.5499999999999998</c:v>
                </c:pt>
                <c:pt idx="2">
                  <c:v>4.55</c:v>
                </c:pt>
                <c:pt idx="3">
                  <c:v>6.55</c:v>
                </c:pt>
                <c:pt idx="4">
                  <c:v>8.5500000000000007</c:v>
                </c:pt>
                <c:pt idx="5">
                  <c:v>10.55</c:v>
                </c:pt>
                <c:pt idx="6">
                  <c:v>12.55</c:v>
                </c:pt>
                <c:pt idx="7">
                  <c:v>14.55</c:v>
                </c:pt>
                <c:pt idx="8">
                  <c:v>16.55</c:v>
                </c:pt>
                <c:pt idx="9">
                  <c:v>18.55</c:v>
                </c:pt>
              </c:numCache>
            </c:numRef>
          </c:xVal>
          <c:yVal>
            <c:numRef>
              <c:f>'PV ILR'!$G$30:$G$39</c:f>
              <c:numCache>
                <c:formatCode>General</c:formatCode>
                <c:ptCount val="10"/>
                <c:pt idx="0">
                  <c:v>1.19</c:v>
                </c:pt>
                <c:pt idx="1">
                  <c:v>1.23</c:v>
                </c:pt>
                <c:pt idx="2">
                  <c:v>1.24</c:v>
                </c:pt>
                <c:pt idx="3">
                  <c:v>1.3</c:v>
                </c:pt>
                <c:pt idx="4">
                  <c:v>1.26</c:v>
                </c:pt>
                <c:pt idx="5">
                  <c:v>1.3</c:v>
                </c:pt>
                <c:pt idx="6">
                  <c:v>1.3</c:v>
                </c:pt>
                <c:pt idx="7">
                  <c:v>1.27</c:v>
                </c:pt>
                <c:pt idx="8">
                  <c:v>1.4</c:v>
                </c:pt>
                <c:pt idx="9">
                  <c:v>1.31</c:v>
                </c:pt>
              </c:numCache>
            </c:numRef>
          </c:yVal>
          <c:smooth val="0"/>
          <c:extLst>
            <c:ext xmlns:c16="http://schemas.microsoft.com/office/drawing/2014/chart" uri="{C3380CC4-5D6E-409C-BE32-E72D297353CC}">
              <c16:uniqueId val="{00000002-0A89-4211-8191-D66A32A542E3}"/>
            </c:ext>
          </c:extLst>
        </c:ser>
        <c:ser>
          <c:idx val="9"/>
          <c:order val="1"/>
          <c:tx>
            <c:v> Tracking PV</c:v>
          </c:tx>
          <c:spPr>
            <a:ln w="28575">
              <a:noFill/>
            </a:ln>
          </c:spPr>
          <c:marker>
            <c:symbol val="square"/>
            <c:size val="8"/>
            <c:spPr>
              <a:solidFill>
                <a:schemeClr val="accent2"/>
              </a:solidFill>
              <a:ln>
                <a:noFill/>
              </a:ln>
            </c:spPr>
          </c:marker>
          <c:errBars>
            <c:errDir val="y"/>
            <c:errBarType val="both"/>
            <c:errValType val="cust"/>
            <c:noEndCap val="0"/>
            <c:plus>
              <c:numRef>
                <c:f>'PV ILR'!$R$3:$R$12</c:f>
                <c:numCache>
                  <c:formatCode>General</c:formatCode>
                  <c:ptCount val="10"/>
                  <c:pt idx="0">
                    <c:v>0.04</c:v>
                  </c:pt>
                  <c:pt idx="1">
                    <c:v>7.0000000000000007E-2</c:v>
                  </c:pt>
                  <c:pt idx="2">
                    <c:v>0.06</c:v>
                  </c:pt>
                  <c:pt idx="3">
                    <c:v>7.0000000000000007E-2</c:v>
                  </c:pt>
                  <c:pt idx="4">
                    <c:v>7.0000000000000007E-2</c:v>
                  </c:pt>
                  <c:pt idx="5">
                    <c:v>7.0000000000000007E-2</c:v>
                  </c:pt>
                  <c:pt idx="6">
                    <c:v>0.05</c:v>
                  </c:pt>
                  <c:pt idx="7">
                    <c:v>0.08</c:v>
                  </c:pt>
                  <c:pt idx="8">
                    <c:v>0.11</c:v>
                  </c:pt>
                  <c:pt idx="9">
                    <c:v>0.13</c:v>
                  </c:pt>
                </c:numCache>
              </c:numRef>
            </c:plus>
            <c:minus>
              <c:numRef>
                <c:f>'PV ILR'!$Q$3:$Q$12</c:f>
                <c:numCache>
                  <c:formatCode>General</c:formatCode>
                  <c:ptCount val="10"/>
                  <c:pt idx="0">
                    <c:v>0.08</c:v>
                  </c:pt>
                  <c:pt idx="1">
                    <c:v>0.06</c:v>
                  </c:pt>
                  <c:pt idx="2">
                    <c:v>0.09</c:v>
                  </c:pt>
                  <c:pt idx="3">
                    <c:v>0.03</c:v>
                  </c:pt>
                  <c:pt idx="4">
                    <c:v>0.05</c:v>
                  </c:pt>
                  <c:pt idx="5">
                    <c:v>0.06</c:v>
                  </c:pt>
                  <c:pt idx="6">
                    <c:v>0.06</c:v>
                  </c:pt>
                  <c:pt idx="7">
                    <c:v>0.08</c:v>
                  </c:pt>
                  <c:pt idx="8">
                    <c:v>0.06</c:v>
                  </c:pt>
                  <c:pt idx="9">
                    <c:v>0.1</c:v>
                  </c:pt>
                </c:numCache>
              </c:numRef>
            </c:minus>
            <c:spPr>
              <a:ln w="12700">
                <a:solidFill>
                  <a:schemeClr val="accent2"/>
                </a:solidFill>
              </a:ln>
            </c:spPr>
          </c:errBars>
          <c:xVal>
            <c:numRef>
              <c:f>'PV ILR'!$M$3:$M$12</c:f>
              <c:numCache>
                <c:formatCode>General</c:formatCode>
                <c:ptCount val="10"/>
                <c:pt idx="0">
                  <c:v>1.3</c:v>
                </c:pt>
                <c:pt idx="1">
                  <c:v>3.3</c:v>
                </c:pt>
                <c:pt idx="2">
                  <c:v>5.3</c:v>
                </c:pt>
                <c:pt idx="3">
                  <c:v>7.3</c:v>
                </c:pt>
                <c:pt idx="4">
                  <c:v>9.3000000000000007</c:v>
                </c:pt>
                <c:pt idx="5">
                  <c:v>11.3</c:v>
                </c:pt>
                <c:pt idx="6">
                  <c:v>13.3</c:v>
                </c:pt>
                <c:pt idx="7">
                  <c:v>15.3</c:v>
                </c:pt>
                <c:pt idx="8">
                  <c:v>17.3</c:v>
                </c:pt>
                <c:pt idx="9">
                  <c:v>19.3</c:v>
                </c:pt>
              </c:numCache>
            </c:numRef>
          </c:xVal>
          <c:yVal>
            <c:numRef>
              <c:f>'PV ILR'!$J$30:$J$39</c:f>
              <c:numCache>
                <c:formatCode>General</c:formatCode>
                <c:ptCount val="10"/>
                <c:pt idx="0">
                  <c:v>1.21</c:v>
                </c:pt>
                <c:pt idx="1">
                  <c:v>1.1499999999999999</c:v>
                </c:pt>
                <c:pt idx="2">
                  <c:v>1.22</c:v>
                </c:pt>
                <c:pt idx="3">
                  <c:v>1.29</c:v>
                </c:pt>
                <c:pt idx="4">
                  <c:v>1.29</c:v>
                </c:pt>
                <c:pt idx="5">
                  <c:v>1.29</c:v>
                </c:pt>
                <c:pt idx="6">
                  <c:v>1.31</c:v>
                </c:pt>
                <c:pt idx="7">
                  <c:v>1.33</c:v>
                </c:pt>
                <c:pt idx="8">
                  <c:v>1.32</c:v>
                </c:pt>
                <c:pt idx="9">
                  <c:v>1.28</c:v>
                </c:pt>
              </c:numCache>
            </c:numRef>
          </c:yVal>
          <c:smooth val="0"/>
          <c:extLst>
            <c:ext xmlns:c16="http://schemas.microsoft.com/office/drawing/2014/chart" uri="{C3380CC4-5D6E-409C-BE32-E72D297353CC}">
              <c16:uniqueId val="{00000003-0A89-4211-8191-D66A32A542E3}"/>
            </c:ext>
          </c:extLst>
        </c:ser>
        <c:dLbls>
          <c:showLegendKey val="0"/>
          <c:showVal val="0"/>
          <c:showCatName val="0"/>
          <c:showSerName val="0"/>
          <c:showPercent val="0"/>
          <c:showBubbleSize val="0"/>
        </c:dLbls>
        <c:axId val="302638208"/>
        <c:axId val="302615936"/>
      </c:scatterChart>
      <c:catAx>
        <c:axId val="302603648"/>
        <c:scaling>
          <c:orientation val="minMax"/>
        </c:scaling>
        <c:delete val="0"/>
        <c:axPos val="b"/>
        <c:title>
          <c:tx>
            <c:rich>
              <a:bodyPr/>
              <a:lstStyle/>
              <a:p>
                <a:pPr>
                  <a:defRPr b="1"/>
                </a:pPr>
                <a:r>
                  <a:rPr lang="en-US" b="1"/>
                  <a:t>Installation Year</a:t>
                </a:r>
              </a:p>
            </c:rich>
          </c:tx>
          <c:layout>
            <c:manualLayout>
              <c:xMode val="edge"/>
              <c:yMode val="edge"/>
              <c:x val="0.455467716837824"/>
              <c:y val="0.944194444444445"/>
            </c:manualLayout>
          </c:layout>
          <c:overlay val="0"/>
          <c:spPr>
            <a:noFill/>
            <a:ln w="25400">
              <a:noFill/>
            </a:ln>
          </c:spPr>
        </c:title>
        <c:numFmt formatCode="General" sourceLinked="1"/>
        <c:majorTickMark val="out"/>
        <c:minorTickMark val="none"/>
        <c:tickLblPos val="nextTo"/>
        <c:spPr>
          <a:ln w="3175">
            <a:noFill/>
            <a:prstDash val="solid"/>
          </a:ln>
        </c:spPr>
        <c:txPr>
          <a:bodyPr rot="0" vert="horz"/>
          <a:lstStyle/>
          <a:p>
            <a:pPr>
              <a:defRPr b="1"/>
            </a:pPr>
            <a:endParaRPr lang="en-US"/>
          </a:p>
        </c:txPr>
        <c:crossAx val="302614016"/>
        <c:crosses val="autoZero"/>
        <c:auto val="1"/>
        <c:lblAlgn val="ctr"/>
        <c:lblOffset val="0"/>
        <c:tickLblSkip val="1"/>
        <c:tickMarkSkip val="1"/>
        <c:noMultiLvlLbl val="0"/>
      </c:catAx>
      <c:valAx>
        <c:axId val="302614016"/>
        <c:scaling>
          <c:orientation val="minMax"/>
          <c:max val="1.53"/>
          <c:min val="1"/>
        </c:scaling>
        <c:delete val="0"/>
        <c:axPos val="l"/>
        <c:majorGridlines>
          <c:spPr>
            <a:ln w="3175">
              <a:solidFill>
                <a:schemeClr val="bg1">
                  <a:lumMod val="75000"/>
                </a:schemeClr>
              </a:solidFill>
              <a:prstDash val="solid"/>
            </a:ln>
          </c:spPr>
        </c:majorGridlines>
        <c:minorGridlines>
          <c:spPr>
            <a:ln w="3175">
              <a:noFill/>
              <a:prstDash val="lgDash"/>
            </a:ln>
          </c:spPr>
        </c:minorGridlines>
        <c:numFmt formatCode="#,##0.00" sourceLinked="0"/>
        <c:majorTickMark val="out"/>
        <c:minorTickMark val="none"/>
        <c:tickLblPos val="nextTo"/>
        <c:spPr>
          <a:ln w="3175">
            <a:noFill/>
            <a:prstDash val="solid"/>
          </a:ln>
        </c:spPr>
        <c:txPr>
          <a:bodyPr rot="0" vert="horz"/>
          <a:lstStyle/>
          <a:p>
            <a:pPr>
              <a:defRPr b="1"/>
            </a:pPr>
            <a:endParaRPr lang="en-US"/>
          </a:p>
        </c:txPr>
        <c:crossAx val="302603648"/>
        <c:crosses val="autoZero"/>
        <c:crossBetween val="between"/>
        <c:majorUnit val="0.1"/>
      </c:valAx>
      <c:valAx>
        <c:axId val="302615936"/>
        <c:scaling>
          <c:orientation val="minMax"/>
          <c:max val="6"/>
          <c:min val="3.5"/>
        </c:scaling>
        <c:delete val="1"/>
        <c:axPos val="r"/>
        <c:numFmt formatCode="General" sourceLinked="1"/>
        <c:majorTickMark val="out"/>
        <c:minorTickMark val="none"/>
        <c:tickLblPos val="nextTo"/>
        <c:crossAx val="302638208"/>
        <c:crosses val="max"/>
        <c:crossBetween val="midCat"/>
        <c:majorUnit val="1"/>
        <c:minorUnit val="0.5"/>
      </c:valAx>
      <c:valAx>
        <c:axId val="302638208"/>
        <c:scaling>
          <c:orientation val="minMax"/>
          <c:max val="20"/>
          <c:min val="0"/>
        </c:scaling>
        <c:delete val="0"/>
        <c:axPos val="t"/>
        <c:numFmt formatCode="General" sourceLinked="1"/>
        <c:majorTickMark val="out"/>
        <c:minorTickMark val="none"/>
        <c:tickLblPos val="nextTo"/>
        <c:spPr>
          <a:ln>
            <a:noFill/>
          </a:ln>
        </c:spPr>
        <c:txPr>
          <a:bodyPr/>
          <a:lstStyle/>
          <a:p>
            <a:pPr>
              <a:defRPr>
                <a:solidFill>
                  <a:schemeClr val="bg1"/>
                </a:solidFill>
              </a:defRPr>
            </a:pPr>
            <a:endParaRPr lang="en-US"/>
          </a:p>
        </c:txPr>
        <c:crossAx val="302615936"/>
        <c:crosses val="max"/>
        <c:crossBetween val="midCat"/>
      </c:valAx>
      <c:dTable>
        <c:showHorzBorder val="1"/>
        <c:showVertBorder val="1"/>
        <c:showOutline val="1"/>
        <c:showKeys val="1"/>
      </c:dTable>
      <c:spPr>
        <a:solidFill>
          <a:schemeClr val="bg1"/>
        </a:solidFill>
        <a:ln w="25400">
          <a:noFill/>
        </a:ln>
      </c:spPr>
    </c:plotArea>
    <c:legend>
      <c:legendPos val="r"/>
      <c:legendEntry>
        <c:idx val="1"/>
        <c:delete val="1"/>
      </c:legendEntry>
      <c:layout>
        <c:manualLayout>
          <c:xMode val="edge"/>
          <c:yMode val="edge"/>
          <c:x val="7.123326037919385E-2"/>
          <c:y val="0.11846987876515436"/>
          <c:w val="0.159655259438724"/>
          <c:h val="0.15382389701287338"/>
        </c:manualLayout>
      </c:layout>
      <c:overlay val="1"/>
      <c:spPr>
        <a:solidFill>
          <a:schemeClr val="bg1"/>
        </a:solidFill>
        <a:ln>
          <a:noFill/>
        </a:ln>
        <a:effectLst>
          <a:outerShdw blurRad="50800" dist="38100" dir="2700000" algn="tl" rotWithShape="0">
            <a:prstClr val="black">
              <a:alpha val="40000"/>
            </a:prstClr>
          </a:outerShdw>
        </a:effectLst>
      </c:spPr>
    </c:legend>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000000000001499" r="0.75000000000001499" t="1" header="0.5" footer="0.5"/>
    <c:pageSetup orientation="landscape"/>
  </c:printSettings>
  <c:userShapes r:id="rId1"/>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7707710953718303E-2"/>
          <c:y val="0.1125912385951756"/>
          <c:w val="0.92909823335062025"/>
          <c:h val="0.65056867891513559"/>
        </c:manualLayout>
      </c:layout>
      <c:barChart>
        <c:barDir val="col"/>
        <c:grouping val="clustered"/>
        <c:varyColors val="0"/>
        <c:ser>
          <c:idx val="4"/>
          <c:order val="0"/>
          <c:tx>
            <c:v> All PV</c:v>
          </c:tx>
          <c:spPr>
            <a:solidFill>
              <a:schemeClr val="accent3">
                <a:lumMod val="60000"/>
                <a:lumOff val="40000"/>
              </a:schemeClr>
            </a:solidFill>
          </c:spPr>
          <c:invertIfNegative val="0"/>
          <c:errBars>
            <c:errBarType val="both"/>
            <c:errValType val="cust"/>
            <c:noEndCap val="0"/>
            <c:plus>
              <c:numRef>
                <c:f>'CapEx by Size'!$H$27:$H$30</c:f>
                <c:numCache>
                  <c:formatCode>General</c:formatCode>
                  <c:ptCount val="4"/>
                  <c:pt idx="0">
                    <c:v>0.73</c:v>
                  </c:pt>
                  <c:pt idx="1">
                    <c:v>1.1499999999999999</c:v>
                  </c:pt>
                  <c:pt idx="2">
                    <c:v>0.26</c:v>
                  </c:pt>
                  <c:pt idx="3">
                    <c:v>1.06</c:v>
                  </c:pt>
                </c:numCache>
              </c:numRef>
            </c:plus>
            <c:minus>
              <c:numRef>
                <c:f>'CapEx by Size'!$G$27:$G$30</c:f>
                <c:numCache>
                  <c:formatCode>General</c:formatCode>
                  <c:ptCount val="4"/>
                  <c:pt idx="0">
                    <c:v>0.54</c:v>
                  </c:pt>
                  <c:pt idx="1">
                    <c:v>0.23</c:v>
                  </c:pt>
                  <c:pt idx="2">
                    <c:v>0.05</c:v>
                  </c:pt>
                  <c:pt idx="3">
                    <c:v>0.11</c:v>
                  </c:pt>
                </c:numCache>
              </c:numRef>
            </c:minus>
            <c:spPr>
              <a:ln w="12700">
                <a:solidFill>
                  <a:schemeClr val="bg1">
                    <a:lumMod val="50000"/>
                  </a:schemeClr>
                </a:solidFill>
              </a:ln>
            </c:spPr>
          </c:errBars>
          <c:cat>
            <c:numLit>
              <c:formatCode>General</c:formatCode>
              <c:ptCount val="4"/>
              <c:pt idx="0">
                <c:v>1</c:v>
              </c:pt>
              <c:pt idx="1">
                <c:v>2</c:v>
              </c:pt>
              <c:pt idx="2">
                <c:v>3</c:v>
              </c:pt>
              <c:pt idx="3">
                <c:v>4</c:v>
              </c:pt>
            </c:numLit>
          </c:cat>
          <c:val>
            <c:numRef>
              <c:f>'CapEx by Size'!$D$27:$D$30</c:f>
              <c:numCache>
                <c:formatCode>General</c:formatCode>
                <c:ptCount val="4"/>
                <c:pt idx="0">
                  <c:v>1.88</c:v>
                </c:pt>
                <c:pt idx="1">
                  <c:v>1.53</c:v>
                </c:pt>
                <c:pt idx="2">
                  <c:v>1.35</c:v>
                </c:pt>
                <c:pt idx="3">
                  <c:v>1.1200000000000001</c:v>
                </c:pt>
              </c:numCache>
            </c:numRef>
          </c:val>
          <c:extLst>
            <c:ext xmlns:c16="http://schemas.microsoft.com/office/drawing/2014/chart" uri="{C3380CC4-5D6E-409C-BE32-E72D297353CC}">
              <c16:uniqueId val="{00000000-94B5-4404-B0D4-7F156777B871}"/>
            </c:ext>
          </c:extLst>
        </c:ser>
        <c:dLbls>
          <c:showLegendKey val="0"/>
          <c:showVal val="0"/>
          <c:showCatName val="0"/>
          <c:showSerName val="0"/>
          <c:showPercent val="0"/>
          <c:showBubbleSize val="0"/>
        </c:dLbls>
        <c:gapWidth val="70"/>
        <c:axId val="362246144"/>
        <c:axId val="362248064"/>
      </c:barChart>
      <c:lineChart>
        <c:grouping val="standard"/>
        <c:varyColors val="0"/>
        <c:ser>
          <c:idx val="0"/>
          <c:order val="1"/>
          <c:tx>
            <c:v>"x-axis placeholder"</c:v>
          </c:tx>
          <c:spPr>
            <a:ln w="12700">
              <a:noFill/>
              <a:prstDash val="solid"/>
            </a:ln>
          </c:spPr>
          <c:marker>
            <c:symbol val="none"/>
          </c:marker>
          <c:cat>
            <c:strRef>
              <c:f>'CapEx by Size'!$I$27:$I$30</c:f>
              <c:strCache>
                <c:ptCount val="4"/>
                <c:pt idx="0">
                  <c:v>5-20 MW
n=20 
187 MW</c:v>
                </c:pt>
                <c:pt idx="1">
                  <c:v>20-50 MW
n=13 
434 MW</c:v>
                </c:pt>
                <c:pt idx="2">
                  <c:v>50-100 MW
n=13 
942 MW</c:v>
                </c:pt>
                <c:pt idx="3">
                  <c:v>100-200 MW
n=5 
565 MW</c:v>
                </c:pt>
              </c:strCache>
            </c:strRef>
          </c:cat>
          <c:val>
            <c:numLit>
              <c:formatCode>General</c:formatCode>
              <c:ptCount val="4"/>
              <c:pt idx="0">
                <c:v>1</c:v>
              </c:pt>
              <c:pt idx="1">
                <c:v>2</c:v>
              </c:pt>
              <c:pt idx="2">
                <c:v>3</c:v>
              </c:pt>
              <c:pt idx="3">
                <c:v>4</c:v>
              </c:pt>
            </c:numLit>
          </c:val>
          <c:smooth val="0"/>
          <c:extLst>
            <c:ext xmlns:c16="http://schemas.microsoft.com/office/drawing/2014/chart" uri="{C3380CC4-5D6E-409C-BE32-E72D297353CC}">
              <c16:uniqueId val="{00000001-94B5-4404-B0D4-7F156777B871}"/>
            </c:ext>
          </c:extLst>
        </c:ser>
        <c:dLbls>
          <c:showLegendKey val="0"/>
          <c:showVal val="0"/>
          <c:showCatName val="0"/>
          <c:showSerName val="0"/>
          <c:showPercent val="0"/>
          <c:showBubbleSize val="0"/>
        </c:dLbls>
        <c:marker val="1"/>
        <c:smooth val="0"/>
        <c:axId val="362246144"/>
        <c:axId val="362248064"/>
      </c:lineChart>
      <c:catAx>
        <c:axId val="362246144"/>
        <c:scaling>
          <c:orientation val="minMax"/>
        </c:scaling>
        <c:delete val="0"/>
        <c:axPos val="b"/>
        <c:title>
          <c:tx>
            <c:rich>
              <a:bodyPr/>
              <a:lstStyle/>
              <a:p>
                <a:pPr>
                  <a:defRPr/>
                </a:pPr>
                <a:r>
                  <a:rPr lang="en-US"/>
                  <a:t>Project Size (MW</a:t>
                </a:r>
                <a:r>
                  <a:rPr lang="en-US" baseline="-25000"/>
                  <a:t>AC</a:t>
                </a:r>
                <a:r>
                  <a:rPr lang="en-US"/>
                  <a:t>)</a:t>
                </a:r>
              </a:p>
            </c:rich>
          </c:tx>
          <c:layout>
            <c:manualLayout>
              <c:xMode val="edge"/>
              <c:yMode val="edge"/>
              <c:x val="0.44590224168533199"/>
              <c:y val="0.94463361167667703"/>
            </c:manualLayout>
          </c:layout>
          <c:overlay val="0"/>
          <c:spPr>
            <a:noFill/>
            <a:ln w="25400">
              <a:noFill/>
            </a:ln>
          </c:spPr>
        </c:title>
        <c:numFmt formatCode="General" sourceLinked="1"/>
        <c:majorTickMark val="out"/>
        <c:minorTickMark val="none"/>
        <c:tickLblPos val="nextTo"/>
        <c:spPr>
          <a:ln w="3175">
            <a:noFill/>
            <a:prstDash val="solid"/>
          </a:ln>
        </c:spPr>
        <c:txPr>
          <a:bodyPr rot="0" vert="horz"/>
          <a:lstStyle/>
          <a:p>
            <a:pPr>
              <a:defRPr b="1"/>
            </a:pPr>
            <a:endParaRPr lang="en-US"/>
          </a:p>
        </c:txPr>
        <c:crossAx val="362248064"/>
        <c:crosses val="autoZero"/>
        <c:auto val="1"/>
        <c:lblAlgn val="ctr"/>
        <c:lblOffset val="0"/>
        <c:tickLblSkip val="1"/>
        <c:tickMarkSkip val="1"/>
        <c:noMultiLvlLbl val="0"/>
      </c:catAx>
      <c:valAx>
        <c:axId val="362248064"/>
        <c:scaling>
          <c:orientation val="minMax"/>
          <c:max val="3"/>
          <c:min val="0"/>
        </c:scaling>
        <c:delete val="0"/>
        <c:axPos val="l"/>
        <c:majorGridlines>
          <c:spPr>
            <a:ln w="3175" cmpd="sng">
              <a:solidFill>
                <a:schemeClr val="bg1">
                  <a:lumMod val="75000"/>
                </a:schemeClr>
              </a:solidFill>
              <a:prstDash val="solid"/>
            </a:ln>
          </c:spPr>
        </c:majorGridlines>
        <c:minorGridlines>
          <c:spPr>
            <a:ln>
              <a:noFill/>
              <a:prstDash val="dash"/>
            </a:ln>
          </c:spPr>
        </c:minorGridlines>
        <c:numFmt formatCode="#,##0.0" sourceLinked="0"/>
        <c:majorTickMark val="out"/>
        <c:minorTickMark val="none"/>
        <c:tickLblPos val="nextTo"/>
        <c:spPr>
          <a:ln w="3175">
            <a:noFill/>
            <a:prstDash val="solid"/>
          </a:ln>
        </c:spPr>
        <c:txPr>
          <a:bodyPr rot="0" vert="horz"/>
          <a:lstStyle/>
          <a:p>
            <a:pPr>
              <a:defRPr/>
            </a:pPr>
            <a:endParaRPr lang="en-US"/>
          </a:p>
        </c:txPr>
        <c:crossAx val="362246144"/>
        <c:crosses val="autoZero"/>
        <c:crossBetween val="between"/>
        <c:majorUnit val="0.5"/>
        <c:minorUnit val="0.5"/>
      </c:valAx>
      <c:spPr>
        <a:solidFill>
          <a:schemeClr val="bg1">
            <a:alpha val="0"/>
          </a:schemeClr>
        </a:solidFill>
        <a:ln w="25400">
          <a:noFill/>
        </a:ln>
      </c:spPr>
    </c:plotArea>
    <c:plotVisOnly val="1"/>
    <c:dispBlanksAs val="gap"/>
    <c:showDLblsOverMax val="0"/>
  </c:chart>
  <c:spPr>
    <a:solidFill>
      <a:schemeClr val="bg1"/>
    </a:solidFill>
    <a:ln w="9525">
      <a:noFill/>
    </a:ln>
  </c:spPr>
  <c:txPr>
    <a:bodyPr/>
    <a:lstStyle/>
    <a:p>
      <a:pPr>
        <a:defRPr sz="1000" b="1"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000000000001499" r="0.75000000000001499" t="1" header="0.5" footer="0.5"/>
    <c:pageSetup orientation="landscape"/>
  </c:printSettings>
  <c:userShapes r:id="rId1"/>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7707710953718303E-2"/>
          <c:y val="0.1125912385951756"/>
          <c:w val="0.92909823335062025"/>
          <c:h val="0.65056867891513559"/>
        </c:manualLayout>
      </c:layout>
      <c:barChart>
        <c:barDir val="col"/>
        <c:grouping val="clustered"/>
        <c:varyColors val="0"/>
        <c:ser>
          <c:idx val="4"/>
          <c:order val="0"/>
          <c:tx>
            <c:v> All PV</c:v>
          </c:tx>
          <c:spPr>
            <a:solidFill>
              <a:schemeClr val="accent3">
                <a:lumMod val="60000"/>
                <a:lumOff val="40000"/>
              </a:schemeClr>
            </a:solidFill>
          </c:spPr>
          <c:invertIfNegative val="0"/>
          <c:errBars>
            <c:errBarType val="both"/>
            <c:errValType val="cust"/>
            <c:noEndCap val="0"/>
            <c:plus>
              <c:numRef>
                <c:f>'CapEx by Size'!$H$34:$H$37</c:f>
                <c:numCache>
                  <c:formatCode>General</c:formatCode>
                  <c:ptCount val="4"/>
                  <c:pt idx="0">
                    <c:v>0.76</c:v>
                  </c:pt>
                  <c:pt idx="1">
                    <c:v>0.87</c:v>
                  </c:pt>
                  <c:pt idx="2">
                    <c:v>0.03</c:v>
                  </c:pt>
                  <c:pt idx="3">
                    <c:v>0.43</c:v>
                  </c:pt>
                </c:numCache>
              </c:numRef>
            </c:plus>
            <c:minus>
              <c:numRef>
                <c:f>'CapEx by Size'!$G$34:$G$37</c:f>
                <c:numCache>
                  <c:formatCode>General</c:formatCode>
                  <c:ptCount val="4"/>
                  <c:pt idx="0">
                    <c:v>0.36</c:v>
                  </c:pt>
                  <c:pt idx="1">
                    <c:v>0.19</c:v>
                  </c:pt>
                  <c:pt idx="2">
                    <c:v>0.03</c:v>
                  </c:pt>
                  <c:pt idx="3">
                    <c:v>0.05</c:v>
                  </c:pt>
                </c:numCache>
              </c:numRef>
            </c:minus>
            <c:spPr>
              <a:ln w="12700">
                <a:solidFill>
                  <a:schemeClr val="bg1">
                    <a:lumMod val="50000"/>
                  </a:schemeClr>
                </a:solidFill>
              </a:ln>
            </c:spPr>
          </c:errBars>
          <c:cat>
            <c:numLit>
              <c:formatCode>General</c:formatCode>
              <c:ptCount val="4"/>
              <c:pt idx="0">
                <c:v>1</c:v>
              </c:pt>
              <c:pt idx="1">
                <c:v>2</c:v>
              </c:pt>
              <c:pt idx="2">
                <c:v>3</c:v>
              </c:pt>
              <c:pt idx="3">
                <c:v>4</c:v>
              </c:pt>
            </c:numLit>
          </c:cat>
          <c:val>
            <c:numRef>
              <c:f>'CapEx by Size'!$D$34:$D$37</c:f>
              <c:numCache>
                <c:formatCode>General</c:formatCode>
                <c:ptCount val="4"/>
                <c:pt idx="0">
                  <c:v>1.41</c:v>
                </c:pt>
                <c:pt idx="1">
                  <c:v>1.28</c:v>
                </c:pt>
                <c:pt idx="2">
                  <c:v>1.1299999999999999</c:v>
                </c:pt>
                <c:pt idx="3">
                  <c:v>0.89</c:v>
                </c:pt>
              </c:numCache>
            </c:numRef>
          </c:val>
          <c:extLst>
            <c:ext xmlns:c16="http://schemas.microsoft.com/office/drawing/2014/chart" uri="{C3380CC4-5D6E-409C-BE32-E72D297353CC}">
              <c16:uniqueId val="{00000000-25BD-404E-B33C-5BAD17C1C4FC}"/>
            </c:ext>
          </c:extLst>
        </c:ser>
        <c:dLbls>
          <c:showLegendKey val="0"/>
          <c:showVal val="0"/>
          <c:showCatName val="0"/>
          <c:showSerName val="0"/>
          <c:showPercent val="0"/>
          <c:showBubbleSize val="0"/>
        </c:dLbls>
        <c:gapWidth val="70"/>
        <c:axId val="362246144"/>
        <c:axId val="362248064"/>
      </c:barChart>
      <c:lineChart>
        <c:grouping val="standard"/>
        <c:varyColors val="0"/>
        <c:ser>
          <c:idx val="0"/>
          <c:order val="1"/>
          <c:tx>
            <c:v>"x-axis placeholder"</c:v>
          </c:tx>
          <c:spPr>
            <a:ln w="12700">
              <a:noFill/>
              <a:prstDash val="solid"/>
            </a:ln>
          </c:spPr>
          <c:marker>
            <c:symbol val="none"/>
          </c:marker>
          <c:cat>
            <c:strRef>
              <c:f>'CapEx by Size'!$I$34:$I$37</c:f>
              <c:strCache>
                <c:ptCount val="4"/>
                <c:pt idx="0">
                  <c:v>5-20 MW
n=18 
189 MW</c:v>
                </c:pt>
                <c:pt idx="1">
                  <c:v>20-50 MW
n=13 
458 MW</c:v>
                </c:pt>
                <c:pt idx="2">
                  <c:v>50-100 MW
n=7 
536 MW</c:v>
                </c:pt>
                <c:pt idx="3">
                  <c:v>100-300 MW
n=13 
1635 MW</c:v>
                </c:pt>
              </c:strCache>
            </c:strRef>
          </c:cat>
          <c:val>
            <c:numLit>
              <c:formatCode>General</c:formatCode>
              <c:ptCount val="4"/>
              <c:pt idx="0">
                <c:v>1</c:v>
              </c:pt>
              <c:pt idx="1">
                <c:v>2</c:v>
              </c:pt>
              <c:pt idx="2">
                <c:v>3</c:v>
              </c:pt>
              <c:pt idx="3">
                <c:v>4</c:v>
              </c:pt>
            </c:numLit>
          </c:val>
          <c:smooth val="0"/>
          <c:extLst>
            <c:ext xmlns:c16="http://schemas.microsoft.com/office/drawing/2014/chart" uri="{C3380CC4-5D6E-409C-BE32-E72D297353CC}">
              <c16:uniqueId val="{00000001-25BD-404E-B33C-5BAD17C1C4FC}"/>
            </c:ext>
          </c:extLst>
        </c:ser>
        <c:dLbls>
          <c:showLegendKey val="0"/>
          <c:showVal val="0"/>
          <c:showCatName val="0"/>
          <c:showSerName val="0"/>
          <c:showPercent val="0"/>
          <c:showBubbleSize val="0"/>
        </c:dLbls>
        <c:marker val="1"/>
        <c:smooth val="0"/>
        <c:axId val="362246144"/>
        <c:axId val="362248064"/>
      </c:lineChart>
      <c:catAx>
        <c:axId val="362246144"/>
        <c:scaling>
          <c:orientation val="minMax"/>
        </c:scaling>
        <c:delete val="0"/>
        <c:axPos val="b"/>
        <c:title>
          <c:tx>
            <c:rich>
              <a:bodyPr/>
              <a:lstStyle/>
              <a:p>
                <a:pPr>
                  <a:defRPr/>
                </a:pPr>
                <a:r>
                  <a:rPr lang="en-US"/>
                  <a:t>Project Size (MW</a:t>
                </a:r>
                <a:r>
                  <a:rPr lang="en-US" baseline="-25000"/>
                  <a:t>DC</a:t>
                </a:r>
                <a:r>
                  <a:rPr lang="en-US"/>
                  <a:t>)</a:t>
                </a:r>
              </a:p>
            </c:rich>
          </c:tx>
          <c:layout>
            <c:manualLayout>
              <c:xMode val="edge"/>
              <c:yMode val="edge"/>
              <c:x val="0.44590224168533199"/>
              <c:y val="0.94463361167667703"/>
            </c:manualLayout>
          </c:layout>
          <c:overlay val="0"/>
          <c:spPr>
            <a:noFill/>
            <a:ln w="25400">
              <a:noFill/>
            </a:ln>
          </c:spPr>
        </c:title>
        <c:numFmt formatCode="General" sourceLinked="1"/>
        <c:majorTickMark val="out"/>
        <c:minorTickMark val="none"/>
        <c:tickLblPos val="nextTo"/>
        <c:spPr>
          <a:ln w="3175">
            <a:noFill/>
            <a:prstDash val="solid"/>
          </a:ln>
        </c:spPr>
        <c:txPr>
          <a:bodyPr rot="0" vert="horz"/>
          <a:lstStyle/>
          <a:p>
            <a:pPr>
              <a:defRPr b="1"/>
            </a:pPr>
            <a:endParaRPr lang="en-US"/>
          </a:p>
        </c:txPr>
        <c:crossAx val="362248064"/>
        <c:crosses val="autoZero"/>
        <c:auto val="1"/>
        <c:lblAlgn val="ctr"/>
        <c:lblOffset val="0"/>
        <c:tickLblSkip val="1"/>
        <c:tickMarkSkip val="1"/>
        <c:noMultiLvlLbl val="0"/>
      </c:catAx>
      <c:valAx>
        <c:axId val="362248064"/>
        <c:scaling>
          <c:orientation val="minMax"/>
          <c:max val="2.5"/>
          <c:min val="0"/>
        </c:scaling>
        <c:delete val="0"/>
        <c:axPos val="l"/>
        <c:majorGridlines>
          <c:spPr>
            <a:ln w="3175" cmpd="sng">
              <a:solidFill>
                <a:schemeClr val="bg1">
                  <a:lumMod val="75000"/>
                </a:schemeClr>
              </a:solidFill>
              <a:prstDash val="solid"/>
            </a:ln>
          </c:spPr>
        </c:majorGridlines>
        <c:minorGridlines>
          <c:spPr>
            <a:ln>
              <a:noFill/>
              <a:prstDash val="dash"/>
            </a:ln>
          </c:spPr>
        </c:minorGridlines>
        <c:numFmt formatCode="#,##0.0" sourceLinked="0"/>
        <c:majorTickMark val="out"/>
        <c:minorTickMark val="none"/>
        <c:tickLblPos val="nextTo"/>
        <c:spPr>
          <a:ln w="3175">
            <a:solidFill>
              <a:schemeClr val="bg1">
                <a:lumMod val="75000"/>
              </a:schemeClr>
            </a:solidFill>
            <a:prstDash val="solid"/>
          </a:ln>
        </c:spPr>
        <c:txPr>
          <a:bodyPr rot="0" vert="horz"/>
          <a:lstStyle/>
          <a:p>
            <a:pPr>
              <a:defRPr/>
            </a:pPr>
            <a:endParaRPr lang="en-US"/>
          </a:p>
        </c:txPr>
        <c:crossAx val="362246144"/>
        <c:crosses val="autoZero"/>
        <c:crossBetween val="between"/>
        <c:majorUnit val="0.5"/>
        <c:minorUnit val="0.5"/>
      </c:valAx>
      <c:spPr>
        <a:solidFill>
          <a:schemeClr val="bg1">
            <a:alpha val="0"/>
          </a:schemeClr>
        </a:solidFill>
        <a:ln w="25400">
          <a:noFill/>
        </a:ln>
      </c:spPr>
    </c:plotArea>
    <c:plotVisOnly val="1"/>
    <c:dispBlanksAs val="gap"/>
    <c:showDLblsOverMax val="0"/>
  </c:chart>
  <c:spPr>
    <a:solidFill>
      <a:schemeClr val="bg1"/>
    </a:solidFill>
    <a:ln w="9525">
      <a:noFill/>
    </a:ln>
  </c:spPr>
  <c:txPr>
    <a:bodyPr/>
    <a:lstStyle/>
    <a:p>
      <a:pPr>
        <a:defRPr sz="1000" b="1"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000000000001499" r="0.75000000000001499" t="1" header="0.5" footer="0.5"/>
    <c:pageSetup orientation="landscape"/>
  </c:printSettings>
  <c:userShapes r:id="rId1"/>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4768826973551385E-2"/>
          <c:y val="9.8862642169728787E-2"/>
          <c:w val="0.92049835116764256"/>
          <c:h val="0.67281589801274844"/>
        </c:manualLayout>
      </c:layout>
      <c:barChart>
        <c:barDir val="col"/>
        <c:grouping val="clustered"/>
        <c:varyColors val="0"/>
        <c:ser>
          <c:idx val="8"/>
          <c:order val="3"/>
          <c:tx>
            <c:v> All PV</c:v>
          </c:tx>
          <c:invertIfNegative val="0"/>
          <c:cat>
            <c:numLit>
              <c:formatCode>General</c:formatCode>
              <c:ptCount val="9"/>
              <c:pt idx="0">
                <c:v>1</c:v>
              </c:pt>
              <c:pt idx="1">
                <c:v>3</c:v>
              </c:pt>
              <c:pt idx="2">
                <c:v>5</c:v>
              </c:pt>
              <c:pt idx="3">
                <c:v>7</c:v>
              </c:pt>
              <c:pt idx="4">
                <c:v>9</c:v>
              </c:pt>
              <c:pt idx="5">
                <c:v>11</c:v>
              </c:pt>
              <c:pt idx="6">
                <c:v>13</c:v>
              </c:pt>
              <c:pt idx="7">
                <c:v>15</c:v>
              </c:pt>
              <c:pt idx="8">
                <c:v>17</c:v>
              </c:pt>
            </c:numLit>
          </c:cat>
          <c:val>
            <c:numRef>
              <c:f>'CapEx Time Trend by Technology'!$D$30:$D$39</c:f>
              <c:numCache>
                <c:formatCode>General</c:formatCode>
                <c:ptCount val="10"/>
                <c:pt idx="0">
                  <c:v>5.32</c:v>
                </c:pt>
                <c:pt idx="1">
                  <c:v>4.67</c:v>
                </c:pt>
                <c:pt idx="2">
                  <c:v>4.32</c:v>
                </c:pt>
                <c:pt idx="3">
                  <c:v>3.84</c:v>
                </c:pt>
                <c:pt idx="4">
                  <c:v>3.26</c:v>
                </c:pt>
                <c:pt idx="5">
                  <c:v>2.92</c:v>
                </c:pt>
                <c:pt idx="6">
                  <c:v>2.42</c:v>
                </c:pt>
                <c:pt idx="7">
                  <c:v>2.2400000000000002</c:v>
                </c:pt>
                <c:pt idx="8">
                  <c:v>1.81</c:v>
                </c:pt>
                <c:pt idx="9">
                  <c:v>1.44</c:v>
                </c:pt>
              </c:numCache>
            </c:numRef>
          </c:val>
          <c:extLst>
            <c:ext xmlns:c16="http://schemas.microsoft.com/office/drawing/2014/chart" uri="{C3380CC4-5D6E-409C-BE32-E72D297353CC}">
              <c16:uniqueId val="{00000000-243C-405E-9DF5-8B2605DEEABF}"/>
            </c:ext>
          </c:extLst>
        </c:ser>
        <c:dLbls>
          <c:showLegendKey val="0"/>
          <c:showVal val="0"/>
          <c:showCatName val="0"/>
          <c:showSerName val="0"/>
          <c:showPercent val="0"/>
          <c:showBubbleSize val="0"/>
        </c:dLbls>
        <c:gapWidth val="40"/>
        <c:axId val="302603648"/>
        <c:axId val="302614016"/>
      </c:barChart>
      <c:lineChart>
        <c:grouping val="standard"/>
        <c:varyColors val="0"/>
        <c:ser>
          <c:idx val="0"/>
          <c:order val="2"/>
          <c:tx>
            <c:v>Placeholder x-Axis</c:v>
          </c:tx>
          <c:spPr>
            <a:ln w="28575">
              <a:noFill/>
            </a:ln>
          </c:spPr>
          <c:marker>
            <c:symbol val="dash"/>
            <c:size val="22"/>
            <c:spPr>
              <a:noFill/>
              <a:ln>
                <a:noFill/>
              </a:ln>
            </c:spPr>
          </c:marker>
          <c:cat>
            <c:strRef>
              <c:f>'CapEx Time Trend by Technology'!$W$3:$W$12</c:f>
              <c:strCache>
                <c:ptCount val="10"/>
                <c:pt idx="0">
                  <c:v>2010
n=10 
0.2 GW</c:v>
                </c:pt>
                <c:pt idx="1">
                  <c:v>2011
n=29 
0.4 GW</c:v>
                </c:pt>
                <c:pt idx="2">
                  <c:v>2012
n=41 
0.9 GW</c:v>
                </c:pt>
                <c:pt idx="3">
                  <c:v>2013
n=38 
1.3 GW</c:v>
                </c:pt>
                <c:pt idx="4">
                  <c:v>2014
n=64 
3.2 GW</c:v>
                </c:pt>
                <c:pt idx="5">
                  <c:v>2015
n=87 
2.9 GW</c:v>
                </c:pt>
                <c:pt idx="6">
                  <c:v>2016
n=146 
7.4 GW</c:v>
                </c:pt>
                <c:pt idx="7">
                  <c:v>2017
n=161 
4.0 GW</c:v>
                </c:pt>
                <c:pt idx="8">
                  <c:v>2018
n=94 
3.9 GW</c:v>
                </c:pt>
                <c:pt idx="9">
                  <c:v>2019
n=51 
2.1 GW</c:v>
                </c:pt>
              </c:strCache>
            </c:strRef>
          </c:cat>
          <c:val>
            <c:numRef>
              <c:f>'CapEx Time Trend by Technology'!$W$3:$W$12</c:f>
              <c:numCache>
                <c:formatCode>General</c:formatCode>
                <c:ptCount val="10"/>
                <c:pt idx="0">
                  <c:v>0</c:v>
                </c:pt>
                <c:pt idx="1">
                  <c:v>0</c:v>
                </c:pt>
                <c:pt idx="2">
                  <c:v>0</c:v>
                </c:pt>
                <c:pt idx="3">
                  <c:v>0</c:v>
                </c:pt>
                <c:pt idx="4">
                  <c:v>0</c:v>
                </c:pt>
                <c:pt idx="5">
                  <c:v>0</c:v>
                </c:pt>
                <c:pt idx="6">
                  <c:v>0</c:v>
                </c:pt>
                <c:pt idx="7">
                  <c:v>0</c:v>
                </c:pt>
                <c:pt idx="8">
                  <c:v>0</c:v>
                </c:pt>
                <c:pt idx="9">
                  <c:v>0</c:v>
                </c:pt>
              </c:numCache>
            </c:numRef>
          </c:val>
          <c:smooth val="0"/>
          <c:extLst>
            <c:ext xmlns:c16="http://schemas.microsoft.com/office/drawing/2014/chart" uri="{C3380CC4-5D6E-409C-BE32-E72D297353CC}">
              <c16:uniqueId val="{00000001-243C-405E-9DF5-8B2605DEEABF}"/>
            </c:ext>
          </c:extLst>
        </c:ser>
        <c:dLbls>
          <c:showLegendKey val="0"/>
          <c:showVal val="0"/>
          <c:showCatName val="0"/>
          <c:showSerName val="0"/>
          <c:showPercent val="0"/>
          <c:showBubbleSize val="0"/>
        </c:dLbls>
        <c:marker val="1"/>
        <c:smooth val="0"/>
        <c:axId val="302603648"/>
        <c:axId val="302614016"/>
      </c:lineChart>
      <c:scatterChart>
        <c:scatterStyle val="lineMarker"/>
        <c:varyColors val="0"/>
        <c:ser>
          <c:idx val="7"/>
          <c:order val="0"/>
          <c:tx>
            <c:v> Fixed-Tilt PV</c:v>
          </c:tx>
          <c:spPr>
            <a:ln w="28575">
              <a:noFill/>
            </a:ln>
          </c:spPr>
          <c:marker>
            <c:symbol val="triangle"/>
            <c:size val="10"/>
            <c:spPr>
              <a:solidFill>
                <a:schemeClr val="tx2"/>
              </a:solidFill>
              <a:ln>
                <a:noFill/>
              </a:ln>
            </c:spPr>
          </c:marker>
          <c:errBars>
            <c:errDir val="y"/>
            <c:errBarType val="both"/>
            <c:errValType val="cust"/>
            <c:noEndCap val="0"/>
            <c:plus>
              <c:numRef>
                <c:f>'CapEx Time Trend by Technology'!$Y$3:$Y$12</c:f>
                <c:numCache>
                  <c:formatCode>General</c:formatCode>
                  <c:ptCount val="10"/>
                  <c:pt idx="0">
                    <c:v>0.52</c:v>
                  </c:pt>
                  <c:pt idx="1">
                    <c:v>0.55000000000000004</c:v>
                  </c:pt>
                  <c:pt idx="2">
                    <c:v>0.8</c:v>
                  </c:pt>
                  <c:pt idx="3">
                    <c:v>0.65</c:v>
                  </c:pt>
                  <c:pt idx="4">
                    <c:v>0.89</c:v>
                  </c:pt>
                  <c:pt idx="5">
                    <c:v>0.76</c:v>
                  </c:pt>
                  <c:pt idx="6">
                    <c:v>1.02</c:v>
                  </c:pt>
                  <c:pt idx="7">
                    <c:v>0.4</c:v>
                  </c:pt>
                  <c:pt idx="8">
                    <c:v>0.86</c:v>
                  </c:pt>
                  <c:pt idx="9">
                    <c:v>1.43</c:v>
                  </c:pt>
                </c:numCache>
              </c:numRef>
            </c:plus>
            <c:minus>
              <c:numRef>
                <c:f>'CapEx Time Trend by Technology'!$X$3:$X$12</c:f>
                <c:numCache>
                  <c:formatCode>General</c:formatCode>
                  <c:ptCount val="10"/>
                  <c:pt idx="0">
                    <c:v>0.97</c:v>
                  </c:pt>
                  <c:pt idx="1">
                    <c:v>0.76</c:v>
                  </c:pt>
                  <c:pt idx="2">
                    <c:v>0.52</c:v>
                  </c:pt>
                  <c:pt idx="3">
                    <c:v>0.67</c:v>
                  </c:pt>
                  <c:pt idx="4">
                    <c:v>0.52</c:v>
                  </c:pt>
                  <c:pt idx="5">
                    <c:v>0.5</c:v>
                  </c:pt>
                  <c:pt idx="6">
                    <c:v>0.38</c:v>
                  </c:pt>
                  <c:pt idx="7">
                    <c:v>0.44</c:v>
                  </c:pt>
                  <c:pt idx="8">
                    <c:v>0.6</c:v>
                  </c:pt>
                  <c:pt idx="9">
                    <c:v>0.12</c:v>
                  </c:pt>
                </c:numCache>
              </c:numRef>
            </c:minus>
            <c:spPr>
              <a:ln w="12700">
                <a:solidFill>
                  <a:schemeClr val="tx2"/>
                </a:solidFill>
              </a:ln>
            </c:spPr>
          </c:errBars>
          <c:xVal>
            <c:numRef>
              <c:f>'CapEx Time Trend by Technology'!$U$3:$U$12</c:f>
              <c:numCache>
                <c:formatCode>General</c:formatCode>
                <c:ptCount val="10"/>
                <c:pt idx="0">
                  <c:v>0.55000000000000004</c:v>
                </c:pt>
                <c:pt idx="1">
                  <c:v>2.5499999999999998</c:v>
                </c:pt>
                <c:pt idx="2">
                  <c:v>4.55</c:v>
                </c:pt>
                <c:pt idx="3">
                  <c:v>6.55</c:v>
                </c:pt>
                <c:pt idx="4">
                  <c:v>8.5500000000000007</c:v>
                </c:pt>
                <c:pt idx="5">
                  <c:v>10.55</c:v>
                </c:pt>
                <c:pt idx="6">
                  <c:v>12.55</c:v>
                </c:pt>
                <c:pt idx="7">
                  <c:v>14.55</c:v>
                </c:pt>
                <c:pt idx="8">
                  <c:v>16.55</c:v>
                </c:pt>
                <c:pt idx="9">
                  <c:v>18.55</c:v>
                </c:pt>
              </c:numCache>
            </c:numRef>
          </c:xVal>
          <c:yVal>
            <c:numRef>
              <c:f>'CapEx Time Trend by Technology'!$G$30:$G$39</c:f>
              <c:numCache>
                <c:formatCode>General</c:formatCode>
                <c:ptCount val="10"/>
                <c:pt idx="0">
                  <c:v>5.01</c:v>
                </c:pt>
                <c:pt idx="1">
                  <c:v>4.67</c:v>
                </c:pt>
                <c:pt idx="2">
                  <c:v>3.78</c:v>
                </c:pt>
                <c:pt idx="3">
                  <c:v>3.82</c:v>
                </c:pt>
                <c:pt idx="4">
                  <c:v>3.25</c:v>
                </c:pt>
                <c:pt idx="5">
                  <c:v>2.61</c:v>
                </c:pt>
                <c:pt idx="6">
                  <c:v>2.36</c:v>
                </c:pt>
                <c:pt idx="7">
                  <c:v>2.2400000000000002</c:v>
                </c:pt>
                <c:pt idx="8">
                  <c:v>1.8</c:v>
                </c:pt>
                <c:pt idx="9">
                  <c:v>1.4</c:v>
                </c:pt>
              </c:numCache>
            </c:numRef>
          </c:yVal>
          <c:smooth val="0"/>
          <c:extLst>
            <c:ext xmlns:c16="http://schemas.microsoft.com/office/drawing/2014/chart" uri="{C3380CC4-5D6E-409C-BE32-E72D297353CC}">
              <c16:uniqueId val="{00000002-243C-405E-9DF5-8B2605DEEABF}"/>
            </c:ext>
          </c:extLst>
        </c:ser>
        <c:ser>
          <c:idx val="9"/>
          <c:order val="1"/>
          <c:tx>
            <c:v> Tracking PV</c:v>
          </c:tx>
          <c:spPr>
            <a:ln w="28575">
              <a:noFill/>
            </a:ln>
          </c:spPr>
          <c:marker>
            <c:symbol val="square"/>
            <c:size val="8"/>
            <c:spPr>
              <a:solidFill>
                <a:schemeClr val="accent2"/>
              </a:solidFill>
              <a:ln>
                <a:noFill/>
              </a:ln>
            </c:spPr>
          </c:marker>
          <c:errBars>
            <c:errDir val="y"/>
            <c:errBarType val="both"/>
            <c:errValType val="cust"/>
            <c:noEndCap val="0"/>
            <c:plus>
              <c:numRef>
                <c:f>'CapEx Time Trend by Technology'!$AA$3:$AA$12</c:f>
                <c:numCache>
                  <c:formatCode>General</c:formatCode>
                  <c:ptCount val="10"/>
                  <c:pt idx="0">
                    <c:v>1.24</c:v>
                  </c:pt>
                  <c:pt idx="1">
                    <c:v>0.61</c:v>
                  </c:pt>
                  <c:pt idx="2">
                    <c:v>0.57999999999999996</c:v>
                  </c:pt>
                  <c:pt idx="3">
                    <c:v>0.56000000000000005</c:v>
                  </c:pt>
                  <c:pt idx="4">
                    <c:v>1.04</c:v>
                  </c:pt>
                  <c:pt idx="5">
                    <c:v>0.67</c:v>
                  </c:pt>
                  <c:pt idx="6">
                    <c:v>0.35</c:v>
                  </c:pt>
                  <c:pt idx="7">
                    <c:v>0.63</c:v>
                  </c:pt>
                  <c:pt idx="8">
                    <c:v>0.73</c:v>
                  </c:pt>
                  <c:pt idx="9">
                    <c:v>0.84</c:v>
                  </c:pt>
                </c:numCache>
              </c:numRef>
            </c:plus>
            <c:minus>
              <c:numRef>
                <c:f>'CapEx Time Trend by Technology'!$Z$3:$Z$12</c:f>
                <c:numCache>
                  <c:formatCode>General</c:formatCode>
                  <c:ptCount val="10"/>
                  <c:pt idx="0">
                    <c:v>0.91</c:v>
                  </c:pt>
                  <c:pt idx="1">
                    <c:v>0.48</c:v>
                  </c:pt>
                  <c:pt idx="2">
                    <c:v>0.09</c:v>
                  </c:pt>
                  <c:pt idx="3">
                    <c:v>0.45</c:v>
                  </c:pt>
                  <c:pt idx="4">
                    <c:v>0.66</c:v>
                  </c:pt>
                  <c:pt idx="5">
                    <c:v>0.62</c:v>
                  </c:pt>
                  <c:pt idx="6">
                    <c:v>0.3</c:v>
                  </c:pt>
                  <c:pt idx="7">
                    <c:v>0.55000000000000004</c:v>
                  </c:pt>
                  <c:pt idx="8">
                    <c:v>0.27</c:v>
                  </c:pt>
                  <c:pt idx="9">
                    <c:v>0.15</c:v>
                  </c:pt>
                </c:numCache>
              </c:numRef>
            </c:minus>
            <c:spPr>
              <a:ln w="12700">
                <a:solidFill>
                  <a:schemeClr val="accent2"/>
                </a:solidFill>
              </a:ln>
            </c:spPr>
          </c:errBars>
          <c:xVal>
            <c:numRef>
              <c:f>'CapEx Time Trend by Technology'!$V$3:$V$12</c:f>
              <c:numCache>
                <c:formatCode>General</c:formatCode>
                <c:ptCount val="10"/>
                <c:pt idx="0">
                  <c:v>1.3</c:v>
                </c:pt>
                <c:pt idx="1">
                  <c:v>3.3</c:v>
                </c:pt>
                <c:pt idx="2">
                  <c:v>5.3</c:v>
                </c:pt>
                <c:pt idx="3">
                  <c:v>7.3</c:v>
                </c:pt>
                <c:pt idx="4">
                  <c:v>9.3000000000000007</c:v>
                </c:pt>
                <c:pt idx="5">
                  <c:v>11.3</c:v>
                </c:pt>
                <c:pt idx="6">
                  <c:v>13.3</c:v>
                </c:pt>
                <c:pt idx="7">
                  <c:v>15.3</c:v>
                </c:pt>
                <c:pt idx="8">
                  <c:v>17.3</c:v>
                </c:pt>
                <c:pt idx="9">
                  <c:v>19.3</c:v>
                </c:pt>
              </c:numCache>
            </c:numRef>
          </c:xVal>
          <c:yVal>
            <c:numRef>
              <c:f>'CapEx Time Trend by Technology'!$J$30:$J$39</c:f>
              <c:numCache>
                <c:formatCode>General</c:formatCode>
                <c:ptCount val="10"/>
                <c:pt idx="0">
                  <c:v>6.72</c:v>
                </c:pt>
                <c:pt idx="1">
                  <c:v>4.66</c:v>
                </c:pt>
                <c:pt idx="2">
                  <c:v>4.4000000000000004</c:v>
                </c:pt>
                <c:pt idx="3">
                  <c:v>3.99</c:v>
                </c:pt>
                <c:pt idx="4">
                  <c:v>3.36</c:v>
                </c:pt>
                <c:pt idx="5">
                  <c:v>3.04</c:v>
                </c:pt>
                <c:pt idx="6">
                  <c:v>2.42</c:v>
                </c:pt>
                <c:pt idx="7">
                  <c:v>2.2400000000000002</c:v>
                </c:pt>
                <c:pt idx="8">
                  <c:v>1.84</c:v>
                </c:pt>
                <c:pt idx="9">
                  <c:v>1.46</c:v>
                </c:pt>
              </c:numCache>
            </c:numRef>
          </c:yVal>
          <c:smooth val="0"/>
          <c:extLst>
            <c:ext xmlns:c16="http://schemas.microsoft.com/office/drawing/2014/chart" uri="{C3380CC4-5D6E-409C-BE32-E72D297353CC}">
              <c16:uniqueId val="{00000003-243C-405E-9DF5-8B2605DEEABF}"/>
            </c:ext>
          </c:extLst>
        </c:ser>
        <c:dLbls>
          <c:showLegendKey val="0"/>
          <c:showVal val="0"/>
          <c:showCatName val="0"/>
          <c:showSerName val="0"/>
          <c:showPercent val="0"/>
          <c:showBubbleSize val="0"/>
        </c:dLbls>
        <c:axId val="302638208"/>
        <c:axId val="302615936"/>
      </c:scatterChart>
      <c:catAx>
        <c:axId val="302603648"/>
        <c:scaling>
          <c:orientation val="minMax"/>
        </c:scaling>
        <c:delete val="0"/>
        <c:axPos val="b"/>
        <c:title>
          <c:tx>
            <c:rich>
              <a:bodyPr/>
              <a:lstStyle/>
              <a:p>
                <a:pPr>
                  <a:defRPr b="1"/>
                </a:pPr>
                <a:r>
                  <a:rPr lang="en-US" b="1"/>
                  <a:t>Installation Year</a:t>
                </a:r>
              </a:p>
            </c:rich>
          </c:tx>
          <c:layout>
            <c:manualLayout>
              <c:xMode val="edge"/>
              <c:yMode val="edge"/>
              <c:x val="0.455467716837824"/>
              <c:y val="0.944194444444445"/>
            </c:manualLayout>
          </c:layout>
          <c:overlay val="0"/>
          <c:spPr>
            <a:noFill/>
            <a:ln w="25400">
              <a:noFill/>
            </a:ln>
          </c:spPr>
        </c:title>
        <c:numFmt formatCode="General" sourceLinked="1"/>
        <c:majorTickMark val="out"/>
        <c:minorTickMark val="none"/>
        <c:tickLblPos val="nextTo"/>
        <c:spPr>
          <a:ln w="3175">
            <a:noFill/>
            <a:prstDash val="solid"/>
          </a:ln>
        </c:spPr>
        <c:txPr>
          <a:bodyPr rot="0" vert="horz"/>
          <a:lstStyle/>
          <a:p>
            <a:pPr>
              <a:defRPr b="1"/>
            </a:pPr>
            <a:endParaRPr lang="en-US"/>
          </a:p>
        </c:txPr>
        <c:crossAx val="302614016"/>
        <c:crosses val="autoZero"/>
        <c:auto val="1"/>
        <c:lblAlgn val="ctr"/>
        <c:lblOffset val="0"/>
        <c:tickLblSkip val="1"/>
        <c:tickMarkSkip val="1"/>
        <c:noMultiLvlLbl val="0"/>
      </c:catAx>
      <c:valAx>
        <c:axId val="302614016"/>
        <c:scaling>
          <c:orientation val="minMax"/>
          <c:max val="8"/>
          <c:min val="0"/>
        </c:scaling>
        <c:delete val="0"/>
        <c:axPos val="l"/>
        <c:majorGridlines>
          <c:spPr>
            <a:ln w="3175">
              <a:solidFill>
                <a:schemeClr val="bg1">
                  <a:lumMod val="75000"/>
                </a:schemeClr>
              </a:solidFill>
              <a:prstDash val="solid"/>
            </a:ln>
          </c:spPr>
        </c:majorGridlines>
        <c:minorGridlines>
          <c:spPr>
            <a:ln w="3175">
              <a:noFill/>
              <a:prstDash val="lgDash"/>
            </a:ln>
          </c:spPr>
        </c:minorGridlines>
        <c:numFmt formatCode="#,##0" sourceLinked="0"/>
        <c:majorTickMark val="out"/>
        <c:minorTickMark val="none"/>
        <c:tickLblPos val="nextTo"/>
        <c:spPr>
          <a:ln w="3175">
            <a:noFill/>
            <a:prstDash val="solid"/>
          </a:ln>
        </c:spPr>
        <c:txPr>
          <a:bodyPr rot="0" vert="horz"/>
          <a:lstStyle/>
          <a:p>
            <a:pPr>
              <a:defRPr b="1"/>
            </a:pPr>
            <a:endParaRPr lang="en-US"/>
          </a:p>
        </c:txPr>
        <c:crossAx val="302603648"/>
        <c:crosses val="autoZero"/>
        <c:crossBetween val="between"/>
        <c:majorUnit val="1"/>
      </c:valAx>
      <c:valAx>
        <c:axId val="302615936"/>
        <c:scaling>
          <c:orientation val="minMax"/>
          <c:max val="6"/>
          <c:min val="3.5"/>
        </c:scaling>
        <c:delete val="1"/>
        <c:axPos val="r"/>
        <c:numFmt formatCode="General" sourceLinked="1"/>
        <c:majorTickMark val="out"/>
        <c:minorTickMark val="none"/>
        <c:tickLblPos val="nextTo"/>
        <c:crossAx val="302638208"/>
        <c:crosses val="max"/>
        <c:crossBetween val="midCat"/>
        <c:majorUnit val="1"/>
        <c:minorUnit val="0.5"/>
      </c:valAx>
      <c:valAx>
        <c:axId val="302638208"/>
        <c:scaling>
          <c:orientation val="minMax"/>
          <c:max val="20"/>
          <c:min val="0"/>
        </c:scaling>
        <c:delete val="0"/>
        <c:axPos val="t"/>
        <c:numFmt formatCode="General" sourceLinked="1"/>
        <c:majorTickMark val="out"/>
        <c:minorTickMark val="none"/>
        <c:tickLblPos val="nextTo"/>
        <c:spPr>
          <a:ln>
            <a:noFill/>
          </a:ln>
        </c:spPr>
        <c:txPr>
          <a:bodyPr/>
          <a:lstStyle/>
          <a:p>
            <a:pPr>
              <a:defRPr>
                <a:solidFill>
                  <a:schemeClr val="bg1"/>
                </a:solidFill>
              </a:defRPr>
            </a:pPr>
            <a:endParaRPr lang="en-US"/>
          </a:p>
        </c:txPr>
        <c:crossAx val="302615936"/>
        <c:crosses val="max"/>
        <c:crossBetween val="midCat"/>
      </c:valAx>
      <c:dTable>
        <c:showHorzBorder val="1"/>
        <c:showVertBorder val="1"/>
        <c:showOutline val="1"/>
        <c:showKeys val="1"/>
      </c:dTable>
      <c:spPr>
        <a:solidFill>
          <a:schemeClr val="bg1"/>
        </a:solidFill>
        <a:ln w="25400">
          <a:noFill/>
        </a:ln>
      </c:spPr>
    </c:plotArea>
    <c:legend>
      <c:legendPos val="r"/>
      <c:legendEntry>
        <c:idx val="1"/>
        <c:delete val="1"/>
      </c:legendEntry>
      <c:layout>
        <c:manualLayout>
          <c:xMode val="edge"/>
          <c:yMode val="edge"/>
          <c:x val="0.78543278065969513"/>
          <c:y val="0.11084623368812482"/>
          <c:w val="0.174249963636292"/>
          <c:h val="0.20429710812584909"/>
        </c:manualLayout>
      </c:layout>
      <c:overlay val="1"/>
      <c:spPr>
        <a:solidFill>
          <a:schemeClr val="bg1"/>
        </a:solidFill>
        <a:ln>
          <a:noFill/>
        </a:ln>
        <a:effectLst>
          <a:outerShdw blurRad="50800" dist="38100" dir="2700000" algn="tl" rotWithShape="0">
            <a:prstClr val="black">
              <a:alpha val="40000"/>
            </a:prstClr>
          </a:outerShdw>
        </a:effectLst>
      </c:spPr>
    </c:legend>
    <c:plotVisOnly val="1"/>
    <c:dispBlanksAs val="gap"/>
    <c:showDLblsOverMax val="0"/>
  </c:chart>
  <c:spPr>
    <a:solidFill>
      <a:schemeClr val="bg1"/>
    </a:solidFill>
    <a:ln w="9525">
      <a:noFill/>
    </a:ln>
  </c:spPr>
  <c:txPr>
    <a:bodyPr/>
    <a:lstStyle/>
    <a:p>
      <a:pPr>
        <a:defRPr sz="1000" b="0" i="0" u="none" strike="noStrike" baseline="0">
          <a:solidFill>
            <a:srgbClr val="000000"/>
          </a:solidFill>
          <a:latin typeface="Arial" panose="020B0604020202020204" pitchFamily="34" charset="0"/>
          <a:ea typeface="Arial"/>
          <a:cs typeface="Arial" panose="020B0604020202020204" pitchFamily="34" charset="0"/>
        </a:defRPr>
      </a:pPr>
      <a:endParaRPr lang="en-US"/>
    </a:p>
  </c:txPr>
  <c:printSettings>
    <c:headerFooter alignWithMargins="0"/>
    <c:pageMargins b="1" l="0.75000000000001499" r="0.75000000000001499" t="1" header="0.5" footer="0.5"/>
    <c:pageSetup orientation="landscape"/>
  </c:printSettings>
  <c:userShapes r:id="rId1"/>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1" Type="http://schemas.openxmlformats.org/officeDocument/2006/relationships/chart" Target="../charts/chart5.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5.xml.rels><?xml version="1.0" encoding="UTF-8" standalone="yes"?>
<Relationships xmlns="http://schemas.openxmlformats.org/package/2006/relationships"><Relationship Id="rId1" Type="http://schemas.openxmlformats.org/officeDocument/2006/relationships/image" Target="../media/image6.emf"/></Relationships>
</file>

<file path=xl/drawings/_rels/drawing16.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chart" Target="../charts/chart7.xml"/></Relationships>
</file>

<file path=xl/drawings/_rels/drawing19.xml.rels><?xml version="1.0" encoding="UTF-8" standalone="yes"?>
<Relationships xmlns="http://schemas.openxmlformats.org/package/2006/relationships"><Relationship Id="rId2" Type="http://schemas.openxmlformats.org/officeDocument/2006/relationships/chart" Target="../charts/chart10.xml"/><Relationship Id="rId1" Type="http://schemas.openxmlformats.org/officeDocument/2006/relationships/chart" Target="../charts/chart9.xml"/></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22.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24.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26.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28.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0.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32.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34.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36.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chart" Target="../charts/chart19.xml"/><Relationship Id="rId1" Type="http://schemas.openxmlformats.org/officeDocument/2006/relationships/chart" Target="../charts/chart18.xml"/><Relationship Id="rId4" Type="http://schemas.openxmlformats.org/officeDocument/2006/relationships/chart" Target="../charts/chart21.xml"/></Relationships>
</file>

<file path=xl/drawings/_rels/drawing41.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43.xml.rels><?xml version="1.0" encoding="UTF-8" standalone="yes"?>
<Relationships xmlns="http://schemas.openxmlformats.org/package/2006/relationships"><Relationship Id="rId3" Type="http://schemas.openxmlformats.org/officeDocument/2006/relationships/chart" Target="../charts/chart25.xml"/><Relationship Id="rId2" Type="http://schemas.openxmlformats.org/officeDocument/2006/relationships/chart" Target="../charts/chart24.xml"/><Relationship Id="rId1" Type="http://schemas.openxmlformats.org/officeDocument/2006/relationships/chart" Target="../charts/chart23.xml"/><Relationship Id="rId4" Type="http://schemas.openxmlformats.org/officeDocument/2006/relationships/chart" Target="../charts/chart26.xml"/></Relationships>
</file>

<file path=xl/drawings/_rels/drawing48.xml.rels><?xml version="1.0" encoding="UTF-8" standalone="yes"?>
<Relationships xmlns="http://schemas.openxmlformats.org/package/2006/relationships"><Relationship Id="rId1" Type="http://schemas.openxmlformats.org/officeDocument/2006/relationships/chart" Target="../charts/chart2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0.xml.rels><?xml version="1.0" encoding="UTF-8" standalone="yes"?>
<Relationships xmlns="http://schemas.openxmlformats.org/package/2006/relationships"><Relationship Id="rId3" Type="http://schemas.openxmlformats.org/officeDocument/2006/relationships/chart" Target="../charts/chart30.xml"/><Relationship Id="rId2" Type="http://schemas.openxmlformats.org/officeDocument/2006/relationships/chart" Target="../charts/chart29.xml"/><Relationship Id="rId1" Type="http://schemas.openxmlformats.org/officeDocument/2006/relationships/chart" Target="../charts/chart28.xml"/><Relationship Id="rId4" Type="http://schemas.openxmlformats.org/officeDocument/2006/relationships/chart" Target="../charts/chart31.xml"/></Relationships>
</file>

<file path=xl/drawings/_rels/drawing55.xml.rels><?xml version="1.0" encoding="UTF-8" standalone="yes"?>
<Relationships xmlns="http://schemas.openxmlformats.org/package/2006/relationships"><Relationship Id="rId3" Type="http://schemas.openxmlformats.org/officeDocument/2006/relationships/chart" Target="../charts/chart34.xml"/><Relationship Id="rId2" Type="http://schemas.openxmlformats.org/officeDocument/2006/relationships/chart" Target="../charts/chart33.xml"/><Relationship Id="rId1" Type="http://schemas.openxmlformats.org/officeDocument/2006/relationships/chart" Target="../charts/chart32.xml"/><Relationship Id="rId4" Type="http://schemas.openxmlformats.org/officeDocument/2006/relationships/chart" Target="../charts/chart35.xml"/></Relationships>
</file>

<file path=xl/drawings/_rels/drawing60.xml.rels><?xml version="1.0" encoding="UTF-8" standalone="yes"?>
<Relationships xmlns="http://schemas.openxmlformats.org/package/2006/relationships"><Relationship Id="rId2" Type="http://schemas.openxmlformats.org/officeDocument/2006/relationships/chart" Target="../charts/chart37.xml"/><Relationship Id="rId1" Type="http://schemas.openxmlformats.org/officeDocument/2006/relationships/chart" Target="../charts/chart36.xml"/></Relationships>
</file>

<file path=xl/drawings/_rels/drawing63.xml.rels><?xml version="1.0" encoding="UTF-8" standalone="yes"?>
<Relationships xmlns="http://schemas.openxmlformats.org/package/2006/relationships"><Relationship Id="rId2" Type="http://schemas.openxmlformats.org/officeDocument/2006/relationships/chart" Target="../charts/chart39.xml"/><Relationship Id="rId1" Type="http://schemas.openxmlformats.org/officeDocument/2006/relationships/chart" Target="../charts/chart38.xml"/></Relationships>
</file>

<file path=xl/drawings/_rels/drawing66.xml.rels><?xml version="1.0" encoding="UTF-8" standalone="yes"?>
<Relationships xmlns="http://schemas.openxmlformats.org/package/2006/relationships"><Relationship Id="rId1" Type="http://schemas.openxmlformats.org/officeDocument/2006/relationships/chart" Target="../charts/chart40.xml"/></Relationships>
</file>

<file path=xl/drawings/_rels/drawing68.xml.rels><?xml version="1.0" encoding="UTF-8" standalone="yes"?>
<Relationships xmlns="http://schemas.openxmlformats.org/package/2006/relationships"><Relationship Id="rId2" Type="http://schemas.openxmlformats.org/officeDocument/2006/relationships/chart" Target="../charts/chart42.xml"/><Relationship Id="rId1" Type="http://schemas.openxmlformats.org/officeDocument/2006/relationships/chart" Target="../charts/chart41.xml"/></Relationships>
</file>

<file path=xl/drawings/_rels/drawing7.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chart" Target="../charts/chart3.xml"/></Relationships>
</file>

<file path=xl/drawings/_rels/drawing71.xml.rels><?xml version="1.0" encoding="UTF-8" standalone="yes"?>
<Relationships xmlns="http://schemas.openxmlformats.org/package/2006/relationships"><Relationship Id="rId3" Type="http://schemas.openxmlformats.org/officeDocument/2006/relationships/chart" Target="../charts/chart45.xml"/><Relationship Id="rId2" Type="http://schemas.openxmlformats.org/officeDocument/2006/relationships/chart" Target="../charts/chart44.xml"/><Relationship Id="rId1" Type="http://schemas.openxmlformats.org/officeDocument/2006/relationships/chart" Target="../charts/chart43.xml"/><Relationship Id="rId4" Type="http://schemas.openxmlformats.org/officeDocument/2006/relationships/image" Target="../media/image7.png"/></Relationships>
</file>

<file path=xl/drawings/_rels/drawing75.xml.rels><?xml version="1.0" encoding="UTF-8" standalone="yes"?>
<Relationships xmlns="http://schemas.openxmlformats.org/package/2006/relationships"><Relationship Id="rId1" Type="http://schemas.openxmlformats.org/officeDocument/2006/relationships/chart" Target="../charts/chart46.xml"/></Relationships>
</file>

<file path=xl/drawings/_rels/drawing77.xml.rels><?xml version="1.0" encoding="UTF-8" standalone="yes"?>
<Relationships xmlns="http://schemas.openxmlformats.org/package/2006/relationships"><Relationship Id="rId3" Type="http://schemas.openxmlformats.org/officeDocument/2006/relationships/chart" Target="../charts/chart49.xml"/><Relationship Id="rId2" Type="http://schemas.openxmlformats.org/officeDocument/2006/relationships/chart" Target="../charts/chart48.xml"/><Relationship Id="rId1" Type="http://schemas.openxmlformats.org/officeDocument/2006/relationships/chart" Target="../charts/chart47.xml"/></Relationships>
</file>

<file path=xl/drawings/_rels/drawing81.xml.rels><?xml version="1.0" encoding="UTF-8" standalone="yes"?>
<Relationships xmlns="http://schemas.openxmlformats.org/package/2006/relationships"><Relationship Id="rId2" Type="http://schemas.openxmlformats.org/officeDocument/2006/relationships/chart" Target="../charts/chart51.xml"/><Relationship Id="rId1" Type="http://schemas.openxmlformats.org/officeDocument/2006/relationships/chart" Target="../charts/chart50.xml"/></Relationships>
</file>

<file path=xl/drawings/_rels/drawing83.xml.rels><?xml version="1.0" encoding="UTF-8" standalone="yes"?>
<Relationships xmlns="http://schemas.openxmlformats.org/package/2006/relationships"><Relationship Id="rId1" Type="http://schemas.openxmlformats.org/officeDocument/2006/relationships/chart" Target="../charts/chart52.xml"/></Relationships>
</file>

<file path=xl/drawings/_rels/drawing85.xml.rels><?xml version="1.0" encoding="UTF-8" standalone="yes"?>
<Relationships xmlns="http://schemas.openxmlformats.org/package/2006/relationships"><Relationship Id="rId1" Type="http://schemas.openxmlformats.org/officeDocument/2006/relationships/chart" Target="../charts/chart53.xml"/></Relationships>
</file>

<file path=xl/drawings/_rels/drawing87.xml.rels><?xml version="1.0" encoding="UTF-8" standalone="yes"?>
<Relationships xmlns="http://schemas.openxmlformats.org/package/2006/relationships"><Relationship Id="rId3" Type="http://schemas.openxmlformats.org/officeDocument/2006/relationships/chart" Target="../charts/chart56.xml"/><Relationship Id="rId2" Type="http://schemas.openxmlformats.org/officeDocument/2006/relationships/chart" Target="../charts/chart55.xml"/><Relationship Id="rId1" Type="http://schemas.openxmlformats.org/officeDocument/2006/relationships/chart" Target="../charts/chart54.xml"/></Relationships>
</file>

<file path=xl/drawings/_rels/drawing89.xml.rels><?xml version="1.0" encoding="UTF-8" standalone="yes"?>
<Relationships xmlns="http://schemas.openxmlformats.org/package/2006/relationships"><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162560</xdr:rowOff>
    </xdr:from>
    <xdr:to>
      <xdr:col>11</xdr:col>
      <xdr:colOff>269700</xdr:colOff>
      <xdr:row>8</xdr:row>
      <xdr:rowOff>10160</xdr:rowOff>
    </xdr:to>
    <xdr:pic>
      <xdr:nvPicPr>
        <xdr:cNvPr id="8" name="Picture 7" descr="LBNL_Banner.psd">
          <a:extLst>
            <a:ext uri="{FF2B5EF4-FFF2-40B4-BE49-F238E27FC236}">
              <a16:creationId xmlns:a16="http://schemas.microsoft.com/office/drawing/2014/main" id="{E07F9AFC-DD7E-984A-9B88-3DAA8AC888E4}"/>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r="39227"/>
        <a:stretch/>
      </xdr:blipFill>
      <xdr:spPr bwMode="auto">
        <a:xfrm>
          <a:off x="0" y="162560"/>
          <a:ext cx="7046420" cy="12293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11</xdr:row>
      <xdr:rowOff>0</xdr:rowOff>
    </xdr:from>
    <xdr:to>
      <xdr:col>4</xdr:col>
      <xdr:colOff>322029</xdr:colOff>
      <xdr:row>28</xdr:row>
      <xdr:rowOff>31331</xdr:rowOff>
    </xdr:to>
    <xdr:pic>
      <xdr:nvPicPr>
        <xdr:cNvPr id="4" name="Picture 3"/>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732280"/>
          <a:ext cx="2740109" cy="46338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c:userShapes xmlns:c="http://schemas.openxmlformats.org/drawingml/2006/chart">
  <cdr:relSizeAnchor xmlns:cdr="http://schemas.openxmlformats.org/drawingml/2006/chartDrawing">
    <cdr:from>
      <cdr:x>0.06461</cdr:x>
      <cdr:y>0.49369</cdr:y>
    </cdr:from>
    <cdr:to>
      <cdr:x>0.42276</cdr:x>
      <cdr:y>0.67666</cdr:y>
    </cdr:to>
    <cdr:sp macro="" textlink="">
      <cdr:nvSpPr>
        <cdr:cNvPr id="4" name="TextBox 1"/>
        <cdr:cNvSpPr txBox="1"/>
      </cdr:nvSpPr>
      <cdr:spPr>
        <a:xfrm xmlns:a="http://schemas.openxmlformats.org/drawingml/2006/main">
          <a:off x="394619" y="1490662"/>
          <a:ext cx="2187476" cy="552450"/>
        </a:xfrm>
        <a:prstGeom xmlns:a="http://schemas.openxmlformats.org/drawingml/2006/main" prst="rect">
          <a:avLst/>
        </a:prstGeom>
        <a:noFill xmlns:a="http://schemas.openxmlformats.org/drawingml/2006/main"/>
        <a:effectLst xmlns:a="http://schemas.openxmlformats.org/drawingml/2006/main"/>
      </cdr:spPr>
      <cdr:txBody>
        <a:bodyPr xmlns:a="http://schemas.openxmlformats.org/drawingml/2006/main" wrap="none"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i="0">
              <a:effectLst/>
              <a:latin typeface="Arial" panose="020B0604020202020204" pitchFamily="34" charset="0"/>
              <a:ea typeface="+mn-ea"/>
              <a:cs typeface="Arial" panose="020B0604020202020204" pitchFamily="34" charset="0"/>
            </a:rPr>
            <a:t>Columns</a:t>
          </a:r>
          <a:r>
            <a:rPr lang="en-US" sz="1000" b="0" i="0" baseline="0">
              <a:effectLst/>
              <a:latin typeface="Arial" panose="020B0604020202020204" pitchFamily="34" charset="0"/>
              <a:ea typeface="+mn-ea"/>
              <a:cs typeface="Arial" panose="020B0604020202020204" pitchFamily="34" charset="0"/>
            </a:rPr>
            <a:t> show a</a:t>
          </a:r>
          <a:r>
            <a:rPr lang="en-US" sz="1000" b="0" i="0">
              <a:effectLst/>
              <a:latin typeface="Arial" panose="020B0604020202020204" pitchFamily="34" charset="0"/>
              <a:ea typeface="+mn-ea"/>
              <a:cs typeface="Arial" panose="020B0604020202020204" pitchFamily="34" charset="0"/>
            </a:rPr>
            <a:t>nnual capacity</a:t>
          </a:r>
        </a:p>
        <a:p xmlns:a="http://schemas.openxmlformats.org/drawingml/2006/main">
          <a:endParaRPr lang="en-US" sz="1000" b="0">
            <a:effectLst/>
            <a:latin typeface="Arial" panose="020B0604020202020204" pitchFamily="34" charset="0"/>
            <a:cs typeface="Arial" panose="020B0604020202020204" pitchFamily="34" charset="0"/>
          </a:endParaRPr>
        </a:p>
        <a:p xmlns:a="http://schemas.openxmlformats.org/drawingml/2006/main">
          <a:pPr eaLnBrk="1" fontAlgn="auto" latinLnBrk="0" hangingPunct="1"/>
          <a:r>
            <a:rPr lang="en-US" sz="1000" b="0" i="0">
              <a:effectLst/>
              <a:latin typeface="Arial" panose="020B0604020202020204" pitchFamily="34" charset="0"/>
              <a:ea typeface="+mn-ea"/>
              <a:cs typeface="Arial" panose="020B0604020202020204" pitchFamily="34" charset="0"/>
            </a:rPr>
            <a:t>Areas</a:t>
          </a:r>
          <a:r>
            <a:rPr lang="en-US" sz="1000" b="0" i="0" baseline="0">
              <a:effectLst/>
              <a:latin typeface="Arial" panose="020B0604020202020204" pitchFamily="34" charset="0"/>
              <a:ea typeface="+mn-ea"/>
              <a:cs typeface="Arial" panose="020B0604020202020204" pitchFamily="34" charset="0"/>
            </a:rPr>
            <a:t> show</a:t>
          </a:r>
          <a:r>
            <a:rPr lang="en-US" sz="1000" b="0" i="0">
              <a:effectLst/>
              <a:latin typeface="Arial" panose="020B0604020202020204" pitchFamily="34" charset="0"/>
              <a:ea typeface="+mn-ea"/>
              <a:cs typeface="Arial" panose="020B0604020202020204" pitchFamily="34" charset="0"/>
            </a:rPr>
            <a:t> cumulative capacity</a:t>
          </a:r>
          <a:endParaRPr lang="en-US" sz="1000" b="0">
            <a:effectLst/>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cdr:x>
      <cdr:y>0</cdr:y>
    </cdr:from>
    <cdr:to>
      <cdr:x>0.36181</cdr:x>
      <cdr:y>0.06782</cdr:y>
    </cdr:to>
    <cdr:sp macro="" textlink="">
      <cdr:nvSpPr>
        <cdr:cNvPr id="5" name="TextBox 1"/>
        <cdr:cNvSpPr txBox="1"/>
      </cdr:nvSpPr>
      <cdr:spPr>
        <a:xfrm xmlns:a="http://schemas.openxmlformats.org/drawingml/2006/main">
          <a:off x="0" y="0"/>
          <a:ext cx="2209800" cy="204787"/>
        </a:xfrm>
        <a:prstGeom xmlns:a="http://schemas.openxmlformats.org/drawingml/2006/main" prst="rect">
          <a:avLst/>
        </a:prstGeom>
      </cdr:spPr>
      <cdr:txBody>
        <a:bodyPr xmlns:a="http://schemas.openxmlformats.org/drawingml/2006/main" wrap="square" lIns="18288" tIns="18288" rIns="18288" bIns="18288"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rtl="0"/>
          <a:r>
            <a:rPr lang="en-US" sz="1100" b="1" i="0" baseline="0">
              <a:effectLst/>
              <a:latin typeface="+mn-lt"/>
              <a:ea typeface="+mn-ea"/>
              <a:cs typeface="+mn-cs"/>
            </a:rPr>
            <a:t>Annual Capacity Additions (GW</a:t>
          </a:r>
          <a:r>
            <a:rPr lang="en-US" sz="1100" b="1" i="0" baseline="-25000">
              <a:effectLst/>
              <a:latin typeface="+mn-lt"/>
              <a:ea typeface="+mn-ea"/>
              <a:cs typeface="+mn-cs"/>
            </a:rPr>
            <a:t>AC</a:t>
          </a:r>
          <a:r>
            <a:rPr lang="en-US" sz="1100" b="1" i="0" baseline="0">
              <a:effectLst/>
              <a:latin typeface="+mn-lt"/>
              <a:ea typeface="+mn-ea"/>
              <a:cs typeface="+mn-cs"/>
            </a:rPr>
            <a:t>)</a:t>
          </a:r>
          <a:endParaRPr lang="en-US">
            <a:effectLst/>
          </a:endParaRPr>
        </a:p>
      </cdr:txBody>
    </cdr:sp>
  </cdr:relSizeAnchor>
  <cdr:relSizeAnchor xmlns:cdr="http://schemas.openxmlformats.org/drawingml/2006/chartDrawing">
    <cdr:from>
      <cdr:x>0.63784</cdr:x>
      <cdr:y>0</cdr:y>
    </cdr:from>
    <cdr:to>
      <cdr:x>1</cdr:x>
      <cdr:y>0.08517</cdr:y>
    </cdr:to>
    <cdr:sp macro="" textlink="">
      <cdr:nvSpPr>
        <cdr:cNvPr id="6" name="TextBox 1"/>
        <cdr:cNvSpPr txBox="1"/>
      </cdr:nvSpPr>
      <cdr:spPr>
        <a:xfrm xmlns:a="http://schemas.openxmlformats.org/drawingml/2006/main">
          <a:off x="3895724" y="0"/>
          <a:ext cx="2211983" cy="257175"/>
        </a:xfrm>
        <a:prstGeom xmlns:a="http://schemas.openxmlformats.org/drawingml/2006/main" prst="rect">
          <a:avLst/>
        </a:prstGeom>
      </cdr:spPr>
      <cdr:txBody>
        <a:bodyPr xmlns:a="http://schemas.openxmlformats.org/drawingml/2006/main" wrap="square" lIns="18288" tIns="18288" rIns="18288" bIns="18288"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r"/>
          <a:r>
            <a:rPr lang="en-US" sz="1100" b="1"/>
            <a:t>Cumulative Capacity (GW</a:t>
          </a:r>
          <a:r>
            <a:rPr lang="en-US" sz="1100" b="1" baseline="-25000"/>
            <a:t>AC</a:t>
          </a:r>
          <a:r>
            <a:rPr lang="en-US" sz="1100" b="1"/>
            <a:t>)</a:t>
          </a:r>
        </a:p>
      </cdr:txBody>
    </cdr:sp>
  </cdr:relSizeAnchor>
</c:userShapes>
</file>

<file path=xl/drawings/drawing11.xml><?xml version="1.0" encoding="utf-8"?>
<xdr:wsDr xmlns:xdr="http://schemas.openxmlformats.org/drawingml/2006/spreadsheetDrawing" xmlns:a="http://schemas.openxmlformats.org/drawingml/2006/main">
  <xdr:twoCellAnchor>
    <xdr:from>
      <xdr:col>0</xdr:col>
      <xdr:colOff>0</xdr:colOff>
      <xdr:row>1</xdr:row>
      <xdr:rowOff>157161</xdr:rowOff>
    </xdr:from>
    <xdr:to>
      <xdr:col>8</xdr:col>
      <xdr:colOff>559117</xdr:colOff>
      <xdr:row>21</xdr:row>
      <xdr:rowOff>122871</xdr:rowOff>
    </xdr:to>
    <xdr:graphicFrame macro="">
      <xdr:nvGraphicFramePr>
        <xdr:cNvPr id="2" name="Chart 1">
          <a:extLst>
            <a:ext uri="{FF2B5EF4-FFF2-40B4-BE49-F238E27FC236}">
              <a16:creationId xmlns:a16="http://schemas.microsoft.com/office/drawing/2014/main" id="{00000000-0008-0000-0300-00000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0.12073</cdr:x>
      <cdr:y>0.66518</cdr:y>
    </cdr:from>
    <cdr:to>
      <cdr:x>0.69807</cdr:x>
      <cdr:y>0.73376</cdr:y>
    </cdr:to>
    <cdr:sp macro="" textlink="">
      <cdr:nvSpPr>
        <cdr:cNvPr id="2" name="TextBox 1"/>
        <cdr:cNvSpPr txBox="1"/>
      </cdr:nvSpPr>
      <cdr:spPr>
        <a:xfrm xmlns:a="http://schemas.openxmlformats.org/drawingml/2006/main">
          <a:off x="739650" y="2068019"/>
          <a:ext cx="3537075" cy="213220"/>
        </a:xfrm>
        <a:prstGeom xmlns:a="http://schemas.openxmlformats.org/drawingml/2006/main" prst="rect">
          <a:avLst/>
        </a:prstGeom>
        <a:solidFill xmlns:a="http://schemas.openxmlformats.org/drawingml/2006/main">
          <a:schemeClr val="bg1"/>
        </a:solidFill>
        <a:effectLst xmlns:a="http://schemas.openxmlformats.org/drawingml/2006/main">
          <a:outerShdw blurRad="50800" dist="38100" dir="2700000" algn="tl" rotWithShape="0">
            <a:prstClr val="black">
              <a:alpha val="40000"/>
            </a:prstClr>
          </a:outerShdw>
        </a:effectLst>
      </cdr:spPr>
      <cdr:txBody>
        <a:bodyPr xmlns:a="http://schemas.openxmlformats.org/drawingml/2006/main" wrap="none"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l"/>
          <a:r>
            <a:rPr lang="en-US" sz="1000" b="0" i="0">
              <a:effectLst/>
              <a:latin typeface="Arial" panose="020B0604020202020204" pitchFamily="34" charset="0"/>
              <a:ea typeface="+mn-ea"/>
              <a:cs typeface="Arial" panose="020B0604020202020204" pitchFamily="34" charset="0"/>
            </a:rPr>
            <a:t>Markers show </a:t>
          </a:r>
          <a:r>
            <a:rPr lang="en-US" sz="1000" b="0" i="0">
              <a:solidFill>
                <a:sysClr val="windowText" lastClr="000000"/>
              </a:solidFill>
              <a:effectLst/>
              <a:latin typeface="Arial" panose="020B0604020202020204" pitchFamily="34" charset="0"/>
              <a:ea typeface="+mn-ea"/>
              <a:cs typeface="Arial" panose="020B0604020202020204" pitchFamily="34" charset="0"/>
            </a:rPr>
            <a:t>median values</a:t>
          </a:r>
          <a:r>
            <a:rPr lang="en-US" sz="1000" b="0" i="0">
              <a:effectLst/>
              <a:latin typeface="Arial" panose="020B0604020202020204" pitchFamily="34" charset="0"/>
              <a:ea typeface="+mn-ea"/>
              <a:cs typeface="Arial" panose="020B0604020202020204" pitchFamily="34" charset="0"/>
            </a:rPr>
            <a:t>, with 20th and 80th percentiles</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cdr:x>
      <cdr:y>0</cdr:y>
    </cdr:from>
    <cdr:to>
      <cdr:x>0.66698</cdr:x>
      <cdr:y>0.07353</cdr:y>
    </cdr:to>
    <cdr:sp macro="" textlink="">
      <cdr:nvSpPr>
        <cdr:cNvPr id="3" name="TextBox 2"/>
        <cdr:cNvSpPr txBox="1"/>
      </cdr:nvSpPr>
      <cdr:spPr>
        <a:xfrm xmlns:a="http://schemas.openxmlformats.org/drawingml/2006/main">
          <a:off x="0" y="0"/>
          <a:ext cx="4086225" cy="228601"/>
        </a:xfrm>
        <a:prstGeom xmlns:a="http://schemas.openxmlformats.org/drawingml/2006/main" prst="rect">
          <a:avLst/>
        </a:prstGeom>
      </cdr:spPr>
      <cdr:txBody>
        <a:bodyPr xmlns:a="http://schemas.openxmlformats.org/drawingml/2006/main" vertOverflow="clip" wrap="square" lIns="18288" tIns="18288" rIns="18288" bIns="18288" rtlCol="0"/>
        <a:lstStyle xmlns:a="http://schemas.openxmlformats.org/drawingml/2006/main"/>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000" b="1" i="0" baseline="0">
              <a:effectLst/>
              <a:latin typeface="Arial" panose="020B0604020202020204" pitchFamily="34" charset="0"/>
              <a:ea typeface="+mn-ea"/>
              <a:cs typeface="Arial" panose="020B0604020202020204" pitchFamily="34" charset="0"/>
            </a:rPr>
            <a:t>Long-Term Average Annual GHI at Newly Built Sites (kWh/m</a:t>
          </a:r>
          <a:r>
            <a:rPr lang="en-US" sz="1000" b="1" i="0" baseline="30000">
              <a:effectLst/>
              <a:latin typeface="Arial" panose="020B0604020202020204" pitchFamily="34" charset="0"/>
              <a:ea typeface="+mn-ea"/>
              <a:cs typeface="Arial" panose="020B0604020202020204" pitchFamily="34" charset="0"/>
            </a:rPr>
            <a:t>2</a:t>
          </a:r>
          <a:r>
            <a:rPr lang="en-US" sz="1000" b="1" i="0" baseline="0">
              <a:effectLst/>
              <a:latin typeface="Arial" panose="020B0604020202020204" pitchFamily="34" charset="0"/>
              <a:ea typeface="+mn-ea"/>
              <a:cs typeface="Arial" panose="020B0604020202020204" pitchFamily="34" charset="0"/>
            </a:rPr>
            <a:t>/day)</a:t>
          </a:r>
          <a:endParaRPr lang="en-US" sz="1000">
            <a:effectLst/>
            <a:latin typeface="Arial" panose="020B0604020202020204" pitchFamily="34" charset="0"/>
            <a:cs typeface="Arial" panose="020B0604020202020204" pitchFamily="34" charset="0"/>
          </a:endParaRPr>
        </a:p>
        <a:p xmlns:a="http://schemas.openxmlformats.org/drawingml/2006/main">
          <a:endParaRPr lang="en-US" sz="1000">
            <a:latin typeface="Arial" panose="020B0604020202020204" pitchFamily="34" charset="0"/>
            <a:cs typeface="Arial" panose="020B0604020202020204" pitchFamily="34" charset="0"/>
          </a:endParaRPr>
        </a:p>
      </cdr:txBody>
    </cdr:sp>
  </cdr:relSizeAnchor>
</c:userShapes>
</file>

<file path=xl/drawings/drawing13.xml><?xml version="1.0" encoding="utf-8"?>
<xdr:wsDr xmlns:xdr="http://schemas.openxmlformats.org/drawingml/2006/spreadsheetDrawing" xmlns:a="http://schemas.openxmlformats.org/drawingml/2006/main">
  <xdr:twoCellAnchor>
    <xdr:from>
      <xdr:col>0</xdr:col>
      <xdr:colOff>11905</xdr:colOff>
      <xdr:row>2</xdr:row>
      <xdr:rowOff>11907</xdr:rowOff>
    </xdr:from>
    <xdr:to>
      <xdr:col>8</xdr:col>
      <xdr:colOff>551972</xdr:colOff>
      <xdr:row>21</xdr:row>
      <xdr:rowOff>134779</xdr:rowOff>
    </xdr:to>
    <xdr:graphicFrame macro="">
      <xdr:nvGraphicFramePr>
        <xdr:cNvPr id="2" name="Chart 1">
          <a:extLst>
            <a:ext uri="{FF2B5EF4-FFF2-40B4-BE49-F238E27FC236}">
              <a16:creationId xmlns:a16="http://schemas.microsoft.com/office/drawing/2014/main" id="{00000000-0008-0000-0300-00000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0.08886</cdr:x>
      <cdr:y>0.6759</cdr:y>
    </cdr:from>
    <cdr:to>
      <cdr:x>0.66814</cdr:x>
      <cdr:y>0.73759</cdr:y>
    </cdr:to>
    <cdr:sp macro="" textlink="">
      <cdr:nvSpPr>
        <cdr:cNvPr id="2" name="TextBox 1"/>
        <cdr:cNvSpPr txBox="1"/>
      </cdr:nvSpPr>
      <cdr:spPr>
        <a:xfrm xmlns:a="http://schemas.openxmlformats.org/drawingml/2006/main">
          <a:off x="544387" y="2101356"/>
          <a:ext cx="3548983" cy="191787"/>
        </a:xfrm>
        <a:prstGeom xmlns:a="http://schemas.openxmlformats.org/drawingml/2006/main" prst="rect">
          <a:avLst/>
        </a:prstGeom>
        <a:solidFill xmlns:a="http://schemas.openxmlformats.org/drawingml/2006/main">
          <a:schemeClr val="bg1"/>
        </a:solidFill>
        <a:effectLst xmlns:a="http://schemas.openxmlformats.org/drawingml/2006/main">
          <a:outerShdw blurRad="50800" dist="38100" dir="2700000" algn="tl" rotWithShape="0">
            <a:prstClr val="black">
              <a:alpha val="40000"/>
            </a:prstClr>
          </a:outerShdw>
        </a:effectLst>
      </cdr:spPr>
      <cdr:txBody>
        <a:bodyPr xmlns:a="http://schemas.openxmlformats.org/drawingml/2006/main" wrap="none"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l"/>
          <a:r>
            <a:rPr lang="en-US" sz="1000" b="0" i="0">
              <a:effectLst/>
              <a:latin typeface="Arial" panose="020B0604020202020204" pitchFamily="34" charset="0"/>
              <a:ea typeface="+mn-ea"/>
              <a:cs typeface="Arial" panose="020B0604020202020204" pitchFamily="34" charset="0"/>
            </a:rPr>
            <a:t>Markers show </a:t>
          </a:r>
          <a:r>
            <a:rPr lang="en-US" sz="1000" b="0" i="0">
              <a:solidFill>
                <a:sysClr val="windowText" lastClr="000000"/>
              </a:solidFill>
              <a:effectLst/>
              <a:latin typeface="Arial" panose="020B0604020202020204" pitchFamily="34" charset="0"/>
              <a:ea typeface="+mn-ea"/>
              <a:cs typeface="Arial" panose="020B0604020202020204" pitchFamily="34" charset="0"/>
            </a:rPr>
            <a:t>median values</a:t>
          </a:r>
          <a:r>
            <a:rPr lang="en-US" sz="1000" b="0" i="0">
              <a:effectLst/>
              <a:latin typeface="Arial" panose="020B0604020202020204" pitchFamily="34" charset="0"/>
              <a:ea typeface="+mn-ea"/>
              <a:cs typeface="Arial" panose="020B0604020202020204" pitchFamily="34" charset="0"/>
            </a:rPr>
            <a:t>, with 20th and 80th percentiles</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cdr:x>
      <cdr:y>3.21651E-7</cdr:y>
    </cdr:from>
    <cdr:to>
      <cdr:x>0.32921</cdr:x>
      <cdr:y>0.07736</cdr:y>
    </cdr:to>
    <cdr:sp macro="" textlink="">
      <cdr:nvSpPr>
        <cdr:cNvPr id="3" name="TextBox 2"/>
        <cdr:cNvSpPr txBox="1"/>
      </cdr:nvSpPr>
      <cdr:spPr>
        <a:xfrm xmlns:a="http://schemas.openxmlformats.org/drawingml/2006/main">
          <a:off x="0" y="1"/>
          <a:ext cx="2016920" cy="240506"/>
        </a:xfrm>
        <a:prstGeom xmlns:a="http://schemas.openxmlformats.org/drawingml/2006/main" prst="rect">
          <a:avLst/>
        </a:prstGeom>
      </cdr:spPr>
      <cdr:txBody>
        <a:bodyPr xmlns:a="http://schemas.openxmlformats.org/drawingml/2006/main" vertOverflow="clip" wrap="square" lIns="18288" tIns="18288" rIns="18288" bIns="18288" rtlCol="0"/>
        <a:lstStyle xmlns:a="http://schemas.openxmlformats.org/drawingml/2006/main"/>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100" b="1" i="0" baseline="0">
              <a:effectLst/>
              <a:latin typeface="+mn-lt"/>
              <a:ea typeface="+mn-ea"/>
              <a:cs typeface="+mn-cs"/>
            </a:rPr>
            <a:t>Inverter Loading Ratio (DC:AC)</a:t>
          </a:r>
          <a:endParaRPr lang="en-US" sz="1100"/>
        </a:p>
      </cdr:txBody>
    </cdr:sp>
  </cdr:relSizeAnchor>
</c:userShapes>
</file>

<file path=xl/drawings/drawing15.xml><?xml version="1.0" encoding="utf-8"?>
<xdr:wsDr xmlns:xdr="http://schemas.openxmlformats.org/drawingml/2006/spreadsheetDrawing" xmlns:a="http://schemas.openxmlformats.org/drawingml/2006/main">
  <xdr:twoCellAnchor editAs="oneCell">
    <xdr:from>
      <xdr:col>0</xdr:col>
      <xdr:colOff>0</xdr:colOff>
      <xdr:row>1</xdr:row>
      <xdr:rowOff>61913</xdr:rowOff>
    </xdr:from>
    <xdr:to>
      <xdr:col>10</xdr:col>
      <xdr:colOff>495300</xdr:colOff>
      <xdr:row>21</xdr:row>
      <xdr:rowOff>143828</xdr:rowOff>
    </xdr:to>
    <xdr:pic>
      <xdr:nvPicPr>
        <xdr:cNvPr id="7" name="Picture 6"/>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19076"/>
          <a:ext cx="7000875" cy="3225165"/>
        </a:xfrm>
        <a:prstGeom prst="rect">
          <a:avLst/>
        </a:prstGeom>
        <a:solidFill>
          <a:schemeClr val="bg1"/>
        </a:solidFill>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8</xdr:col>
      <xdr:colOff>633412</xdr:colOff>
      <xdr:row>21</xdr:row>
      <xdr:rowOff>33337</xdr:rowOff>
    </xdr:to>
    <xdr:graphicFrame macro="">
      <xdr:nvGraphicFramePr>
        <xdr:cNvPr id="2" name="Chart 1">
          <a:extLst>
            <a:ext uri="{FF2B5EF4-FFF2-40B4-BE49-F238E27FC236}">
              <a16:creationId xmlns:a16="http://schemas.microsoft.com/office/drawing/2014/main" id="{00000000-0008-0000-0400-00005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1743075</xdr:colOff>
      <xdr:row>2</xdr:row>
      <xdr:rowOff>0</xdr:rowOff>
    </xdr:from>
    <xdr:to>
      <xdr:col>18</xdr:col>
      <xdr:colOff>459582</xdr:colOff>
      <xdr:row>21</xdr:row>
      <xdr:rowOff>33337</xdr:rowOff>
    </xdr:to>
    <xdr:graphicFrame macro="">
      <xdr:nvGraphicFramePr>
        <xdr:cNvPr id="3" name="Chart 2">
          <a:extLst>
            <a:ext uri="{FF2B5EF4-FFF2-40B4-BE49-F238E27FC236}">
              <a16:creationId xmlns:a16="http://schemas.microsoft.com/office/drawing/2014/main" id="{00000000-0008-0000-0400-00005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7.xml><?xml version="1.0" encoding="utf-8"?>
<c:userShapes xmlns:c="http://schemas.openxmlformats.org/drawingml/2006/chart">
  <cdr:relSizeAnchor xmlns:cdr="http://schemas.openxmlformats.org/drawingml/2006/chartDrawing">
    <cdr:from>
      <cdr:x>0.22202</cdr:x>
      <cdr:y>0.12633</cdr:y>
    </cdr:from>
    <cdr:to>
      <cdr:x>0.97027</cdr:x>
      <cdr:y>0.21136</cdr:y>
    </cdr:to>
    <cdr:sp macro="" textlink="">
      <cdr:nvSpPr>
        <cdr:cNvPr id="5" name="TextBox 1"/>
        <cdr:cNvSpPr txBox="1"/>
      </cdr:nvSpPr>
      <cdr:spPr>
        <a:xfrm xmlns:a="http://schemas.openxmlformats.org/drawingml/2006/main">
          <a:off x="1351319" y="381443"/>
          <a:ext cx="4554181" cy="256732"/>
        </a:xfrm>
        <a:prstGeom xmlns:a="http://schemas.openxmlformats.org/drawingml/2006/main" prst="rect">
          <a:avLst/>
        </a:prstGeom>
        <a:noFill xmlns:a="http://schemas.openxmlformats.org/drawingml/2006/main"/>
        <a:effectLst xmlns:a="http://schemas.openxmlformats.org/drawingml/2006/main"/>
      </cdr:spPr>
      <cdr:txBody>
        <a:bodyPr xmlns:a="http://schemas.openxmlformats.org/drawingml/2006/main" wrap="none"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i="0">
              <a:effectLst/>
              <a:latin typeface="Arial" panose="020B0604020202020204" pitchFamily="34" charset="0"/>
              <a:ea typeface="+mn-ea"/>
              <a:cs typeface="Arial" panose="020B0604020202020204" pitchFamily="34" charset="0"/>
            </a:rPr>
            <a:t>Columns show</a:t>
          </a:r>
          <a:r>
            <a:rPr lang="en-US" sz="1000" b="0" i="0" baseline="0">
              <a:effectLst/>
              <a:latin typeface="Arial" panose="020B0604020202020204" pitchFamily="34" charset="0"/>
              <a:ea typeface="+mn-ea"/>
              <a:cs typeface="Arial" panose="020B0604020202020204" pitchFamily="34" charset="0"/>
            </a:rPr>
            <a:t> </a:t>
          </a:r>
          <a:r>
            <a:rPr lang="en-US" sz="1000" b="0" i="0">
              <a:effectLst/>
              <a:latin typeface="Arial" panose="020B0604020202020204" pitchFamily="34" charset="0"/>
              <a:ea typeface="+mn-ea"/>
              <a:cs typeface="Arial" panose="020B0604020202020204" pitchFamily="34" charset="0"/>
            </a:rPr>
            <a:t>median</a:t>
          </a:r>
          <a:r>
            <a:rPr lang="en-US" sz="1000" b="0" i="0" baseline="0">
              <a:effectLst/>
              <a:latin typeface="Arial" panose="020B0604020202020204" pitchFamily="34" charset="0"/>
              <a:ea typeface="+mn-ea"/>
              <a:cs typeface="Arial" panose="020B0604020202020204" pitchFamily="34" charset="0"/>
            </a:rPr>
            <a:t> values for 2019 projects</a:t>
          </a:r>
          <a:r>
            <a:rPr lang="en-US" sz="1000" b="0" i="0">
              <a:effectLst/>
              <a:latin typeface="Arial" panose="020B0604020202020204" pitchFamily="34" charset="0"/>
              <a:ea typeface="+mn-ea"/>
              <a:cs typeface="Arial" panose="020B0604020202020204" pitchFamily="34" charset="0"/>
            </a:rPr>
            <a:t>, with 20th and 80th percentiles</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cdr:x>
      <cdr:y>0</cdr:y>
    </cdr:from>
    <cdr:to>
      <cdr:x>0.38659</cdr:x>
      <cdr:y>0.07719</cdr:y>
    </cdr:to>
    <cdr:sp macro="" textlink="">
      <cdr:nvSpPr>
        <cdr:cNvPr id="6" name="TextBox 1"/>
        <cdr:cNvSpPr txBox="1"/>
      </cdr:nvSpPr>
      <cdr:spPr>
        <a:xfrm xmlns:a="http://schemas.openxmlformats.org/drawingml/2006/main">
          <a:off x="0" y="0"/>
          <a:ext cx="2352963" cy="233070"/>
        </a:xfrm>
        <a:prstGeom xmlns:a="http://schemas.openxmlformats.org/drawingml/2006/main" prst="rect">
          <a:avLst/>
        </a:prstGeom>
      </cdr:spPr>
      <cdr:txBody>
        <a:bodyPr xmlns:a="http://schemas.openxmlformats.org/drawingml/2006/main" wrap="square" lIns="18288" tIns="18288" rIns="18288" bIns="18288"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000" b="1" i="0" baseline="0">
              <a:effectLst/>
              <a:latin typeface="Arial" panose="020B0604020202020204" pitchFamily="34" charset="0"/>
              <a:ea typeface="+mn-ea"/>
              <a:cs typeface="Arial" panose="020B0604020202020204" pitchFamily="34" charset="0"/>
            </a:rPr>
            <a:t>Installed Price (2019 $/W</a:t>
          </a:r>
          <a:r>
            <a:rPr lang="en-US" sz="1000" b="1" i="0" baseline="-25000">
              <a:effectLst/>
              <a:latin typeface="Arial" panose="020B0604020202020204" pitchFamily="34" charset="0"/>
              <a:ea typeface="+mn-ea"/>
              <a:cs typeface="Arial" panose="020B0604020202020204" pitchFamily="34" charset="0"/>
            </a:rPr>
            <a:t>AC</a:t>
          </a:r>
          <a:r>
            <a:rPr lang="en-US" sz="1000" b="1" i="0" baseline="0">
              <a:effectLst/>
              <a:latin typeface="Arial" panose="020B0604020202020204" pitchFamily="34" charset="0"/>
              <a:ea typeface="+mn-ea"/>
              <a:cs typeface="Arial" panose="020B0604020202020204" pitchFamily="34" charset="0"/>
            </a:rPr>
            <a:t>)</a:t>
          </a:r>
          <a:endParaRPr lang="en-US" sz="1000">
            <a:latin typeface="Arial" panose="020B0604020202020204" pitchFamily="34" charset="0"/>
            <a:cs typeface="Arial" panose="020B0604020202020204" pitchFamily="34" charset="0"/>
          </a:endParaRPr>
        </a:p>
      </cdr:txBody>
    </cdr:sp>
  </cdr:relSizeAnchor>
</c:userShapes>
</file>

<file path=xl/drawings/drawing18.xml><?xml version="1.0" encoding="utf-8"?>
<c:userShapes xmlns:c="http://schemas.openxmlformats.org/drawingml/2006/chart">
  <cdr:relSizeAnchor xmlns:cdr="http://schemas.openxmlformats.org/drawingml/2006/chartDrawing">
    <cdr:from>
      <cdr:x>0.22202</cdr:x>
      <cdr:y>0.13163</cdr:y>
    </cdr:from>
    <cdr:to>
      <cdr:x>0.97012</cdr:x>
      <cdr:y>0.21924</cdr:y>
    </cdr:to>
    <cdr:sp macro="" textlink="">
      <cdr:nvSpPr>
        <cdr:cNvPr id="5" name="TextBox 1"/>
        <cdr:cNvSpPr txBox="1"/>
      </cdr:nvSpPr>
      <cdr:spPr>
        <a:xfrm xmlns:a="http://schemas.openxmlformats.org/drawingml/2006/main">
          <a:off x="1362422" y="397438"/>
          <a:ext cx="4590703" cy="264550"/>
        </a:xfrm>
        <a:prstGeom xmlns:a="http://schemas.openxmlformats.org/drawingml/2006/main" prst="rect">
          <a:avLst/>
        </a:prstGeom>
        <a:noFill xmlns:a="http://schemas.openxmlformats.org/drawingml/2006/main"/>
        <a:effectLst xmlns:a="http://schemas.openxmlformats.org/drawingml/2006/main"/>
      </cdr:spPr>
      <cdr:txBody>
        <a:bodyPr xmlns:a="http://schemas.openxmlformats.org/drawingml/2006/main" wrap="none"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i="0">
              <a:effectLst/>
              <a:latin typeface="Arial" panose="020B0604020202020204" pitchFamily="34" charset="0"/>
              <a:ea typeface="+mn-ea"/>
              <a:cs typeface="Arial" panose="020B0604020202020204" pitchFamily="34" charset="0"/>
            </a:rPr>
            <a:t>Columns show</a:t>
          </a:r>
          <a:r>
            <a:rPr lang="en-US" sz="1000" b="0" i="0" baseline="0">
              <a:effectLst/>
              <a:latin typeface="Arial" panose="020B0604020202020204" pitchFamily="34" charset="0"/>
              <a:ea typeface="+mn-ea"/>
              <a:cs typeface="Arial" panose="020B0604020202020204" pitchFamily="34" charset="0"/>
            </a:rPr>
            <a:t> </a:t>
          </a:r>
          <a:r>
            <a:rPr lang="en-US" sz="1000" b="0" i="0">
              <a:effectLst/>
              <a:latin typeface="Arial" panose="020B0604020202020204" pitchFamily="34" charset="0"/>
              <a:ea typeface="+mn-ea"/>
              <a:cs typeface="Arial" panose="020B0604020202020204" pitchFamily="34" charset="0"/>
            </a:rPr>
            <a:t>median</a:t>
          </a:r>
          <a:r>
            <a:rPr lang="en-US" sz="1000" b="0" i="0" baseline="0">
              <a:effectLst/>
              <a:latin typeface="Arial" panose="020B0604020202020204" pitchFamily="34" charset="0"/>
              <a:ea typeface="+mn-ea"/>
              <a:cs typeface="Arial" panose="020B0604020202020204" pitchFamily="34" charset="0"/>
            </a:rPr>
            <a:t> values for 2019 projects</a:t>
          </a:r>
          <a:r>
            <a:rPr lang="en-US" sz="1000" b="0" i="0">
              <a:effectLst/>
              <a:latin typeface="Arial" panose="020B0604020202020204" pitchFamily="34" charset="0"/>
              <a:ea typeface="+mn-ea"/>
              <a:cs typeface="Arial" panose="020B0604020202020204" pitchFamily="34" charset="0"/>
            </a:rPr>
            <a:t>, with 20th and 80th percentiles</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cdr:x>
      <cdr:y>0</cdr:y>
    </cdr:from>
    <cdr:to>
      <cdr:x>0.39113</cdr:x>
      <cdr:y>0.08192</cdr:y>
    </cdr:to>
    <cdr:sp macro="" textlink="">
      <cdr:nvSpPr>
        <cdr:cNvPr id="6" name="TextBox 1"/>
        <cdr:cNvSpPr txBox="1"/>
      </cdr:nvSpPr>
      <cdr:spPr>
        <a:xfrm xmlns:a="http://schemas.openxmlformats.org/drawingml/2006/main">
          <a:off x="0" y="0"/>
          <a:ext cx="2400159" cy="247357"/>
        </a:xfrm>
        <a:prstGeom xmlns:a="http://schemas.openxmlformats.org/drawingml/2006/main" prst="rect">
          <a:avLst/>
        </a:prstGeom>
      </cdr:spPr>
      <cdr:txBody>
        <a:bodyPr xmlns:a="http://schemas.openxmlformats.org/drawingml/2006/main" wrap="square" lIns="18288" tIns="18288" rIns="18288" bIns="18288"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000" b="1" i="0" baseline="0">
              <a:effectLst/>
              <a:latin typeface="Arial" panose="020B0604020202020204" pitchFamily="34" charset="0"/>
              <a:ea typeface="+mn-ea"/>
              <a:cs typeface="Arial" panose="020B0604020202020204" pitchFamily="34" charset="0"/>
            </a:rPr>
            <a:t>Installed Price (2019 $/W</a:t>
          </a:r>
          <a:r>
            <a:rPr lang="en-US" sz="1000" b="1" i="0" baseline="-25000">
              <a:effectLst/>
              <a:latin typeface="Arial" panose="020B0604020202020204" pitchFamily="34" charset="0"/>
              <a:ea typeface="+mn-ea"/>
              <a:cs typeface="Arial" panose="020B0604020202020204" pitchFamily="34" charset="0"/>
            </a:rPr>
            <a:t>DC</a:t>
          </a:r>
          <a:r>
            <a:rPr lang="en-US" sz="1000" b="1" i="0" baseline="0">
              <a:effectLst/>
              <a:latin typeface="Arial" panose="020B0604020202020204" pitchFamily="34" charset="0"/>
              <a:ea typeface="+mn-ea"/>
              <a:cs typeface="Arial" panose="020B0604020202020204" pitchFamily="34" charset="0"/>
            </a:rPr>
            <a:t>)</a:t>
          </a:r>
          <a:endParaRPr lang="en-US" sz="1000">
            <a:latin typeface="Arial" panose="020B0604020202020204" pitchFamily="34" charset="0"/>
            <a:cs typeface="Arial" panose="020B0604020202020204" pitchFamily="34" charset="0"/>
          </a:endParaRPr>
        </a:p>
      </cdr:txBody>
    </cdr:sp>
  </cdr:relSizeAnchor>
</c:userShapes>
</file>

<file path=xl/drawings/drawing19.xml><?xml version="1.0" encoding="utf-8"?>
<xdr:wsDr xmlns:xdr="http://schemas.openxmlformats.org/drawingml/2006/spreadsheetDrawing" xmlns:a="http://schemas.openxmlformats.org/drawingml/2006/main">
  <xdr:twoCellAnchor>
    <xdr:from>
      <xdr:col>0</xdr:col>
      <xdr:colOff>0</xdr:colOff>
      <xdr:row>2</xdr:row>
      <xdr:rowOff>0</xdr:rowOff>
    </xdr:from>
    <xdr:to>
      <xdr:col>8</xdr:col>
      <xdr:colOff>514350</xdr:colOff>
      <xdr:row>21</xdr:row>
      <xdr:rowOff>33338</xdr:rowOff>
    </xdr:to>
    <xdr:graphicFrame macro="">
      <xdr:nvGraphicFramePr>
        <xdr:cNvPr id="2" name="Chart 1">
          <a:extLst>
            <a:ext uri="{FF2B5EF4-FFF2-40B4-BE49-F238E27FC236}">
              <a16:creationId xmlns:a16="http://schemas.microsoft.com/office/drawing/2014/main" id="{00000000-0008-0000-0300-00000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0</xdr:colOff>
      <xdr:row>2</xdr:row>
      <xdr:rowOff>0</xdr:rowOff>
    </xdr:from>
    <xdr:to>
      <xdr:col>17</xdr:col>
      <xdr:colOff>359569</xdr:colOff>
      <xdr:row>21</xdr:row>
      <xdr:rowOff>33338</xdr:rowOff>
    </xdr:to>
    <xdr:graphicFrame macro="">
      <xdr:nvGraphicFramePr>
        <xdr:cNvPr id="3" name="Chart 2">
          <a:extLst>
            <a:ext uri="{FF2B5EF4-FFF2-40B4-BE49-F238E27FC236}">
              <a16:creationId xmlns:a16="http://schemas.microsoft.com/office/drawing/2014/main" id="{00000000-0008-0000-0300-00000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28575</xdr:colOff>
      <xdr:row>1</xdr:row>
      <xdr:rowOff>138117</xdr:rowOff>
    </xdr:from>
    <xdr:to>
      <xdr:col>10</xdr:col>
      <xdr:colOff>428870</xdr:colOff>
      <xdr:row>30</xdr:row>
      <xdr:rowOff>37324</xdr:rowOff>
    </xdr:to>
    <xdr:pic>
      <xdr:nvPicPr>
        <xdr:cNvPr id="3" name="Picture 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8575" y="319092"/>
          <a:ext cx="6401045" cy="4480732"/>
        </a:xfrm>
        <a:prstGeom prst="rect">
          <a:avLst/>
        </a:prstGeom>
      </xdr:spPr>
    </xdr:pic>
    <xdr:clientData/>
  </xdr:twoCellAnchor>
</xdr:wsDr>
</file>

<file path=xl/drawings/drawing20.xml><?xml version="1.0" encoding="utf-8"?>
<c:userShapes xmlns:c="http://schemas.openxmlformats.org/drawingml/2006/chart">
  <cdr:relSizeAnchor xmlns:cdr="http://schemas.openxmlformats.org/drawingml/2006/chartDrawing">
    <cdr:from>
      <cdr:x>0.09493</cdr:x>
      <cdr:y>0.65887</cdr:y>
    </cdr:from>
    <cdr:to>
      <cdr:x>0.67005</cdr:x>
      <cdr:y>0.73186</cdr:y>
    </cdr:to>
    <cdr:sp macro="" textlink="">
      <cdr:nvSpPr>
        <cdr:cNvPr id="2" name="TextBox 1"/>
        <cdr:cNvSpPr txBox="1"/>
      </cdr:nvSpPr>
      <cdr:spPr>
        <a:xfrm xmlns:a="http://schemas.openxmlformats.org/drawingml/2006/main">
          <a:off x="578234" y="1989412"/>
          <a:ext cx="3503229" cy="220388"/>
        </a:xfrm>
        <a:prstGeom xmlns:a="http://schemas.openxmlformats.org/drawingml/2006/main" prst="rect">
          <a:avLst/>
        </a:prstGeom>
        <a:solidFill xmlns:a="http://schemas.openxmlformats.org/drawingml/2006/main">
          <a:schemeClr val="bg1"/>
        </a:solidFill>
        <a:effectLst xmlns:a="http://schemas.openxmlformats.org/drawingml/2006/main">
          <a:outerShdw blurRad="50800" dist="38100" dir="2700000" algn="tl" rotWithShape="0">
            <a:prstClr val="black">
              <a:alpha val="40000"/>
            </a:prstClr>
          </a:outerShdw>
        </a:effectLst>
      </cdr:spPr>
      <cdr:txBody>
        <a:bodyPr xmlns:a="http://schemas.openxmlformats.org/drawingml/2006/main" wrap="none"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l"/>
          <a:r>
            <a:rPr lang="en-US" sz="1000" b="0" i="0">
              <a:effectLst/>
              <a:latin typeface="Arial" panose="020B0604020202020204" pitchFamily="34" charset="0"/>
              <a:ea typeface="+mn-ea"/>
              <a:cs typeface="Arial" panose="020B0604020202020204" pitchFamily="34" charset="0"/>
            </a:rPr>
            <a:t>Markers show </a:t>
          </a:r>
          <a:r>
            <a:rPr lang="en-US" sz="1000" b="0" i="0">
              <a:solidFill>
                <a:sysClr val="windowText" lastClr="000000"/>
              </a:solidFill>
              <a:effectLst/>
              <a:latin typeface="Arial" panose="020B0604020202020204" pitchFamily="34" charset="0"/>
              <a:ea typeface="+mn-ea"/>
              <a:cs typeface="Arial" panose="020B0604020202020204" pitchFamily="34" charset="0"/>
            </a:rPr>
            <a:t>median values</a:t>
          </a:r>
          <a:r>
            <a:rPr lang="en-US" sz="1000" b="0" i="0">
              <a:effectLst/>
              <a:latin typeface="Arial" panose="020B0604020202020204" pitchFamily="34" charset="0"/>
              <a:ea typeface="+mn-ea"/>
              <a:cs typeface="Arial" panose="020B0604020202020204" pitchFamily="34" charset="0"/>
            </a:rPr>
            <a:t>, with 20th and 80th percentiles</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1.6417E-7</cdr:x>
      <cdr:y>0</cdr:y>
    </cdr:from>
    <cdr:to>
      <cdr:x>0.31353</cdr:x>
      <cdr:y>0.08833</cdr:y>
    </cdr:to>
    <cdr:sp macro="" textlink="">
      <cdr:nvSpPr>
        <cdr:cNvPr id="3" name="TextBox 2"/>
        <cdr:cNvSpPr txBox="1"/>
      </cdr:nvSpPr>
      <cdr:spPr>
        <a:xfrm xmlns:a="http://schemas.openxmlformats.org/drawingml/2006/main">
          <a:off x="1" y="0"/>
          <a:ext cx="1909762" cy="266700"/>
        </a:xfrm>
        <a:prstGeom xmlns:a="http://schemas.openxmlformats.org/drawingml/2006/main" prst="rect">
          <a:avLst/>
        </a:prstGeom>
      </cdr:spPr>
      <cdr:txBody>
        <a:bodyPr xmlns:a="http://schemas.openxmlformats.org/drawingml/2006/main" vertOverflow="clip" wrap="square" lIns="18288" tIns="18288" rIns="18288" bIns="18288" rtlCol="0"/>
        <a:lstStyle xmlns:a="http://schemas.openxmlformats.org/drawingml/2006/main"/>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000" b="1" i="0" baseline="0">
              <a:effectLst/>
              <a:latin typeface="Arial" panose="020B0604020202020204" pitchFamily="34" charset="0"/>
              <a:ea typeface="+mn-ea"/>
              <a:cs typeface="Arial" panose="020B0604020202020204" pitchFamily="34" charset="0"/>
            </a:rPr>
            <a:t>Installed Price (2019 $/W</a:t>
          </a:r>
          <a:r>
            <a:rPr lang="en-US" sz="1000" b="1" i="0" baseline="-25000">
              <a:effectLst/>
              <a:latin typeface="Arial" panose="020B0604020202020204" pitchFamily="34" charset="0"/>
              <a:ea typeface="+mn-ea"/>
              <a:cs typeface="Arial" panose="020B0604020202020204" pitchFamily="34" charset="0"/>
            </a:rPr>
            <a:t>AC</a:t>
          </a:r>
          <a:r>
            <a:rPr lang="en-US" sz="1000" b="1" i="0" baseline="0">
              <a:effectLst/>
              <a:latin typeface="Arial" panose="020B0604020202020204" pitchFamily="34" charset="0"/>
              <a:ea typeface="+mn-ea"/>
              <a:cs typeface="Arial" panose="020B0604020202020204" pitchFamily="34" charset="0"/>
            </a:rPr>
            <a:t>)</a:t>
          </a:r>
          <a:endParaRPr lang="en-US" sz="1000">
            <a:latin typeface="Arial" panose="020B0604020202020204" pitchFamily="34" charset="0"/>
            <a:cs typeface="Arial" panose="020B0604020202020204" pitchFamily="34" charset="0"/>
          </a:endParaRPr>
        </a:p>
      </cdr:txBody>
    </cdr:sp>
  </cdr:relSizeAnchor>
</c:userShapes>
</file>

<file path=xl/drawings/drawing21.xml><?xml version="1.0" encoding="utf-8"?>
<c:userShapes xmlns:c="http://schemas.openxmlformats.org/drawingml/2006/chart">
  <cdr:relSizeAnchor xmlns:cdr="http://schemas.openxmlformats.org/drawingml/2006/chartDrawing">
    <cdr:from>
      <cdr:x>0.09181</cdr:x>
      <cdr:y>0.65414</cdr:y>
    </cdr:from>
    <cdr:to>
      <cdr:x>0.67292</cdr:x>
      <cdr:y>0.73028</cdr:y>
    </cdr:to>
    <cdr:sp macro="" textlink="">
      <cdr:nvSpPr>
        <cdr:cNvPr id="2" name="TextBox 1"/>
        <cdr:cNvSpPr txBox="1"/>
      </cdr:nvSpPr>
      <cdr:spPr>
        <a:xfrm xmlns:a="http://schemas.openxmlformats.org/drawingml/2006/main">
          <a:off x="559471" y="1975124"/>
          <a:ext cx="3541042" cy="229913"/>
        </a:xfrm>
        <a:prstGeom xmlns:a="http://schemas.openxmlformats.org/drawingml/2006/main" prst="rect">
          <a:avLst/>
        </a:prstGeom>
        <a:solidFill xmlns:a="http://schemas.openxmlformats.org/drawingml/2006/main">
          <a:schemeClr val="bg1"/>
        </a:solidFill>
        <a:effectLst xmlns:a="http://schemas.openxmlformats.org/drawingml/2006/main">
          <a:outerShdw blurRad="50800" dist="38100" dir="2700000" algn="tl" rotWithShape="0">
            <a:prstClr val="black">
              <a:alpha val="40000"/>
            </a:prstClr>
          </a:outerShdw>
        </a:effectLst>
      </cdr:spPr>
      <cdr:txBody>
        <a:bodyPr xmlns:a="http://schemas.openxmlformats.org/drawingml/2006/main" wrap="none"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l"/>
          <a:r>
            <a:rPr lang="en-US" sz="1000" b="0" i="0">
              <a:effectLst/>
              <a:latin typeface="Arial" panose="020B0604020202020204" pitchFamily="34" charset="0"/>
              <a:ea typeface="+mn-ea"/>
              <a:cs typeface="Arial" panose="020B0604020202020204" pitchFamily="34" charset="0"/>
            </a:rPr>
            <a:t>Markers show </a:t>
          </a:r>
          <a:r>
            <a:rPr lang="en-US" sz="1000" b="0" i="0">
              <a:solidFill>
                <a:sysClr val="windowText" lastClr="000000"/>
              </a:solidFill>
              <a:effectLst/>
              <a:latin typeface="Arial" panose="020B0604020202020204" pitchFamily="34" charset="0"/>
              <a:ea typeface="+mn-ea"/>
              <a:cs typeface="Arial" panose="020B0604020202020204" pitchFamily="34" charset="0"/>
            </a:rPr>
            <a:t>median values</a:t>
          </a:r>
          <a:r>
            <a:rPr lang="en-US" sz="1000" b="0" i="0">
              <a:effectLst/>
              <a:latin typeface="Arial" panose="020B0604020202020204" pitchFamily="34" charset="0"/>
              <a:ea typeface="+mn-ea"/>
              <a:cs typeface="Arial" panose="020B0604020202020204" pitchFamily="34" charset="0"/>
            </a:rPr>
            <a:t>, with 20th and 80th percentiles</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cdr:x>
      <cdr:y>0</cdr:y>
    </cdr:from>
    <cdr:to>
      <cdr:x>0.34467</cdr:x>
      <cdr:y>0.09148</cdr:y>
    </cdr:to>
    <cdr:sp macro="" textlink="">
      <cdr:nvSpPr>
        <cdr:cNvPr id="3" name="TextBox 2"/>
        <cdr:cNvSpPr txBox="1"/>
      </cdr:nvSpPr>
      <cdr:spPr>
        <a:xfrm xmlns:a="http://schemas.openxmlformats.org/drawingml/2006/main">
          <a:off x="0" y="0"/>
          <a:ext cx="2100263" cy="276225"/>
        </a:xfrm>
        <a:prstGeom xmlns:a="http://schemas.openxmlformats.org/drawingml/2006/main" prst="rect">
          <a:avLst/>
        </a:prstGeom>
      </cdr:spPr>
      <cdr:txBody>
        <a:bodyPr xmlns:a="http://schemas.openxmlformats.org/drawingml/2006/main" vertOverflow="clip" wrap="square" lIns="18288" tIns="18288" rIns="18288" bIns="18288" rtlCol="0"/>
        <a:lstStyle xmlns:a="http://schemas.openxmlformats.org/drawingml/2006/main"/>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000" b="1" i="0" baseline="0">
              <a:effectLst/>
              <a:latin typeface="Arial" panose="020B0604020202020204" pitchFamily="34" charset="0"/>
              <a:ea typeface="+mn-ea"/>
              <a:cs typeface="Arial" panose="020B0604020202020204" pitchFamily="34" charset="0"/>
            </a:rPr>
            <a:t>Installed Price (2019 $/W</a:t>
          </a:r>
          <a:r>
            <a:rPr lang="en-US" sz="1000" b="1" i="0" baseline="-25000">
              <a:effectLst/>
              <a:latin typeface="Arial" panose="020B0604020202020204" pitchFamily="34" charset="0"/>
              <a:ea typeface="+mn-ea"/>
              <a:cs typeface="Arial" panose="020B0604020202020204" pitchFamily="34" charset="0"/>
            </a:rPr>
            <a:t>DC</a:t>
          </a:r>
          <a:r>
            <a:rPr lang="en-US" sz="1000" b="1" i="0" baseline="0">
              <a:effectLst/>
              <a:latin typeface="Arial" panose="020B0604020202020204" pitchFamily="34" charset="0"/>
              <a:ea typeface="+mn-ea"/>
              <a:cs typeface="Arial" panose="020B0604020202020204" pitchFamily="34" charset="0"/>
            </a:rPr>
            <a:t>)</a:t>
          </a:r>
          <a:endParaRPr lang="en-US" sz="1000">
            <a:latin typeface="Arial" panose="020B0604020202020204" pitchFamily="34" charset="0"/>
            <a:cs typeface="Arial" panose="020B0604020202020204" pitchFamily="34" charset="0"/>
          </a:endParaRPr>
        </a:p>
      </cdr:txBody>
    </cdr:sp>
  </cdr:relSizeAnchor>
</c:userShapes>
</file>

<file path=xl/drawings/drawing22.xml><?xml version="1.0" encoding="utf-8"?>
<xdr:wsDr xmlns:xdr="http://schemas.openxmlformats.org/drawingml/2006/spreadsheetDrawing" xmlns:a="http://schemas.openxmlformats.org/drawingml/2006/main">
  <xdr:twoCellAnchor>
    <xdr:from>
      <xdr:col>0</xdr:col>
      <xdr:colOff>0</xdr:colOff>
      <xdr:row>1</xdr:row>
      <xdr:rowOff>91439</xdr:rowOff>
    </xdr:from>
    <xdr:to>
      <xdr:col>7</xdr:col>
      <xdr:colOff>872490</xdr:colOff>
      <xdr:row>18</xdr:row>
      <xdr:rowOff>32384</xdr:rowOff>
    </xdr:to>
    <xdr:graphicFrame macro="">
      <xdr:nvGraphicFramePr>
        <xdr:cNvPr id="2" name="Chart 1">
          <a:extLst>
            <a:ext uri="{FF2B5EF4-FFF2-40B4-BE49-F238E27FC236}">
              <a16:creationId xmlns:a16="http://schemas.microsoft.com/office/drawing/2014/main" id="{00000000-0008-0000-0800-00000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3.xml><?xml version="1.0" encoding="utf-8"?>
<c:userShapes xmlns:c="http://schemas.openxmlformats.org/drawingml/2006/chart">
  <cdr:relSizeAnchor xmlns:cdr="http://schemas.openxmlformats.org/drawingml/2006/chartDrawing">
    <cdr:from>
      <cdr:x>0.10413</cdr:x>
      <cdr:y>0.33459</cdr:y>
    </cdr:from>
    <cdr:to>
      <cdr:x>0.22363</cdr:x>
      <cdr:y>0.40408</cdr:y>
    </cdr:to>
    <cdr:sp macro="" textlink="">
      <cdr:nvSpPr>
        <cdr:cNvPr id="12" name="Rectangle 11"/>
        <cdr:cNvSpPr/>
      </cdr:nvSpPr>
      <cdr:spPr>
        <a:xfrm xmlns:a="http://schemas.openxmlformats.org/drawingml/2006/main">
          <a:off x="628399" y="1009620"/>
          <a:ext cx="721245" cy="209693"/>
        </a:xfrm>
        <a:prstGeom xmlns:a="http://schemas.openxmlformats.org/drawingml/2006/main" prst="rect">
          <a:avLst/>
        </a:prstGeom>
        <a:solidFill xmlns:a="http://schemas.openxmlformats.org/drawingml/2006/main">
          <a:schemeClr val="accent6">
            <a:lumMod val="20000"/>
            <a:lumOff val="80000"/>
          </a:schemeClr>
        </a:solidFill>
        <a:ln xmlns:a="http://schemas.openxmlformats.org/drawingml/2006/main" w="12700">
          <a:solidFill>
            <a:schemeClr val="accent6">
              <a:lumMod val="75000"/>
            </a:schemeClr>
          </a:solidFill>
        </a:ln>
      </cdr:spPr>
      <cdr:style>
        <a:lnRef xmlns:a="http://schemas.openxmlformats.org/drawingml/2006/main" idx="2">
          <a:schemeClr val="accent6">
            <a:shade val="50000"/>
          </a:schemeClr>
        </a:lnRef>
        <a:fillRef xmlns:a="http://schemas.openxmlformats.org/drawingml/2006/main" idx="1">
          <a:schemeClr val="accent6"/>
        </a:fillRef>
        <a:effectRef xmlns:a="http://schemas.openxmlformats.org/drawingml/2006/main" idx="0">
          <a:schemeClr val="accent6"/>
        </a:effectRef>
        <a:fontRef xmlns:a="http://schemas.openxmlformats.org/drawingml/2006/main" idx="minor">
          <a:schemeClr val="lt1"/>
        </a:fontRef>
      </cdr:style>
      <cdr:txBody>
        <a:bodyPr xmlns:a="http://schemas.openxmlformats.org/drawingml/2006/main"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r>
            <a:rPr lang="en-US" sz="1100" b="1">
              <a:solidFill>
                <a:schemeClr val="accent6">
                  <a:lumMod val="50000"/>
                </a:schemeClr>
              </a:solidFill>
            </a:rPr>
            <a:t>68 MW</a:t>
          </a:r>
          <a:r>
            <a:rPr lang="en-US" sz="1100" b="1" baseline="-25000">
              <a:solidFill>
                <a:schemeClr val="accent6">
                  <a:lumMod val="50000"/>
                </a:schemeClr>
              </a:solidFill>
            </a:rPr>
            <a:t>AC</a:t>
          </a:r>
        </a:p>
      </cdr:txBody>
    </cdr:sp>
  </cdr:relSizeAnchor>
  <cdr:relSizeAnchor xmlns:cdr="http://schemas.openxmlformats.org/drawingml/2006/chartDrawing">
    <cdr:from>
      <cdr:x>0.13516</cdr:x>
      <cdr:y>0.40408</cdr:y>
    </cdr:from>
    <cdr:to>
      <cdr:x>0.16388</cdr:x>
      <cdr:y>0.46967</cdr:y>
    </cdr:to>
    <cdr:cxnSp macro="">
      <cdr:nvCxnSpPr>
        <cdr:cNvPr id="13" name="Straight Arrow Connector 12">
          <a:extLst xmlns:a="http://schemas.openxmlformats.org/drawingml/2006/main">
            <a:ext uri="{FF2B5EF4-FFF2-40B4-BE49-F238E27FC236}">
              <a16:creationId xmlns:a16="http://schemas.microsoft.com/office/drawing/2014/main" id="{228BED9A-98BE-47EE-AEFB-034862151A40}"/>
            </a:ext>
          </a:extLst>
        </cdr:cNvPr>
        <cdr:cNvCxnSpPr>
          <a:stCxn xmlns:a="http://schemas.openxmlformats.org/drawingml/2006/main" id="12" idx="2"/>
        </cdr:cNvCxnSpPr>
      </cdr:nvCxnSpPr>
      <cdr:spPr>
        <a:xfrm xmlns:a="http://schemas.openxmlformats.org/drawingml/2006/main" flipH="1">
          <a:off x="815704" y="1219313"/>
          <a:ext cx="173318" cy="197933"/>
        </a:xfrm>
        <a:prstGeom xmlns:a="http://schemas.openxmlformats.org/drawingml/2006/main" prst="straightConnector1">
          <a:avLst/>
        </a:prstGeom>
        <a:ln xmlns:a="http://schemas.openxmlformats.org/drawingml/2006/main" w="12700">
          <a:solidFill>
            <a:schemeClr val="accent6">
              <a:lumMod val="75000"/>
            </a:schemeClr>
          </a:solidFill>
          <a:tailEnd type="stealth"/>
        </a:ln>
        <a:effectLst xmlns:a="http://schemas.openxmlformats.org/drawingml/2006/main"/>
      </cdr:spPr>
      <cdr:style>
        <a:lnRef xmlns:a="http://schemas.openxmlformats.org/drawingml/2006/main" idx="2">
          <a:schemeClr val="accent6"/>
        </a:lnRef>
        <a:fillRef xmlns:a="http://schemas.openxmlformats.org/drawingml/2006/main" idx="0">
          <a:schemeClr val="accent6"/>
        </a:fillRef>
        <a:effectRef xmlns:a="http://schemas.openxmlformats.org/drawingml/2006/main" idx="1">
          <a:schemeClr val="accent6"/>
        </a:effectRef>
        <a:fontRef xmlns:a="http://schemas.openxmlformats.org/drawingml/2006/main" idx="minor">
          <a:schemeClr val="tx1"/>
        </a:fontRef>
      </cdr:style>
    </cdr:cxnSp>
  </cdr:relSizeAnchor>
  <cdr:relSizeAnchor xmlns:cdr="http://schemas.openxmlformats.org/drawingml/2006/chartDrawing">
    <cdr:from>
      <cdr:x>0.13447</cdr:x>
      <cdr:y>0.15734</cdr:y>
    </cdr:from>
    <cdr:to>
      <cdr:x>0.50365</cdr:x>
      <cdr:y>0.24014</cdr:y>
    </cdr:to>
    <cdr:sp macro="" textlink="">
      <cdr:nvSpPr>
        <cdr:cNvPr id="9" name="Rectangle 1"/>
        <cdr:cNvSpPr/>
      </cdr:nvSpPr>
      <cdr:spPr>
        <a:xfrm xmlns:a="http://schemas.openxmlformats.org/drawingml/2006/main">
          <a:off x="811530" y="474791"/>
          <a:ext cx="2228031" cy="249848"/>
        </a:xfrm>
        <a:prstGeom xmlns:a="http://schemas.openxmlformats.org/drawingml/2006/main" prst="rect">
          <a:avLst/>
        </a:prstGeom>
        <a:solidFill xmlns:a="http://schemas.openxmlformats.org/drawingml/2006/main">
          <a:schemeClr val="accent6">
            <a:lumMod val="20000"/>
            <a:lumOff val="80000"/>
          </a:schemeClr>
        </a:solidFill>
        <a:ln xmlns:a="http://schemas.openxmlformats.org/drawingml/2006/main" w="12700">
          <a:solidFill>
            <a:schemeClr val="accent6">
              <a:lumMod val="75000"/>
            </a:schemeClr>
          </a:solidFill>
          <a:tailEnd type="stealth"/>
        </a:ln>
      </cdr:spPr>
      <cdr:style>
        <a:lnRef xmlns:a="http://schemas.openxmlformats.org/drawingml/2006/main" idx="2">
          <a:schemeClr val="accent6">
            <a:shade val="50000"/>
          </a:schemeClr>
        </a:lnRef>
        <a:fillRef xmlns:a="http://schemas.openxmlformats.org/drawingml/2006/main" idx="1">
          <a:schemeClr val="accent6"/>
        </a:fillRef>
        <a:effectRef xmlns:a="http://schemas.openxmlformats.org/drawingml/2006/main" idx="0">
          <a:schemeClr val="accent6"/>
        </a:effectRef>
        <a:fontRef xmlns:a="http://schemas.openxmlformats.org/drawingml/2006/main" idx="minor">
          <a:schemeClr val="lt1"/>
        </a:fontRef>
      </cdr:style>
      <cdr:txBody>
        <a:bodyPr xmlns:a="http://schemas.openxmlformats.org/drawingml/2006/main" vertOverflow="clip" anchor="ctr"/>
        <a:lstStyle xmlns:a="http://schemas.openxmlformats.org/drawingml/2006/main"/>
        <a:p xmlns:a="http://schemas.openxmlformats.org/drawingml/2006/main">
          <a:pPr algn="ctr"/>
          <a:r>
            <a:rPr lang="en-US" sz="1100" b="1">
              <a:solidFill>
                <a:schemeClr val="accent6">
                  <a:lumMod val="50000"/>
                </a:schemeClr>
              </a:solidFill>
            </a:rPr>
            <a:t>250 MW</a:t>
          </a:r>
          <a:r>
            <a:rPr lang="en-US" sz="1100" b="1" baseline="-25000">
              <a:solidFill>
                <a:schemeClr val="accent6">
                  <a:lumMod val="50000"/>
                </a:schemeClr>
              </a:solidFill>
            </a:rPr>
            <a:t>AC</a:t>
          </a:r>
          <a:r>
            <a:rPr lang="en-US" sz="1100" b="1" baseline="0">
              <a:solidFill>
                <a:schemeClr val="accent6">
                  <a:lumMod val="50000"/>
                </a:schemeClr>
              </a:solidFill>
            </a:rPr>
            <a:t> </a:t>
          </a:r>
          <a:r>
            <a:rPr lang="en-US" sz="1100" b="1">
              <a:solidFill>
                <a:schemeClr val="accent6">
                  <a:lumMod val="50000"/>
                </a:schemeClr>
              </a:solidFill>
            </a:rPr>
            <a:t>with</a:t>
          </a:r>
          <a:r>
            <a:rPr lang="en-US" sz="1100" b="1" baseline="0">
              <a:solidFill>
                <a:schemeClr val="accent6">
                  <a:lumMod val="50000"/>
                </a:schemeClr>
              </a:solidFill>
            </a:rPr>
            <a:t> </a:t>
          </a:r>
          <a:r>
            <a:rPr lang="en-US" sz="1100" b="1">
              <a:solidFill>
                <a:schemeClr val="accent6">
                  <a:lumMod val="50000"/>
                </a:schemeClr>
              </a:solidFill>
            </a:rPr>
            <a:t>6 hours of</a:t>
          </a:r>
          <a:r>
            <a:rPr lang="en-US" sz="1100" b="1" baseline="0">
              <a:solidFill>
                <a:schemeClr val="accent6">
                  <a:lumMod val="50000"/>
                </a:schemeClr>
              </a:solidFill>
            </a:rPr>
            <a:t> </a:t>
          </a:r>
          <a:r>
            <a:rPr lang="en-US" sz="1100" b="1">
              <a:solidFill>
                <a:schemeClr val="accent6">
                  <a:lumMod val="50000"/>
                </a:schemeClr>
              </a:solidFill>
            </a:rPr>
            <a:t>storage</a:t>
          </a:r>
        </a:p>
      </cdr:txBody>
    </cdr:sp>
  </cdr:relSizeAnchor>
  <cdr:relSizeAnchor xmlns:cdr="http://schemas.openxmlformats.org/drawingml/2006/chartDrawing">
    <cdr:from>
      <cdr:x>0.44352</cdr:x>
      <cdr:y>0.24126</cdr:y>
    </cdr:from>
    <cdr:to>
      <cdr:x>0.48589</cdr:x>
      <cdr:y>0.30809</cdr:y>
    </cdr:to>
    <cdr:cxnSp macro="">
      <cdr:nvCxnSpPr>
        <cdr:cNvPr id="14" name="Straight Arrow Connector 3">
          <a:extLst xmlns:a="http://schemas.openxmlformats.org/drawingml/2006/main">
            <a:ext uri="{FF2B5EF4-FFF2-40B4-BE49-F238E27FC236}">
              <a16:creationId xmlns:a16="http://schemas.microsoft.com/office/drawing/2014/main" id="{C5BA84EB-DDCC-439B-BBF8-E4D43FF34E38}"/>
            </a:ext>
          </a:extLst>
        </cdr:cNvPr>
        <cdr:cNvCxnSpPr/>
      </cdr:nvCxnSpPr>
      <cdr:spPr>
        <a:xfrm xmlns:a="http://schemas.openxmlformats.org/drawingml/2006/main">
          <a:off x="2676678" y="728012"/>
          <a:ext cx="255690" cy="201666"/>
        </a:xfrm>
        <a:prstGeom xmlns:a="http://schemas.openxmlformats.org/drawingml/2006/main" prst="straightConnector1">
          <a:avLst/>
        </a:prstGeom>
        <a:ln xmlns:a="http://schemas.openxmlformats.org/drawingml/2006/main" w="12700">
          <a:solidFill>
            <a:schemeClr val="accent6">
              <a:lumMod val="75000"/>
            </a:schemeClr>
          </a:solidFill>
          <a:tailEnd type="stealth"/>
        </a:ln>
        <a:effectLst xmlns:a="http://schemas.openxmlformats.org/drawingml/2006/main"/>
      </cdr:spPr>
      <cdr:style>
        <a:lnRef xmlns:a="http://schemas.openxmlformats.org/drawingml/2006/main" idx="2">
          <a:schemeClr val="accent6"/>
        </a:lnRef>
        <a:fillRef xmlns:a="http://schemas.openxmlformats.org/drawingml/2006/main" idx="0">
          <a:schemeClr val="accent6"/>
        </a:fillRef>
        <a:effectRef xmlns:a="http://schemas.openxmlformats.org/drawingml/2006/main" idx="1">
          <a:schemeClr val="accent6"/>
        </a:effectRef>
        <a:fontRef xmlns:a="http://schemas.openxmlformats.org/drawingml/2006/main" idx="minor">
          <a:schemeClr val="tx1"/>
        </a:fontRef>
      </cdr:style>
    </cdr:cxnSp>
  </cdr:relSizeAnchor>
  <cdr:relSizeAnchor xmlns:cdr="http://schemas.openxmlformats.org/drawingml/2006/chartDrawing">
    <cdr:from>
      <cdr:x>0.31337</cdr:x>
      <cdr:y>0.28357</cdr:y>
    </cdr:from>
    <cdr:to>
      <cdr:x>0.43369</cdr:x>
      <cdr:y>0.3502</cdr:y>
    </cdr:to>
    <cdr:sp macro="" textlink="">
      <cdr:nvSpPr>
        <cdr:cNvPr id="19" name="Rectangle 25"/>
        <cdr:cNvSpPr/>
      </cdr:nvSpPr>
      <cdr:spPr>
        <a:xfrm xmlns:a="http://schemas.openxmlformats.org/drawingml/2006/main">
          <a:off x="1891227" y="855683"/>
          <a:ext cx="726137" cy="201046"/>
        </a:xfrm>
        <a:prstGeom xmlns:a="http://schemas.openxmlformats.org/drawingml/2006/main" prst="rect">
          <a:avLst/>
        </a:prstGeom>
        <a:solidFill xmlns:a="http://schemas.openxmlformats.org/drawingml/2006/main">
          <a:schemeClr val="accent6">
            <a:lumMod val="20000"/>
            <a:lumOff val="80000"/>
          </a:schemeClr>
        </a:solidFill>
        <a:ln xmlns:a="http://schemas.openxmlformats.org/drawingml/2006/main" w="12700">
          <a:solidFill>
            <a:schemeClr val="accent6">
              <a:lumMod val="75000"/>
            </a:schemeClr>
          </a:solidFill>
        </a:ln>
      </cdr:spPr>
      <cdr:style>
        <a:lnRef xmlns:a="http://schemas.openxmlformats.org/drawingml/2006/main" idx="2">
          <a:schemeClr val="accent6">
            <a:shade val="50000"/>
          </a:schemeClr>
        </a:lnRef>
        <a:fillRef xmlns:a="http://schemas.openxmlformats.org/drawingml/2006/main" idx="1">
          <a:schemeClr val="accent6"/>
        </a:fillRef>
        <a:effectRef xmlns:a="http://schemas.openxmlformats.org/drawingml/2006/main" idx="0">
          <a:schemeClr val="accent6"/>
        </a:effectRef>
        <a:fontRef xmlns:a="http://schemas.openxmlformats.org/drawingml/2006/main" idx="minor">
          <a:schemeClr val="lt1"/>
        </a:fontRef>
      </cdr:style>
      <cdr:txBody>
        <a:bodyPr xmlns:a="http://schemas.openxmlformats.org/drawingml/2006/main"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r>
            <a:rPr lang="en-US" sz="1100" b="1">
              <a:solidFill>
                <a:schemeClr val="accent6">
                  <a:lumMod val="50000"/>
                </a:schemeClr>
              </a:solidFill>
            </a:rPr>
            <a:t>75 MW</a:t>
          </a:r>
          <a:r>
            <a:rPr lang="en-US" sz="1100" b="1" baseline="-25000">
              <a:solidFill>
                <a:schemeClr val="accent6">
                  <a:lumMod val="50000"/>
                </a:schemeClr>
              </a:solidFill>
            </a:rPr>
            <a:t>AC</a:t>
          </a:r>
        </a:p>
      </cdr:txBody>
    </cdr:sp>
  </cdr:relSizeAnchor>
  <cdr:relSizeAnchor xmlns:cdr="http://schemas.openxmlformats.org/drawingml/2006/chartDrawing">
    <cdr:from>
      <cdr:x>0.34596</cdr:x>
      <cdr:y>0.3502</cdr:y>
    </cdr:from>
    <cdr:to>
      <cdr:x>0.37353</cdr:x>
      <cdr:y>0.4053</cdr:y>
    </cdr:to>
    <cdr:cxnSp macro="">
      <cdr:nvCxnSpPr>
        <cdr:cNvPr id="20" name="Straight Arrow Connector 26">
          <a:extLst xmlns:a="http://schemas.openxmlformats.org/drawingml/2006/main">
            <a:ext uri="{FF2B5EF4-FFF2-40B4-BE49-F238E27FC236}">
              <a16:creationId xmlns:a16="http://schemas.microsoft.com/office/drawing/2014/main" id="{B8552E91-2E30-48C0-A604-1F7D74A4F7C6}"/>
            </a:ext>
          </a:extLst>
        </cdr:cNvPr>
        <cdr:cNvCxnSpPr>
          <a:stCxn xmlns:a="http://schemas.openxmlformats.org/drawingml/2006/main" id="19" idx="2"/>
        </cdr:cNvCxnSpPr>
      </cdr:nvCxnSpPr>
      <cdr:spPr>
        <a:xfrm xmlns:a="http://schemas.openxmlformats.org/drawingml/2006/main" flipH="1">
          <a:off x="2087880" y="1056729"/>
          <a:ext cx="166416" cy="166281"/>
        </a:xfrm>
        <a:prstGeom xmlns:a="http://schemas.openxmlformats.org/drawingml/2006/main" prst="straightConnector1">
          <a:avLst/>
        </a:prstGeom>
        <a:ln xmlns:a="http://schemas.openxmlformats.org/drawingml/2006/main" w="12700">
          <a:solidFill>
            <a:schemeClr val="accent6">
              <a:lumMod val="75000"/>
            </a:schemeClr>
          </a:solidFill>
          <a:tailEnd type="stealth"/>
        </a:ln>
        <a:effectLst xmlns:a="http://schemas.openxmlformats.org/drawingml/2006/main"/>
      </cdr:spPr>
      <cdr:style>
        <a:lnRef xmlns:a="http://schemas.openxmlformats.org/drawingml/2006/main" idx="2">
          <a:schemeClr val="accent6"/>
        </a:lnRef>
        <a:fillRef xmlns:a="http://schemas.openxmlformats.org/drawingml/2006/main" idx="0">
          <a:schemeClr val="accent6"/>
        </a:fillRef>
        <a:effectRef xmlns:a="http://schemas.openxmlformats.org/drawingml/2006/main" idx="1">
          <a:schemeClr val="accent6"/>
        </a:effectRef>
        <a:fontRef xmlns:a="http://schemas.openxmlformats.org/drawingml/2006/main" idx="minor">
          <a:schemeClr val="tx1"/>
        </a:fontRef>
      </cdr:style>
    </cdr:cxnSp>
  </cdr:relSizeAnchor>
  <cdr:relSizeAnchor xmlns:cdr="http://schemas.openxmlformats.org/drawingml/2006/chartDrawing">
    <cdr:from>
      <cdr:x>0.71082</cdr:x>
      <cdr:y>0.30247</cdr:y>
    </cdr:from>
    <cdr:to>
      <cdr:x>0.89232</cdr:x>
      <cdr:y>0.38291</cdr:y>
    </cdr:to>
    <cdr:sp macro="" textlink="">
      <cdr:nvSpPr>
        <cdr:cNvPr id="22" name="Rectangle 35"/>
        <cdr:cNvSpPr/>
      </cdr:nvSpPr>
      <cdr:spPr>
        <a:xfrm xmlns:a="http://schemas.openxmlformats.org/drawingml/2006/main">
          <a:off x="4289850" y="912702"/>
          <a:ext cx="1095362" cy="242747"/>
        </a:xfrm>
        <a:prstGeom xmlns:a="http://schemas.openxmlformats.org/drawingml/2006/main" prst="rect">
          <a:avLst/>
        </a:prstGeom>
        <a:solidFill xmlns:a="http://schemas.openxmlformats.org/drawingml/2006/main">
          <a:schemeClr val="accent6">
            <a:lumMod val="20000"/>
            <a:lumOff val="80000"/>
          </a:schemeClr>
        </a:solidFill>
        <a:ln xmlns:a="http://schemas.openxmlformats.org/drawingml/2006/main" w="12700">
          <a:solidFill>
            <a:schemeClr val="accent6">
              <a:lumMod val="75000"/>
            </a:schemeClr>
          </a:solidFill>
        </a:ln>
      </cdr:spPr>
      <cdr:style>
        <a:lnRef xmlns:a="http://schemas.openxmlformats.org/drawingml/2006/main" idx="2">
          <a:schemeClr val="accent6">
            <a:shade val="50000"/>
          </a:schemeClr>
        </a:lnRef>
        <a:fillRef xmlns:a="http://schemas.openxmlformats.org/drawingml/2006/main" idx="1">
          <a:schemeClr val="accent6"/>
        </a:fillRef>
        <a:effectRef xmlns:a="http://schemas.openxmlformats.org/drawingml/2006/main" idx="0">
          <a:schemeClr val="accent6"/>
        </a:effectRef>
        <a:fontRef xmlns:a="http://schemas.openxmlformats.org/drawingml/2006/main" idx="minor">
          <a:schemeClr val="lt1"/>
        </a:fontRef>
      </cdr:style>
      <cdr:txBody>
        <a:bodyPr xmlns:a="http://schemas.openxmlformats.org/drawingml/2006/main"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r>
            <a:rPr lang="en-US" sz="1100" b="1">
              <a:solidFill>
                <a:schemeClr val="accent6">
                  <a:lumMod val="50000"/>
                </a:schemeClr>
              </a:solidFill>
            </a:rPr>
            <a:t>250 MW</a:t>
          </a:r>
          <a:r>
            <a:rPr lang="en-US" sz="1100" b="1" baseline="-25000">
              <a:solidFill>
                <a:schemeClr val="accent6">
                  <a:lumMod val="50000"/>
                </a:schemeClr>
              </a:solidFill>
            </a:rPr>
            <a:t>AC</a:t>
          </a:r>
          <a:r>
            <a:rPr lang="en-US" sz="1100" b="1">
              <a:solidFill>
                <a:schemeClr val="accent6">
                  <a:lumMod val="50000"/>
                </a:schemeClr>
              </a:solidFill>
            </a:rPr>
            <a:t> each</a:t>
          </a:r>
        </a:p>
      </cdr:txBody>
    </cdr:sp>
  </cdr:relSizeAnchor>
  <cdr:relSizeAnchor xmlns:cdr="http://schemas.openxmlformats.org/drawingml/2006/chartDrawing">
    <cdr:from>
      <cdr:x>0.59436</cdr:x>
      <cdr:y>0.34269</cdr:y>
    </cdr:from>
    <cdr:to>
      <cdr:x>0.71082</cdr:x>
      <cdr:y>0.46772</cdr:y>
    </cdr:to>
    <cdr:cxnSp macro="">
      <cdr:nvCxnSpPr>
        <cdr:cNvPr id="23" name="Straight Arrow Connector 36">
          <a:extLst xmlns:a="http://schemas.openxmlformats.org/drawingml/2006/main">
            <a:ext uri="{FF2B5EF4-FFF2-40B4-BE49-F238E27FC236}">
              <a16:creationId xmlns:a16="http://schemas.microsoft.com/office/drawing/2014/main" id="{C268E683-9FF6-4475-9832-6BA20D0619B8}"/>
            </a:ext>
          </a:extLst>
        </cdr:cNvPr>
        <cdr:cNvCxnSpPr>
          <a:stCxn xmlns:a="http://schemas.openxmlformats.org/drawingml/2006/main" id="22" idx="1"/>
        </cdr:cNvCxnSpPr>
      </cdr:nvCxnSpPr>
      <cdr:spPr>
        <a:xfrm xmlns:a="http://schemas.openxmlformats.org/drawingml/2006/main" flipH="1">
          <a:off x="3587012" y="1034075"/>
          <a:ext cx="702838" cy="377277"/>
        </a:xfrm>
        <a:prstGeom xmlns:a="http://schemas.openxmlformats.org/drawingml/2006/main" prst="straightConnector1">
          <a:avLst/>
        </a:prstGeom>
        <a:ln xmlns:a="http://schemas.openxmlformats.org/drawingml/2006/main" w="12700">
          <a:solidFill>
            <a:schemeClr val="accent6">
              <a:lumMod val="75000"/>
            </a:schemeClr>
          </a:solidFill>
          <a:tailEnd type="stealth"/>
        </a:ln>
        <a:effectLst xmlns:a="http://schemas.openxmlformats.org/drawingml/2006/main"/>
      </cdr:spPr>
      <cdr:style>
        <a:lnRef xmlns:a="http://schemas.openxmlformats.org/drawingml/2006/main" idx="2">
          <a:schemeClr val="accent6"/>
        </a:lnRef>
        <a:fillRef xmlns:a="http://schemas.openxmlformats.org/drawingml/2006/main" idx="0">
          <a:schemeClr val="accent6"/>
        </a:fillRef>
        <a:effectRef xmlns:a="http://schemas.openxmlformats.org/drawingml/2006/main" idx="1">
          <a:schemeClr val="accent6"/>
        </a:effectRef>
        <a:fontRef xmlns:a="http://schemas.openxmlformats.org/drawingml/2006/main" idx="minor">
          <a:schemeClr val="tx1"/>
        </a:fontRef>
      </cdr:style>
    </cdr:cxnSp>
  </cdr:relSizeAnchor>
  <cdr:relSizeAnchor xmlns:cdr="http://schemas.openxmlformats.org/drawingml/2006/chartDrawing">
    <cdr:from>
      <cdr:x>0.59275</cdr:x>
      <cdr:y>0.34269</cdr:y>
    </cdr:from>
    <cdr:to>
      <cdr:x>0.71082</cdr:x>
      <cdr:y>0.38141</cdr:y>
    </cdr:to>
    <cdr:cxnSp macro="">
      <cdr:nvCxnSpPr>
        <cdr:cNvPr id="24" name="Straight Arrow Connector 38">
          <a:extLst xmlns:a="http://schemas.openxmlformats.org/drawingml/2006/main">
            <a:ext uri="{FF2B5EF4-FFF2-40B4-BE49-F238E27FC236}">
              <a16:creationId xmlns:a16="http://schemas.microsoft.com/office/drawing/2014/main" id="{8622CFB7-C9A5-4F21-A86F-67A58C01AA8E}"/>
            </a:ext>
          </a:extLst>
        </cdr:cNvPr>
        <cdr:cNvCxnSpPr>
          <a:stCxn xmlns:a="http://schemas.openxmlformats.org/drawingml/2006/main" id="22" idx="1"/>
        </cdr:cNvCxnSpPr>
      </cdr:nvCxnSpPr>
      <cdr:spPr>
        <a:xfrm xmlns:a="http://schemas.openxmlformats.org/drawingml/2006/main" flipH="1">
          <a:off x="3577295" y="1034075"/>
          <a:ext cx="712555" cy="116834"/>
        </a:xfrm>
        <a:prstGeom xmlns:a="http://schemas.openxmlformats.org/drawingml/2006/main" prst="straightConnector1">
          <a:avLst/>
        </a:prstGeom>
        <a:ln xmlns:a="http://schemas.openxmlformats.org/drawingml/2006/main" w="12700">
          <a:solidFill>
            <a:schemeClr val="accent6">
              <a:lumMod val="75000"/>
            </a:schemeClr>
          </a:solidFill>
          <a:tailEnd type="stealth"/>
        </a:ln>
        <a:effectLst xmlns:a="http://schemas.openxmlformats.org/drawingml/2006/main"/>
      </cdr:spPr>
      <cdr:style>
        <a:lnRef xmlns:a="http://schemas.openxmlformats.org/drawingml/2006/main" idx="2">
          <a:schemeClr val="accent6"/>
        </a:lnRef>
        <a:fillRef xmlns:a="http://schemas.openxmlformats.org/drawingml/2006/main" idx="0">
          <a:schemeClr val="accent6"/>
        </a:fillRef>
        <a:effectRef xmlns:a="http://schemas.openxmlformats.org/drawingml/2006/main" idx="1">
          <a:schemeClr val="accent6"/>
        </a:effectRef>
        <a:fontRef xmlns:a="http://schemas.openxmlformats.org/drawingml/2006/main" idx="minor">
          <a:schemeClr val="tx1"/>
        </a:fontRef>
      </cdr:style>
    </cdr:cxnSp>
  </cdr:relSizeAnchor>
  <cdr:relSizeAnchor xmlns:cdr="http://schemas.openxmlformats.org/drawingml/2006/chartDrawing">
    <cdr:from>
      <cdr:x>0.68072</cdr:x>
      <cdr:y>0.44182</cdr:y>
    </cdr:from>
    <cdr:to>
      <cdr:x>0.80681</cdr:x>
      <cdr:y>0.51943</cdr:y>
    </cdr:to>
    <cdr:sp macro="" textlink="">
      <cdr:nvSpPr>
        <cdr:cNvPr id="29" name="Rectangle 43"/>
        <cdr:cNvSpPr/>
      </cdr:nvSpPr>
      <cdr:spPr>
        <a:xfrm xmlns:a="http://schemas.openxmlformats.org/drawingml/2006/main">
          <a:off x="4108195" y="1333191"/>
          <a:ext cx="760909" cy="234213"/>
        </a:xfrm>
        <a:prstGeom xmlns:a="http://schemas.openxmlformats.org/drawingml/2006/main" prst="rect">
          <a:avLst/>
        </a:prstGeom>
        <a:solidFill xmlns:a="http://schemas.openxmlformats.org/drawingml/2006/main">
          <a:schemeClr val="accent3">
            <a:lumMod val="20000"/>
            <a:lumOff val="80000"/>
          </a:schemeClr>
        </a:solidFill>
        <a:ln xmlns:a="http://schemas.openxmlformats.org/drawingml/2006/main" w="12700">
          <a:solidFill>
            <a:schemeClr val="accent3">
              <a:lumMod val="75000"/>
            </a:schemeClr>
          </a:solidFill>
        </a:ln>
      </cdr:spPr>
      <cdr:style>
        <a:lnRef xmlns:a="http://schemas.openxmlformats.org/drawingml/2006/main" idx="2">
          <a:schemeClr val="accent6">
            <a:shade val="50000"/>
          </a:schemeClr>
        </a:lnRef>
        <a:fillRef xmlns:a="http://schemas.openxmlformats.org/drawingml/2006/main" idx="1">
          <a:schemeClr val="accent6"/>
        </a:fillRef>
        <a:effectRef xmlns:a="http://schemas.openxmlformats.org/drawingml/2006/main" idx="0">
          <a:schemeClr val="accent6"/>
        </a:effectRef>
        <a:fontRef xmlns:a="http://schemas.openxmlformats.org/drawingml/2006/main" idx="minor">
          <a:schemeClr val="lt1"/>
        </a:fontRef>
      </cdr:style>
      <cdr:txBody>
        <a:bodyPr xmlns:a="http://schemas.openxmlformats.org/drawingml/2006/main" lIns="45720" rIns="45720"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r>
            <a:rPr lang="en-US" sz="1100" b="1">
              <a:solidFill>
                <a:schemeClr val="accent3">
                  <a:lumMod val="50000"/>
                </a:schemeClr>
              </a:solidFill>
            </a:rPr>
            <a:t>377 MW</a:t>
          </a:r>
          <a:r>
            <a:rPr lang="en-US" sz="1100" b="1" baseline="-25000">
              <a:solidFill>
                <a:schemeClr val="accent3">
                  <a:lumMod val="50000"/>
                </a:schemeClr>
              </a:solidFill>
            </a:rPr>
            <a:t>AC</a:t>
          </a:r>
        </a:p>
      </cdr:txBody>
    </cdr:sp>
  </cdr:relSizeAnchor>
  <cdr:relSizeAnchor xmlns:cdr="http://schemas.openxmlformats.org/drawingml/2006/chartDrawing">
    <cdr:from>
      <cdr:x>0.59439</cdr:x>
      <cdr:y>0.40497</cdr:y>
    </cdr:from>
    <cdr:to>
      <cdr:x>0.68072</cdr:x>
      <cdr:y>0.48063</cdr:y>
    </cdr:to>
    <cdr:cxnSp macro="">
      <cdr:nvCxnSpPr>
        <cdr:cNvPr id="30" name="Straight Arrow Connector 44">
          <a:extLst xmlns:a="http://schemas.openxmlformats.org/drawingml/2006/main">
            <a:ext uri="{FF2B5EF4-FFF2-40B4-BE49-F238E27FC236}">
              <a16:creationId xmlns:a16="http://schemas.microsoft.com/office/drawing/2014/main" id="{C0ADB544-64E0-4750-B3D7-DBF12D9624F4}"/>
            </a:ext>
          </a:extLst>
        </cdr:cNvPr>
        <cdr:cNvCxnSpPr>
          <a:stCxn xmlns:a="http://schemas.openxmlformats.org/drawingml/2006/main" id="29" idx="1"/>
        </cdr:cNvCxnSpPr>
      </cdr:nvCxnSpPr>
      <cdr:spPr>
        <a:xfrm xmlns:a="http://schemas.openxmlformats.org/drawingml/2006/main" flipH="1" flipV="1">
          <a:off x="3587183" y="1221991"/>
          <a:ext cx="521012" cy="228307"/>
        </a:xfrm>
        <a:prstGeom xmlns:a="http://schemas.openxmlformats.org/drawingml/2006/main" prst="straightConnector1">
          <a:avLst/>
        </a:prstGeom>
        <a:ln xmlns:a="http://schemas.openxmlformats.org/drawingml/2006/main" w="12700">
          <a:solidFill>
            <a:schemeClr val="accent3">
              <a:lumMod val="75000"/>
            </a:schemeClr>
          </a:solidFill>
          <a:tailEnd type="stealth"/>
        </a:ln>
        <a:effectLst xmlns:a="http://schemas.openxmlformats.org/drawingml/2006/main"/>
      </cdr:spPr>
      <cdr:style>
        <a:lnRef xmlns:a="http://schemas.openxmlformats.org/drawingml/2006/main" idx="2">
          <a:schemeClr val="accent6"/>
        </a:lnRef>
        <a:fillRef xmlns:a="http://schemas.openxmlformats.org/drawingml/2006/main" idx="0">
          <a:schemeClr val="accent6"/>
        </a:fillRef>
        <a:effectRef xmlns:a="http://schemas.openxmlformats.org/drawingml/2006/main" idx="1">
          <a:schemeClr val="accent6"/>
        </a:effectRef>
        <a:fontRef xmlns:a="http://schemas.openxmlformats.org/drawingml/2006/main" idx="minor">
          <a:schemeClr val="tx1"/>
        </a:fontRef>
      </cdr:style>
    </cdr:cxnSp>
  </cdr:relSizeAnchor>
  <cdr:relSizeAnchor xmlns:cdr="http://schemas.openxmlformats.org/drawingml/2006/chartDrawing">
    <cdr:from>
      <cdr:x>0.56793</cdr:x>
      <cdr:y>0.02189</cdr:y>
    </cdr:from>
    <cdr:to>
      <cdr:x>0.963</cdr:x>
      <cdr:y>0.1153</cdr:y>
    </cdr:to>
    <cdr:sp macro="" textlink="">
      <cdr:nvSpPr>
        <cdr:cNvPr id="40" name="Rectangle 39"/>
        <cdr:cNvSpPr/>
      </cdr:nvSpPr>
      <cdr:spPr>
        <a:xfrm xmlns:a="http://schemas.openxmlformats.org/drawingml/2006/main">
          <a:off x="3427490" y="66041"/>
          <a:ext cx="2384278" cy="281888"/>
        </a:xfrm>
        <a:prstGeom xmlns:a="http://schemas.openxmlformats.org/drawingml/2006/main" prst="rect">
          <a:avLst/>
        </a:prstGeom>
        <a:solidFill xmlns:a="http://schemas.openxmlformats.org/drawingml/2006/main">
          <a:schemeClr val="accent3">
            <a:lumMod val="20000"/>
            <a:lumOff val="80000"/>
          </a:schemeClr>
        </a:solidFill>
        <a:ln xmlns:a="http://schemas.openxmlformats.org/drawingml/2006/main" w="12700">
          <a:solidFill>
            <a:schemeClr val="accent3">
              <a:lumMod val="75000"/>
            </a:schemeClr>
          </a:solidFill>
        </a:ln>
      </cdr:spPr>
      <cdr:style>
        <a:lnRef xmlns:a="http://schemas.openxmlformats.org/drawingml/2006/main" idx="2">
          <a:schemeClr val="accent6">
            <a:shade val="50000"/>
          </a:schemeClr>
        </a:lnRef>
        <a:fillRef xmlns:a="http://schemas.openxmlformats.org/drawingml/2006/main" idx="1">
          <a:schemeClr val="accent6"/>
        </a:fillRef>
        <a:effectRef xmlns:a="http://schemas.openxmlformats.org/drawingml/2006/main" idx="0">
          <a:schemeClr val="accent6"/>
        </a:effectRef>
        <a:fontRef xmlns:a="http://schemas.openxmlformats.org/drawingml/2006/main" idx="minor">
          <a:schemeClr val="lt1"/>
        </a:fontRef>
      </cdr:style>
      <cdr:txBody>
        <a:bodyPr xmlns:a="http://schemas.openxmlformats.org/drawingml/2006/main" lIns="45720" rIns="45720"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r>
            <a:rPr lang="en-US" sz="1100" b="1">
              <a:solidFill>
                <a:schemeClr val="accent3">
                  <a:lumMod val="50000"/>
                </a:schemeClr>
              </a:solidFill>
            </a:rPr>
            <a:t>110 MW</a:t>
          </a:r>
          <a:r>
            <a:rPr lang="en-US" sz="1100" b="1" baseline="-25000">
              <a:solidFill>
                <a:schemeClr val="accent3">
                  <a:lumMod val="50000"/>
                </a:schemeClr>
              </a:solidFill>
            </a:rPr>
            <a:t>AC</a:t>
          </a:r>
          <a:r>
            <a:rPr lang="en-US" sz="1100" b="1" baseline="0">
              <a:solidFill>
                <a:schemeClr val="accent3">
                  <a:lumMod val="50000"/>
                </a:schemeClr>
              </a:solidFill>
            </a:rPr>
            <a:t> </a:t>
          </a:r>
          <a:r>
            <a:rPr lang="en-US" sz="1100" b="1">
              <a:solidFill>
                <a:schemeClr val="accent3">
                  <a:lumMod val="50000"/>
                </a:schemeClr>
              </a:solidFill>
              <a:effectLst/>
              <a:latin typeface="+mn-lt"/>
              <a:ea typeface="+mn-ea"/>
              <a:cs typeface="+mn-cs"/>
            </a:rPr>
            <a:t>with 10 hours of</a:t>
          </a:r>
          <a:r>
            <a:rPr lang="en-US" sz="1100" b="1" baseline="0">
              <a:solidFill>
                <a:schemeClr val="accent3">
                  <a:lumMod val="50000"/>
                </a:schemeClr>
              </a:solidFill>
              <a:effectLst/>
              <a:latin typeface="+mn-lt"/>
              <a:ea typeface="+mn-ea"/>
              <a:cs typeface="+mn-cs"/>
            </a:rPr>
            <a:t> s</a:t>
          </a:r>
          <a:r>
            <a:rPr lang="en-US" sz="1100" b="1">
              <a:solidFill>
                <a:schemeClr val="accent3">
                  <a:lumMod val="50000"/>
                </a:schemeClr>
              </a:solidFill>
              <a:effectLst/>
              <a:latin typeface="+mn-lt"/>
              <a:ea typeface="+mn-ea"/>
              <a:cs typeface="+mn-cs"/>
            </a:rPr>
            <a:t>torage</a:t>
          </a:r>
          <a:endParaRPr lang="en-US" sz="1100" b="1" baseline="-25000">
            <a:solidFill>
              <a:schemeClr val="accent3">
                <a:lumMod val="50000"/>
              </a:schemeClr>
            </a:solidFill>
          </a:endParaRPr>
        </a:p>
      </cdr:txBody>
    </cdr:sp>
  </cdr:relSizeAnchor>
  <cdr:relSizeAnchor xmlns:cdr="http://schemas.openxmlformats.org/drawingml/2006/chartDrawing">
    <cdr:from>
      <cdr:x>0.67971</cdr:x>
      <cdr:y>0.11555</cdr:y>
    </cdr:from>
    <cdr:to>
      <cdr:x>0.71341</cdr:x>
      <cdr:y>0.17613</cdr:y>
    </cdr:to>
    <cdr:cxnSp macro="">
      <cdr:nvCxnSpPr>
        <cdr:cNvPr id="41" name="Straight Arrow Connector 40">
          <a:extLst xmlns:a="http://schemas.openxmlformats.org/drawingml/2006/main">
            <a:ext uri="{FF2B5EF4-FFF2-40B4-BE49-F238E27FC236}">
              <a16:creationId xmlns:a16="http://schemas.microsoft.com/office/drawing/2014/main" id="{A9E5C261-2586-40AF-8B3B-DAD2E6327DA5}"/>
            </a:ext>
          </a:extLst>
        </cdr:cNvPr>
        <cdr:cNvCxnSpPr/>
      </cdr:nvCxnSpPr>
      <cdr:spPr>
        <a:xfrm xmlns:a="http://schemas.openxmlformats.org/drawingml/2006/main" flipH="1">
          <a:off x="4102074" y="348671"/>
          <a:ext cx="203390" cy="182805"/>
        </a:xfrm>
        <a:prstGeom xmlns:a="http://schemas.openxmlformats.org/drawingml/2006/main" prst="straightConnector1">
          <a:avLst/>
        </a:prstGeom>
        <a:ln xmlns:a="http://schemas.openxmlformats.org/drawingml/2006/main" w="12700">
          <a:solidFill>
            <a:schemeClr val="accent3">
              <a:lumMod val="75000"/>
            </a:schemeClr>
          </a:solidFill>
          <a:tailEnd type="stealth"/>
        </a:ln>
        <a:effectLst xmlns:a="http://schemas.openxmlformats.org/drawingml/2006/main"/>
      </cdr:spPr>
      <cdr:style>
        <a:lnRef xmlns:a="http://schemas.openxmlformats.org/drawingml/2006/main" idx="2">
          <a:schemeClr val="accent6"/>
        </a:lnRef>
        <a:fillRef xmlns:a="http://schemas.openxmlformats.org/drawingml/2006/main" idx="0">
          <a:schemeClr val="accent6"/>
        </a:fillRef>
        <a:effectRef xmlns:a="http://schemas.openxmlformats.org/drawingml/2006/main" idx="1">
          <a:schemeClr val="accent6"/>
        </a:effectRef>
        <a:fontRef xmlns:a="http://schemas.openxmlformats.org/drawingml/2006/main" idx="minor">
          <a:schemeClr val="tx1"/>
        </a:fontRef>
      </cdr:style>
    </cdr:cxnSp>
  </cdr:relSizeAnchor>
  <cdr:relSizeAnchor xmlns:cdr="http://schemas.openxmlformats.org/drawingml/2006/chartDrawing">
    <cdr:from>
      <cdr:x>0</cdr:x>
      <cdr:y>0</cdr:y>
    </cdr:from>
    <cdr:to>
      <cdr:x>0.31277</cdr:x>
      <cdr:y>0.08663</cdr:y>
    </cdr:to>
    <cdr:sp macro="" textlink="">
      <cdr:nvSpPr>
        <cdr:cNvPr id="2" name="TextBox 1"/>
        <cdr:cNvSpPr txBox="1"/>
      </cdr:nvSpPr>
      <cdr:spPr>
        <a:xfrm xmlns:a="http://schemas.openxmlformats.org/drawingml/2006/main">
          <a:off x="0" y="0"/>
          <a:ext cx="1912620" cy="266700"/>
        </a:xfrm>
        <a:prstGeom xmlns:a="http://schemas.openxmlformats.org/drawingml/2006/main" prst="rect">
          <a:avLst/>
        </a:prstGeom>
      </cdr:spPr>
      <cdr:txBody>
        <a:bodyPr xmlns:a="http://schemas.openxmlformats.org/drawingml/2006/main" vertOverflow="clip" wrap="square" lIns="18288" tIns="18288" rIns="18288" bIns="18288" rtlCol="0" anchor="t"/>
        <a:lstStyle xmlns:a="http://schemas.openxmlformats.org/drawingml/2006/main"/>
        <a:p xmlns:a="http://schemas.openxmlformats.org/drawingml/2006/main">
          <a:pPr algn="l"/>
          <a:r>
            <a:rPr lang="en-US" sz="1000">
              <a:latin typeface="Arial" panose="020B0604020202020204" pitchFamily="34" charset="0"/>
              <a:cs typeface="Arial" panose="020B0604020202020204" pitchFamily="34" charset="0"/>
            </a:rPr>
            <a:t>Installed Price (2019 $/W</a:t>
          </a:r>
          <a:r>
            <a:rPr lang="en-US" sz="1000" baseline="-25000">
              <a:latin typeface="Arial" panose="020B0604020202020204" pitchFamily="34" charset="0"/>
              <a:cs typeface="Arial" panose="020B0604020202020204" pitchFamily="34" charset="0"/>
            </a:rPr>
            <a:t>AC</a:t>
          </a:r>
          <a:r>
            <a:rPr lang="en-US" sz="1000">
              <a:latin typeface="Arial" panose="020B0604020202020204" pitchFamily="34" charset="0"/>
              <a:cs typeface="Arial" panose="020B0604020202020204" pitchFamily="34" charset="0"/>
            </a:rPr>
            <a:t>)</a:t>
          </a:r>
        </a:p>
      </cdr:txBody>
    </cdr:sp>
  </cdr:relSizeAnchor>
</c:userShapes>
</file>

<file path=xl/drawings/drawing24.xml><?xml version="1.0" encoding="utf-8"?>
<xdr:wsDr xmlns:xdr="http://schemas.openxmlformats.org/drawingml/2006/spreadsheetDrawing" xmlns:a="http://schemas.openxmlformats.org/drawingml/2006/main">
  <xdr:twoCellAnchor>
    <xdr:from>
      <xdr:col>0</xdr:col>
      <xdr:colOff>0</xdr:colOff>
      <xdr:row>2</xdr:row>
      <xdr:rowOff>0</xdr:rowOff>
    </xdr:from>
    <xdr:to>
      <xdr:col>9</xdr:col>
      <xdr:colOff>247650</xdr:colOff>
      <xdr:row>22</xdr:row>
      <xdr:rowOff>60960</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5.xml><?xml version="1.0" encoding="utf-8"?>
<c:userShapes xmlns:c="http://schemas.openxmlformats.org/drawingml/2006/chart">
  <cdr:relSizeAnchor xmlns:cdr="http://schemas.openxmlformats.org/drawingml/2006/chartDrawing">
    <cdr:from>
      <cdr:x>0.52401</cdr:x>
      <cdr:y>0.0845</cdr:y>
    </cdr:from>
    <cdr:to>
      <cdr:x>0.52401</cdr:x>
      <cdr:y>0.74727</cdr:y>
    </cdr:to>
    <cdr:cxnSp macro="">
      <cdr:nvCxnSpPr>
        <cdr:cNvPr id="22" name="Straight Connector 21"/>
        <cdr:cNvCxnSpPr/>
      </cdr:nvCxnSpPr>
      <cdr:spPr>
        <a:xfrm xmlns:a="http://schemas.openxmlformats.org/drawingml/2006/main">
          <a:off x="3354091" y="270428"/>
          <a:ext cx="0" cy="2121141"/>
        </a:xfrm>
        <a:prstGeom xmlns:a="http://schemas.openxmlformats.org/drawingml/2006/main" prst="line">
          <a:avLst/>
        </a:prstGeom>
        <a:ln xmlns:a="http://schemas.openxmlformats.org/drawingml/2006/main" w="6350">
          <a:solidFill>
            <a:schemeClr val="bg1">
              <a:lumMod val="50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0.29146</cdr:x>
      <cdr:y>0.08344</cdr:y>
    </cdr:from>
    <cdr:to>
      <cdr:x>0.29146</cdr:x>
      <cdr:y>0.74621</cdr:y>
    </cdr:to>
    <cdr:cxnSp macro="">
      <cdr:nvCxnSpPr>
        <cdr:cNvPr id="23" name="Straight Connector 22"/>
        <cdr:cNvCxnSpPr/>
      </cdr:nvCxnSpPr>
      <cdr:spPr>
        <a:xfrm xmlns:a="http://schemas.openxmlformats.org/drawingml/2006/main" rot="10800000" flipH="1">
          <a:off x="1865589" y="267027"/>
          <a:ext cx="0" cy="2121141"/>
        </a:xfrm>
        <a:prstGeom xmlns:a="http://schemas.openxmlformats.org/drawingml/2006/main" prst="line">
          <a:avLst/>
        </a:prstGeom>
        <a:ln xmlns:a="http://schemas.openxmlformats.org/drawingml/2006/main" w="6350">
          <a:solidFill>
            <a:schemeClr val="bg1">
              <a:lumMod val="50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0.7552</cdr:x>
      <cdr:y>0.08367</cdr:y>
    </cdr:from>
    <cdr:to>
      <cdr:x>0.7552</cdr:x>
      <cdr:y>0.74644</cdr:y>
    </cdr:to>
    <cdr:cxnSp macro="">
      <cdr:nvCxnSpPr>
        <cdr:cNvPr id="24" name="Straight Connector 23"/>
        <cdr:cNvCxnSpPr/>
      </cdr:nvCxnSpPr>
      <cdr:spPr>
        <a:xfrm xmlns:a="http://schemas.openxmlformats.org/drawingml/2006/main">
          <a:off x="5057338" y="262037"/>
          <a:ext cx="0" cy="2075688"/>
        </a:xfrm>
        <a:prstGeom xmlns:a="http://schemas.openxmlformats.org/drawingml/2006/main" prst="line">
          <a:avLst/>
        </a:prstGeom>
        <a:ln xmlns:a="http://schemas.openxmlformats.org/drawingml/2006/main" w="6350">
          <a:solidFill>
            <a:schemeClr val="bg1">
              <a:lumMod val="50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0.21429</cdr:x>
      <cdr:y>0.61521</cdr:y>
    </cdr:from>
    <cdr:to>
      <cdr:x>0.97459</cdr:x>
      <cdr:y>0.68868</cdr:y>
    </cdr:to>
    <cdr:sp macro="" textlink="">
      <cdr:nvSpPr>
        <cdr:cNvPr id="3" name="TextBox 2"/>
        <cdr:cNvSpPr txBox="1"/>
      </cdr:nvSpPr>
      <cdr:spPr>
        <a:xfrm xmlns:a="http://schemas.openxmlformats.org/drawingml/2006/main">
          <a:off x="1371601" y="1968933"/>
          <a:ext cx="4866540" cy="235134"/>
        </a:xfrm>
        <a:prstGeom xmlns:a="http://schemas.openxmlformats.org/drawingml/2006/main" prst="rect">
          <a:avLst/>
        </a:prstGeom>
        <a:solidFill xmlns:a="http://schemas.openxmlformats.org/drawingml/2006/main">
          <a:schemeClr val="bg1"/>
        </a:solidFill>
        <a:effectLst xmlns:a="http://schemas.openxmlformats.org/drawingml/2006/main">
          <a:outerShdw blurRad="50800" dist="38100" dir="2700000" algn="tl" rotWithShape="0">
            <a:prstClr val="black">
              <a:alpha val="40000"/>
            </a:prstClr>
          </a:outerShdw>
        </a:effectLst>
      </cdr:spPr>
      <cdr:txBody>
        <a:bodyPr xmlns:a="http://schemas.openxmlformats.org/drawingml/2006/main" vertOverflow="clip" wrap="square" lIns="18288" tIns="18288" rIns="18288" bIns="18288" rtlCol="0" anchor="ctr" anchorCtr="1"/>
        <a:lstStyle xmlns:a="http://schemas.openxmlformats.org/drawingml/2006/main"/>
        <a:p xmlns:a="http://schemas.openxmlformats.org/drawingml/2006/main">
          <a:r>
            <a:rPr lang="en-US" sz="1100" b="1"/>
            <a:t>Sample includes 649 projects totaling 23.8</a:t>
          </a:r>
          <a:r>
            <a:rPr lang="en-US" sz="1100" b="1" baseline="0"/>
            <a:t> </a:t>
          </a:r>
          <a:r>
            <a:rPr lang="en-US" sz="1100" b="1"/>
            <a:t>GW</a:t>
          </a:r>
          <a:r>
            <a:rPr lang="en-US" sz="1100" b="1" baseline="-25000"/>
            <a:t>AC</a:t>
          </a:r>
          <a:r>
            <a:rPr lang="en-US" sz="1100" b="1"/>
            <a:t> that</a:t>
          </a:r>
          <a:r>
            <a:rPr lang="en-US" sz="1100" b="1" baseline="0"/>
            <a:t> came online from 2007-2018</a:t>
          </a:r>
          <a:endParaRPr lang="en-US" sz="1100" b="1"/>
        </a:p>
      </cdr:txBody>
    </cdr:sp>
  </cdr:relSizeAnchor>
  <cdr:relSizeAnchor xmlns:cdr="http://schemas.openxmlformats.org/drawingml/2006/chartDrawing">
    <cdr:from>
      <cdr:x>0.06258</cdr:x>
      <cdr:y>0.809</cdr:y>
    </cdr:from>
    <cdr:to>
      <cdr:x>0.98365</cdr:x>
      <cdr:y>0.86375</cdr:y>
    </cdr:to>
    <cdr:grpSp>
      <cdr:nvGrpSpPr>
        <cdr:cNvPr id="21" name="Group 20"/>
        <cdr:cNvGrpSpPr/>
      </cdr:nvGrpSpPr>
      <cdr:grpSpPr>
        <a:xfrm xmlns:a="http://schemas.openxmlformats.org/drawingml/2006/main">
          <a:off x="402648" y="2607617"/>
          <a:ext cx="5926292" cy="176474"/>
          <a:chOff x="537143" y="2298161"/>
          <a:chExt cx="6053893" cy="215281"/>
        </a:xfrm>
      </cdr:grpSpPr>
      <cdr:sp macro="" textlink="">
        <cdr:nvSpPr>
          <cdr:cNvPr id="4" name="TextBox 3"/>
          <cdr:cNvSpPr txBox="1"/>
        </cdr:nvSpPr>
        <cdr:spPr>
          <a:xfrm xmlns:a="http://schemas.openxmlformats.org/drawingml/2006/main">
            <a:off x="537143" y="2303478"/>
            <a:ext cx="699881" cy="187296"/>
          </a:xfrm>
          <a:prstGeom xmlns:a="http://schemas.openxmlformats.org/drawingml/2006/main" prst="rect">
            <a:avLst/>
          </a:prstGeom>
          <a:solidFill xmlns:a="http://schemas.openxmlformats.org/drawingml/2006/main">
            <a:schemeClr val="bg1"/>
          </a:solidFill>
        </cdr:spPr>
        <cdr:txBody>
          <a:bodyPr xmlns:a="http://schemas.openxmlformats.org/drawingml/2006/main" vertOverflow="clip" wrap="square" lIns="18288" tIns="18288" rIns="18288" bIns="18288" rtlCol="0" anchor="ctr" anchorCtr="1"/>
          <a:lstStyle xmlns:a="http://schemas.openxmlformats.org/drawingml/2006/main"/>
          <a:p xmlns:a="http://schemas.openxmlformats.org/drawingml/2006/main">
            <a:r>
              <a:rPr lang="en-US" sz="1000" b="1"/>
              <a:t>ILR Quartile</a:t>
            </a:r>
          </a:p>
        </cdr:txBody>
      </cdr:sp>
      <cdr:sp macro="" textlink="">
        <cdr:nvSpPr>
          <cdr:cNvPr id="40" name="TextBox 1"/>
          <cdr:cNvSpPr txBox="1"/>
        </cdr:nvSpPr>
        <cdr:spPr>
          <a:xfrm xmlns:a="http://schemas.openxmlformats.org/drawingml/2006/main">
            <a:off x="5863840" y="2306899"/>
            <a:ext cx="727196" cy="206543"/>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t>ILR Quartile</a:t>
            </a:r>
          </a:p>
        </cdr:txBody>
      </cdr:sp>
      <cdr:sp macro="" textlink="">
        <cdr:nvSpPr>
          <cdr:cNvPr id="41" name="TextBox 1"/>
          <cdr:cNvSpPr txBox="1"/>
        </cdr:nvSpPr>
        <cdr:spPr>
          <a:xfrm xmlns:a="http://schemas.openxmlformats.org/drawingml/2006/main">
            <a:off x="5109456" y="2312285"/>
            <a:ext cx="727196" cy="190822"/>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t>ILR Quartile</a:t>
            </a:r>
          </a:p>
        </cdr:txBody>
      </cdr:sp>
      <cdr:sp macro="" textlink="">
        <cdr:nvSpPr>
          <cdr:cNvPr id="42" name="TextBox 1"/>
          <cdr:cNvSpPr txBox="1"/>
        </cdr:nvSpPr>
        <cdr:spPr>
          <a:xfrm xmlns:a="http://schemas.openxmlformats.org/drawingml/2006/main">
            <a:off x="4349312" y="2303297"/>
            <a:ext cx="727196" cy="191010"/>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t>ILR Quartile</a:t>
            </a:r>
          </a:p>
        </cdr:txBody>
      </cdr:sp>
      <cdr:sp macro="" textlink="">
        <cdr:nvSpPr>
          <cdr:cNvPr id="43" name="TextBox 1"/>
          <cdr:cNvSpPr txBox="1"/>
        </cdr:nvSpPr>
        <cdr:spPr>
          <a:xfrm xmlns:a="http://schemas.openxmlformats.org/drawingml/2006/main">
            <a:off x="3582673" y="2305270"/>
            <a:ext cx="727129" cy="206575"/>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t>ILR Quartile</a:t>
            </a:r>
          </a:p>
        </cdr:txBody>
      </cdr:sp>
      <cdr:sp macro="" textlink="">
        <cdr:nvSpPr>
          <cdr:cNvPr id="44" name="TextBox 1"/>
          <cdr:cNvSpPr txBox="1"/>
        </cdr:nvSpPr>
        <cdr:spPr>
          <a:xfrm xmlns:a="http://schemas.openxmlformats.org/drawingml/2006/main">
            <a:off x="2824940" y="2298161"/>
            <a:ext cx="727129" cy="206543"/>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t>ILR Quartile</a:t>
            </a:r>
          </a:p>
        </cdr:txBody>
      </cdr:sp>
      <cdr:sp macro="" textlink="">
        <cdr:nvSpPr>
          <cdr:cNvPr id="45" name="TextBox 1"/>
          <cdr:cNvSpPr txBox="1"/>
        </cdr:nvSpPr>
        <cdr:spPr>
          <a:xfrm xmlns:a="http://schemas.openxmlformats.org/drawingml/2006/main">
            <a:off x="2064864" y="2298161"/>
            <a:ext cx="682831" cy="198285"/>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t>ILR Quartile</a:t>
            </a:r>
          </a:p>
        </cdr:txBody>
      </cdr:sp>
      <cdr:sp macro="" textlink="">
        <cdr:nvSpPr>
          <cdr:cNvPr id="46" name="TextBox 1"/>
          <cdr:cNvSpPr txBox="1"/>
        </cdr:nvSpPr>
        <cdr:spPr>
          <a:xfrm xmlns:a="http://schemas.openxmlformats.org/drawingml/2006/main">
            <a:off x="1302577" y="2305270"/>
            <a:ext cx="706993" cy="196841"/>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t>ILR Quartile</a:t>
            </a:r>
          </a:p>
        </cdr:txBody>
      </cdr:sp>
    </cdr:grpSp>
  </cdr:relSizeAnchor>
  <cdr:relSizeAnchor xmlns:cdr="http://schemas.openxmlformats.org/drawingml/2006/chartDrawing">
    <cdr:from>
      <cdr:x>0</cdr:x>
      <cdr:y>0</cdr:y>
    </cdr:from>
    <cdr:to>
      <cdr:x>0.29286</cdr:x>
      <cdr:y>0.0381</cdr:y>
    </cdr:to>
    <cdr:sp macro="" textlink="">
      <cdr:nvSpPr>
        <cdr:cNvPr id="49" name="TextBox 1"/>
        <cdr:cNvSpPr txBox="1"/>
      </cdr:nvSpPr>
      <cdr:spPr>
        <a:xfrm xmlns:a="http://schemas.openxmlformats.org/drawingml/2006/main">
          <a:off x="0" y="0"/>
          <a:ext cx="1874520" cy="121920"/>
        </a:xfrm>
        <a:prstGeom xmlns:a="http://schemas.openxmlformats.org/drawingml/2006/main" prst="rect">
          <a:avLst/>
        </a:prstGeom>
        <a:solidFill xmlns:a="http://schemas.openxmlformats.org/drawingml/2006/main">
          <a:schemeClr val="bg1"/>
        </a:solidFill>
        <a:effectLst xmlns:a="http://schemas.openxmlformats.org/drawingml/2006/main"/>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100" b="1"/>
            <a:t>Cumulative AC Capacity Factor</a:t>
          </a:r>
        </a:p>
      </cdr:txBody>
    </cdr:sp>
  </cdr:relSizeAnchor>
</c:userShapes>
</file>

<file path=xl/drawings/drawing26.xml><?xml version="1.0" encoding="utf-8"?>
<xdr:wsDr xmlns:xdr="http://schemas.openxmlformats.org/drawingml/2006/spreadsheetDrawing" xmlns:a="http://schemas.openxmlformats.org/drawingml/2006/main">
  <xdr:twoCellAnchor>
    <xdr:from>
      <xdr:col>0</xdr:col>
      <xdr:colOff>0</xdr:colOff>
      <xdr:row>2</xdr:row>
      <xdr:rowOff>0</xdr:rowOff>
    </xdr:from>
    <xdr:to>
      <xdr:col>9</xdr:col>
      <xdr:colOff>694267</xdr:colOff>
      <xdr:row>22</xdr:row>
      <xdr:rowOff>67734</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7.xml><?xml version="1.0" encoding="utf-8"?>
<c:userShapes xmlns:c="http://schemas.openxmlformats.org/drawingml/2006/chart">
  <cdr:relSizeAnchor xmlns:cdr="http://schemas.openxmlformats.org/drawingml/2006/chartDrawing">
    <cdr:from>
      <cdr:x>0.0717</cdr:x>
      <cdr:y>0.44555</cdr:y>
    </cdr:from>
    <cdr:to>
      <cdr:x>0.1123</cdr:x>
      <cdr:y>0.83497</cdr:y>
    </cdr:to>
    <cdr:sp macro="" textlink="'CF by Region'!$J$28">
      <cdr:nvSpPr>
        <cdr:cNvPr id="2" name="TextBox 1"/>
        <cdr:cNvSpPr txBox="1"/>
      </cdr:nvSpPr>
      <cdr:spPr>
        <a:xfrm xmlns:a="http://schemas.openxmlformats.org/drawingml/2006/main">
          <a:off x="458969" y="1425940"/>
          <a:ext cx="259872" cy="1246299"/>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4544F590-5EED-4243-9BFF-187FDFC9DA3F}" type="TxLink">
            <a:rPr lang="en-US" sz="900" b="1" i="0" u="none" strike="noStrike">
              <a:solidFill>
                <a:schemeClr val="bg1"/>
              </a:solidFill>
              <a:latin typeface="Calibri"/>
              <a:cs typeface="Calibri"/>
            </a:rPr>
            <a:pPr/>
            <a:t>7 projects, 99 MW</a:t>
          </a:fld>
          <a:endParaRPr lang="en-US" sz="900" b="1">
            <a:solidFill>
              <a:schemeClr val="bg1"/>
            </a:solidFill>
          </a:endParaRPr>
        </a:p>
      </cdr:txBody>
    </cdr:sp>
  </cdr:relSizeAnchor>
  <cdr:relSizeAnchor xmlns:cdr="http://schemas.openxmlformats.org/drawingml/2006/chartDrawing">
    <cdr:from>
      <cdr:x>0.17009</cdr:x>
      <cdr:y>0.45678</cdr:y>
    </cdr:from>
    <cdr:to>
      <cdr:x>0.21563</cdr:x>
      <cdr:y>0.8462</cdr:y>
    </cdr:to>
    <cdr:sp macro="" textlink="'CF by Region'!$J$29">
      <cdr:nvSpPr>
        <cdr:cNvPr id="14" name="TextBox 1"/>
        <cdr:cNvSpPr txBox="1"/>
      </cdr:nvSpPr>
      <cdr:spPr>
        <a:xfrm xmlns:a="http://schemas.openxmlformats.org/drawingml/2006/main">
          <a:off x="1088690" y="1461880"/>
          <a:ext cx="291492" cy="1246300"/>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4EFB3D5E-144C-4F64-AF03-43DAD8EC1269}" type="TxLink">
            <a:rPr lang="en-US" sz="900" b="1" i="0" u="none" strike="noStrike">
              <a:solidFill>
                <a:schemeClr val="bg1"/>
              </a:solidFill>
              <a:latin typeface="Calibri"/>
              <a:cs typeface="Calibri"/>
            </a:rPr>
            <a:pPr/>
            <a:t>60 projects, 698 MW</a:t>
          </a:fld>
          <a:endParaRPr lang="en-US" sz="900" b="1">
            <a:solidFill>
              <a:schemeClr val="bg1"/>
            </a:solidFill>
          </a:endParaRPr>
        </a:p>
      </cdr:txBody>
    </cdr:sp>
  </cdr:relSizeAnchor>
  <cdr:relSizeAnchor xmlns:cdr="http://schemas.openxmlformats.org/drawingml/2006/chartDrawing">
    <cdr:from>
      <cdr:x>0.21187</cdr:x>
      <cdr:y>0.45777</cdr:y>
    </cdr:from>
    <cdr:to>
      <cdr:x>0.25977</cdr:x>
      <cdr:y>0.84718</cdr:y>
    </cdr:to>
    <cdr:sp macro="" textlink="'CF by Region'!$K$29">
      <cdr:nvSpPr>
        <cdr:cNvPr id="15" name="TextBox 1"/>
        <cdr:cNvSpPr txBox="1"/>
      </cdr:nvSpPr>
      <cdr:spPr>
        <a:xfrm xmlns:a="http://schemas.openxmlformats.org/drawingml/2006/main">
          <a:off x="1356118" y="1465050"/>
          <a:ext cx="306599" cy="1246268"/>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498ED23D-1496-489C-8B83-B8BCA26493B2}" type="TxLink">
            <a:rPr lang="en-US" sz="900" b="1" i="0" u="none" strike="noStrike">
              <a:solidFill>
                <a:schemeClr val="bg1"/>
              </a:solidFill>
              <a:latin typeface="Calibri"/>
              <a:cs typeface="Calibri"/>
            </a:rPr>
            <a:pPr/>
            <a:t>38 projects, 937 MW</a:t>
          </a:fld>
          <a:endParaRPr lang="en-US" sz="900" b="1">
            <a:solidFill>
              <a:schemeClr val="bg1"/>
            </a:solidFill>
          </a:endParaRPr>
        </a:p>
      </cdr:txBody>
    </cdr:sp>
  </cdr:relSizeAnchor>
  <cdr:relSizeAnchor xmlns:cdr="http://schemas.openxmlformats.org/drawingml/2006/chartDrawing">
    <cdr:from>
      <cdr:x>0.26865</cdr:x>
      <cdr:y>0.458</cdr:y>
    </cdr:from>
    <cdr:to>
      <cdr:x>0.31993</cdr:x>
      <cdr:y>0.84742</cdr:y>
    </cdr:to>
    <cdr:sp macro="" textlink="'CF by Region'!$J$30">
      <cdr:nvSpPr>
        <cdr:cNvPr id="16" name="TextBox 1"/>
        <cdr:cNvSpPr txBox="1"/>
      </cdr:nvSpPr>
      <cdr:spPr>
        <a:xfrm xmlns:a="http://schemas.openxmlformats.org/drawingml/2006/main">
          <a:off x="1719601" y="1465790"/>
          <a:ext cx="328233" cy="1246300"/>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8311814B-5EFC-47DA-B9EE-4AF5BB04EA99}" type="TxLink">
            <a:rPr lang="en-US" sz="900" b="1" i="0" u="none" strike="noStrike">
              <a:solidFill>
                <a:schemeClr val="bg1"/>
              </a:solidFill>
              <a:latin typeface="Calibri"/>
              <a:cs typeface="Calibri"/>
            </a:rPr>
            <a:pPr/>
            <a:t>15 projects, 286 MW</a:t>
          </a:fld>
          <a:endParaRPr lang="en-US" sz="900" b="1">
            <a:solidFill>
              <a:schemeClr val="bg1"/>
            </a:solidFill>
          </a:endParaRPr>
        </a:p>
      </cdr:txBody>
    </cdr:sp>
  </cdr:relSizeAnchor>
  <cdr:relSizeAnchor xmlns:cdr="http://schemas.openxmlformats.org/drawingml/2006/chartDrawing">
    <cdr:from>
      <cdr:x>0.44103</cdr:x>
      <cdr:y>0.45267</cdr:y>
    </cdr:from>
    <cdr:to>
      <cdr:x>0.49231</cdr:x>
      <cdr:y>0.86748</cdr:y>
    </cdr:to>
    <cdr:sp macro="" textlink="[1]Regional_by_ISO!$M$48">
      <cdr:nvSpPr>
        <cdr:cNvPr id="17" name="TextBox 1"/>
        <cdr:cNvSpPr txBox="1"/>
      </cdr:nvSpPr>
      <cdr:spPr>
        <a:xfrm xmlns:a="http://schemas.openxmlformats.org/drawingml/2006/main">
          <a:off x="2621288" y="1365942"/>
          <a:ext cx="304787" cy="1251698"/>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415224F1-0841-4B38-ABC6-2DA11BD8DAFF}" type="TxLink">
            <a:rPr lang="en-US" sz="1000" b="1" i="0" u="none" strike="noStrike">
              <a:solidFill>
                <a:schemeClr val="bg1"/>
              </a:solidFill>
              <a:latin typeface="Calibri"/>
              <a:cs typeface="Calibri"/>
            </a:rPr>
            <a:pPr/>
            <a:t>5 projects, 81 MW</a:t>
          </a:fld>
          <a:endParaRPr lang="en-US" sz="1000" b="1">
            <a:solidFill>
              <a:schemeClr val="bg1"/>
            </a:solidFill>
          </a:endParaRPr>
        </a:p>
      </cdr:txBody>
    </cdr:sp>
  </cdr:relSizeAnchor>
  <cdr:relSizeAnchor xmlns:cdr="http://schemas.openxmlformats.org/drawingml/2006/chartDrawing">
    <cdr:from>
      <cdr:x>0.46982</cdr:x>
      <cdr:y>0.40704</cdr:y>
    </cdr:from>
    <cdr:to>
      <cdr:x>0.52263</cdr:x>
      <cdr:y>0.84047</cdr:y>
    </cdr:to>
    <cdr:sp macro="" textlink="'CF by Region'!$J$32">
      <cdr:nvSpPr>
        <cdr:cNvPr id="18" name="TextBox 1"/>
        <cdr:cNvSpPr txBox="1"/>
      </cdr:nvSpPr>
      <cdr:spPr>
        <a:xfrm xmlns:a="http://schemas.openxmlformats.org/drawingml/2006/main">
          <a:off x="3007222" y="1302704"/>
          <a:ext cx="338027" cy="1387149"/>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430A9CE5-CF13-4948-9D64-4B04F9C4E0C8}" type="TxLink">
            <a:rPr lang="en-US" sz="900" b="1" i="0" u="none" strike="noStrike">
              <a:solidFill>
                <a:schemeClr val="bg1"/>
              </a:solidFill>
              <a:latin typeface="Calibri"/>
              <a:cs typeface="Calibri"/>
            </a:rPr>
            <a:pPr/>
            <a:t>2 projects, 44 MW</a:t>
          </a:fld>
          <a:endParaRPr lang="en-US" sz="900" b="1">
            <a:solidFill>
              <a:schemeClr val="bg1"/>
            </a:solidFill>
          </a:endParaRPr>
        </a:p>
      </cdr:txBody>
    </cdr:sp>
  </cdr:relSizeAnchor>
  <cdr:relSizeAnchor xmlns:cdr="http://schemas.openxmlformats.org/drawingml/2006/chartDrawing">
    <cdr:from>
      <cdr:x>0.30891</cdr:x>
      <cdr:y>0.44005</cdr:y>
    </cdr:from>
    <cdr:to>
      <cdr:x>0.36147</cdr:x>
      <cdr:y>0.84925</cdr:y>
    </cdr:to>
    <cdr:sp macro="" textlink="'CF by Region'!$K$30">
      <cdr:nvSpPr>
        <cdr:cNvPr id="19" name="TextBox 1"/>
        <cdr:cNvSpPr txBox="1"/>
      </cdr:nvSpPr>
      <cdr:spPr>
        <a:xfrm xmlns:a="http://schemas.openxmlformats.org/drawingml/2006/main">
          <a:off x="1977284" y="1408343"/>
          <a:ext cx="336426" cy="1309604"/>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6779B3F8-EA51-4038-8DB2-65D6213D8554}" type="TxLink">
            <a:rPr lang="en-US" sz="900" b="1" i="0" u="none" strike="noStrike">
              <a:solidFill>
                <a:schemeClr val="bg1"/>
              </a:solidFill>
              <a:latin typeface="Calibri"/>
              <a:cs typeface="Calibri"/>
            </a:rPr>
            <a:pPr/>
            <a:t>15 projects, 259 MW</a:t>
          </a:fld>
          <a:endParaRPr lang="en-US" sz="900" b="1">
            <a:solidFill>
              <a:schemeClr val="bg1"/>
            </a:solidFill>
          </a:endParaRPr>
        </a:p>
      </cdr:txBody>
    </cdr:sp>
  </cdr:relSizeAnchor>
  <cdr:relSizeAnchor xmlns:cdr="http://schemas.openxmlformats.org/drawingml/2006/chartDrawing">
    <cdr:from>
      <cdr:x>0.71657</cdr:x>
      <cdr:y>0.41398</cdr:y>
    </cdr:from>
    <cdr:to>
      <cdr:x>0.76528</cdr:x>
      <cdr:y>0.84387</cdr:y>
    </cdr:to>
    <cdr:sp macro="" textlink="'CF by Region'!$K$34">
      <cdr:nvSpPr>
        <cdr:cNvPr id="20" name="TextBox 1"/>
        <cdr:cNvSpPr txBox="1"/>
      </cdr:nvSpPr>
      <cdr:spPr>
        <a:xfrm xmlns:a="http://schemas.openxmlformats.org/drawingml/2006/main">
          <a:off x="4586598" y="1324894"/>
          <a:ext cx="311783" cy="1375820"/>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0CB24E7F-1733-4265-B816-5B05AED26BD9}" type="TxLink">
            <a:rPr lang="en-US" sz="900" b="1" i="0" u="none" strike="noStrike">
              <a:solidFill>
                <a:schemeClr val="bg1"/>
              </a:solidFill>
              <a:latin typeface="Calibri"/>
              <a:cs typeface="Calibri"/>
            </a:rPr>
            <a:pPr/>
            <a:t>59 projects, 1,879 MW</a:t>
          </a:fld>
          <a:endParaRPr lang="en-US" sz="900" b="1">
            <a:solidFill>
              <a:schemeClr val="bg1"/>
            </a:solidFill>
          </a:endParaRPr>
        </a:p>
      </cdr:txBody>
    </cdr:sp>
  </cdr:relSizeAnchor>
  <cdr:relSizeAnchor xmlns:cdr="http://schemas.openxmlformats.org/drawingml/2006/chartDrawing">
    <cdr:from>
      <cdr:x>0.57631</cdr:x>
      <cdr:y>0.42595</cdr:y>
    </cdr:from>
    <cdr:to>
      <cdr:x>0.62374</cdr:x>
      <cdr:y>0.845</cdr:y>
    </cdr:to>
    <cdr:sp macro="" textlink="'CF by Region'!$J$33">
      <cdr:nvSpPr>
        <cdr:cNvPr id="21" name="TextBox 1"/>
        <cdr:cNvSpPr txBox="1"/>
      </cdr:nvSpPr>
      <cdr:spPr>
        <a:xfrm xmlns:a="http://schemas.openxmlformats.org/drawingml/2006/main">
          <a:off x="3688832" y="1363214"/>
          <a:ext cx="303590" cy="1341127"/>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B0B859E7-7018-47EA-88DE-FA3DABD7CA8A}" type="TxLink">
            <a:rPr lang="en-US" sz="900" b="1" i="0" u="none" strike="noStrike">
              <a:solidFill>
                <a:schemeClr val="bg1"/>
              </a:solidFill>
              <a:latin typeface="Calibri"/>
              <a:cs typeface="Calibri"/>
            </a:rPr>
            <a:pPr/>
            <a:t>2 projects, 16 MW</a:t>
          </a:fld>
          <a:endParaRPr lang="en-US" sz="900" b="1">
            <a:solidFill>
              <a:schemeClr val="bg1"/>
            </a:solidFill>
          </a:endParaRPr>
        </a:p>
      </cdr:txBody>
    </cdr:sp>
  </cdr:relSizeAnchor>
  <cdr:relSizeAnchor xmlns:cdr="http://schemas.openxmlformats.org/drawingml/2006/chartDrawing">
    <cdr:from>
      <cdr:x>0.68251</cdr:x>
      <cdr:y>0.38363</cdr:y>
    </cdr:from>
    <cdr:to>
      <cdr:x>0.72553</cdr:x>
      <cdr:y>0.84077</cdr:y>
    </cdr:to>
    <cdr:sp macro="" textlink="'CF by Region'!$J$34">
      <cdr:nvSpPr>
        <cdr:cNvPr id="22" name="TextBox 1"/>
        <cdr:cNvSpPr txBox="1"/>
      </cdr:nvSpPr>
      <cdr:spPr>
        <a:xfrm xmlns:a="http://schemas.openxmlformats.org/drawingml/2006/main">
          <a:off x="4368599" y="1227761"/>
          <a:ext cx="275367" cy="1463031"/>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C1F070AF-0A60-4959-92D7-849B55D72FEB}" type="TxLink">
            <a:rPr lang="en-US" sz="900" b="1" i="0" u="none" strike="noStrike">
              <a:solidFill>
                <a:schemeClr val="bg1"/>
              </a:solidFill>
              <a:latin typeface="Calibri"/>
              <a:cs typeface="Calibri"/>
            </a:rPr>
            <a:pPr/>
            <a:t>72 projects, 2,622 MW</a:t>
          </a:fld>
          <a:endParaRPr lang="en-US" sz="900" b="1">
            <a:solidFill>
              <a:schemeClr val="bg1"/>
            </a:solidFill>
          </a:endParaRPr>
        </a:p>
      </cdr:txBody>
    </cdr:sp>
  </cdr:relSizeAnchor>
  <cdr:relSizeAnchor xmlns:cdr="http://schemas.openxmlformats.org/drawingml/2006/chartDrawing">
    <cdr:from>
      <cdr:x>0.8188</cdr:x>
      <cdr:y>0.39849</cdr:y>
    </cdr:from>
    <cdr:to>
      <cdr:x>0.86495</cdr:x>
      <cdr:y>0.84611</cdr:y>
    </cdr:to>
    <cdr:sp macro="" textlink="'CF by Region'!$K$35">
      <cdr:nvSpPr>
        <cdr:cNvPr id="23" name="TextBox 1"/>
        <cdr:cNvSpPr txBox="1"/>
      </cdr:nvSpPr>
      <cdr:spPr>
        <a:xfrm xmlns:a="http://schemas.openxmlformats.org/drawingml/2006/main">
          <a:off x="5241003" y="1275312"/>
          <a:ext cx="295397" cy="1432563"/>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C29960D4-CD8F-473C-8E0A-78E9388A83DB}" type="TxLink">
            <a:rPr lang="en-US" sz="900" b="1" i="0" u="none" strike="noStrike">
              <a:solidFill>
                <a:schemeClr val="bg1"/>
              </a:solidFill>
              <a:latin typeface="Calibri"/>
              <a:cs typeface="Calibri"/>
            </a:rPr>
            <a:pPr/>
            <a:t>135 projects, 4,242 MW</a:t>
          </a:fld>
          <a:endParaRPr lang="en-US" sz="900" b="1">
            <a:solidFill>
              <a:schemeClr val="bg1"/>
            </a:solidFill>
          </a:endParaRPr>
        </a:p>
      </cdr:txBody>
    </cdr:sp>
  </cdr:relSizeAnchor>
  <cdr:relSizeAnchor xmlns:cdr="http://schemas.openxmlformats.org/drawingml/2006/chartDrawing">
    <cdr:from>
      <cdr:x>0.87756</cdr:x>
      <cdr:y>0.38964</cdr:y>
    </cdr:from>
    <cdr:to>
      <cdr:x>0.92756</cdr:x>
      <cdr:y>0.83964</cdr:y>
    </cdr:to>
    <cdr:sp macro="" textlink="'CF by Region'!$J$36">
      <cdr:nvSpPr>
        <cdr:cNvPr id="24" name="TextBox 1"/>
        <cdr:cNvSpPr txBox="1"/>
      </cdr:nvSpPr>
      <cdr:spPr>
        <a:xfrm xmlns:a="http://schemas.openxmlformats.org/drawingml/2006/main">
          <a:off x="5617107" y="1247009"/>
          <a:ext cx="320040" cy="1440180"/>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1F55F15E-AAE9-418B-8DEC-E9C62ADDE113}" type="TxLink">
            <a:rPr lang="en-US" sz="900" b="1" i="0" u="none" strike="noStrike">
              <a:solidFill>
                <a:schemeClr val="bg1"/>
              </a:solidFill>
              <a:latin typeface="Calibri"/>
              <a:cs typeface="Calibri"/>
            </a:rPr>
            <a:pPr/>
            <a:t>36 projects, 3,170 MW</a:t>
          </a:fld>
          <a:endParaRPr lang="en-US" sz="900" b="1">
            <a:solidFill>
              <a:schemeClr val="bg1"/>
            </a:solidFill>
          </a:endParaRPr>
        </a:p>
      </cdr:txBody>
    </cdr:sp>
  </cdr:relSizeAnchor>
  <cdr:relSizeAnchor xmlns:cdr="http://schemas.openxmlformats.org/drawingml/2006/chartDrawing">
    <cdr:from>
      <cdr:x>0.78213</cdr:x>
      <cdr:y>0.4239</cdr:y>
    </cdr:from>
    <cdr:to>
      <cdr:x>0.82275</cdr:x>
      <cdr:y>0.84057</cdr:y>
    </cdr:to>
    <cdr:sp macro="" textlink="'CF by Region'!$J$35">
      <cdr:nvSpPr>
        <cdr:cNvPr id="25" name="TextBox 1"/>
        <cdr:cNvSpPr txBox="1"/>
      </cdr:nvSpPr>
      <cdr:spPr>
        <a:xfrm xmlns:a="http://schemas.openxmlformats.org/drawingml/2006/main">
          <a:off x="5006243" y="1356660"/>
          <a:ext cx="260023" cy="1333510"/>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9C89CAE6-74E2-4284-AFA8-7EFAAB695D73}" type="TxLink">
            <a:rPr lang="en-US" sz="900" b="1" i="0" u="none" strike="noStrike">
              <a:solidFill>
                <a:schemeClr val="bg1"/>
              </a:solidFill>
              <a:latin typeface="Calibri"/>
              <a:cs typeface="Calibri"/>
            </a:rPr>
            <a:pPr/>
            <a:t>20 projects, 781 MW</a:t>
          </a:fld>
          <a:endParaRPr lang="en-US" sz="900" b="1">
            <a:solidFill>
              <a:schemeClr val="bg1"/>
            </a:solidFill>
          </a:endParaRPr>
        </a:p>
      </cdr:txBody>
    </cdr:sp>
  </cdr:relSizeAnchor>
  <cdr:relSizeAnchor xmlns:cdr="http://schemas.openxmlformats.org/drawingml/2006/chartDrawing">
    <cdr:from>
      <cdr:x>0.51049</cdr:x>
      <cdr:y>0.38781</cdr:y>
    </cdr:from>
    <cdr:to>
      <cdr:x>0.56148</cdr:x>
      <cdr:y>0.84495</cdr:y>
    </cdr:to>
    <cdr:sp macro="" textlink="'CF by Region'!$K$32">
      <cdr:nvSpPr>
        <cdr:cNvPr id="26" name="TextBox 1"/>
        <cdr:cNvSpPr txBox="1"/>
      </cdr:nvSpPr>
      <cdr:spPr>
        <a:xfrm xmlns:a="http://schemas.openxmlformats.org/drawingml/2006/main">
          <a:off x="3267532" y="1241151"/>
          <a:ext cx="326376" cy="1463031"/>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8DE731CE-9777-483F-BEA5-A6E92259995D}" type="TxLink">
            <a:rPr lang="en-US" sz="900" b="1" i="0" u="none" strike="noStrike">
              <a:solidFill>
                <a:schemeClr val="bg1"/>
              </a:solidFill>
              <a:latin typeface="Calibri"/>
              <a:cs typeface="Calibri"/>
            </a:rPr>
            <a:pPr/>
            <a:t>32 projects, 1,648 MW</a:t>
          </a:fld>
          <a:endParaRPr lang="en-US" sz="900" b="1">
            <a:solidFill>
              <a:schemeClr val="bg1"/>
            </a:solidFill>
          </a:endParaRPr>
        </a:p>
      </cdr:txBody>
    </cdr:sp>
  </cdr:relSizeAnchor>
  <cdr:relSizeAnchor xmlns:cdr="http://schemas.openxmlformats.org/drawingml/2006/chartDrawing">
    <cdr:from>
      <cdr:x>0.37255</cdr:x>
      <cdr:y>0.41041</cdr:y>
    </cdr:from>
    <cdr:to>
      <cdr:x>0.42383</cdr:x>
      <cdr:y>0.84444</cdr:y>
    </cdr:to>
    <cdr:sp macro="" textlink="'CF by Region'!$J$31">
      <cdr:nvSpPr>
        <cdr:cNvPr id="28" name="TextBox 1"/>
        <cdr:cNvSpPr txBox="1"/>
      </cdr:nvSpPr>
      <cdr:spPr>
        <a:xfrm xmlns:a="http://schemas.openxmlformats.org/drawingml/2006/main">
          <a:off x="2384646" y="1313492"/>
          <a:ext cx="328233" cy="1389069"/>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F45A4DBF-A4CA-448C-8DA7-1284A4387E68}" type="TxLink">
            <a:rPr lang="en-US" sz="900" b="1" i="0" u="none" strike="noStrike">
              <a:solidFill>
                <a:schemeClr val="bg1"/>
              </a:solidFill>
              <a:latin typeface="Calibri"/>
              <a:cs typeface="Calibri"/>
            </a:rPr>
            <a:pPr/>
            <a:t>5 projects, 81 MW</a:t>
          </a:fld>
          <a:endParaRPr lang="en-US" sz="900" b="1">
            <a:solidFill>
              <a:schemeClr val="bg1"/>
            </a:solidFill>
          </a:endParaRPr>
        </a:p>
      </cdr:txBody>
    </cdr:sp>
  </cdr:relSizeAnchor>
  <cdr:relSizeAnchor xmlns:cdr="http://schemas.openxmlformats.org/drawingml/2006/chartDrawing">
    <cdr:from>
      <cdr:x>0.54654</cdr:x>
      <cdr:y>0.46507</cdr:y>
    </cdr:from>
    <cdr:to>
      <cdr:x>0.59782</cdr:x>
      <cdr:y>0.87988</cdr:y>
    </cdr:to>
    <cdr:sp macro="" textlink="[1]Regional_by_ISO!$M$49">
      <cdr:nvSpPr>
        <cdr:cNvPr id="29" name="TextBox 1"/>
        <cdr:cNvSpPr txBox="1"/>
      </cdr:nvSpPr>
      <cdr:spPr>
        <a:xfrm xmlns:a="http://schemas.openxmlformats.org/drawingml/2006/main">
          <a:off x="3415030" y="1403350"/>
          <a:ext cx="320418" cy="1251697"/>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331BB372-6F10-46AA-B7C7-3AD55ADAD389}" type="TxLink">
            <a:rPr lang="en-US" sz="1000" b="1" i="0" u="none" strike="noStrike">
              <a:solidFill>
                <a:schemeClr val="bg1"/>
              </a:solidFill>
              <a:latin typeface="Calibri"/>
              <a:cs typeface="Calibri"/>
            </a:rPr>
            <a:pPr/>
            <a:t>2 projects, 44 MW</a:t>
          </a:fld>
          <a:endParaRPr lang="en-US" sz="1000" b="1">
            <a:solidFill>
              <a:schemeClr val="bg1"/>
            </a:solidFill>
          </a:endParaRPr>
        </a:p>
      </cdr:txBody>
    </cdr:sp>
  </cdr:relSizeAnchor>
  <cdr:relSizeAnchor xmlns:cdr="http://schemas.openxmlformats.org/drawingml/2006/chartDrawing">
    <cdr:from>
      <cdr:x>0</cdr:x>
      <cdr:y>0</cdr:y>
    </cdr:from>
    <cdr:to>
      <cdr:x>0.37222</cdr:x>
      <cdr:y>0.0619</cdr:y>
    </cdr:to>
    <cdr:sp macro="" textlink="">
      <cdr:nvSpPr>
        <cdr:cNvPr id="3" name="TextBox 2"/>
        <cdr:cNvSpPr txBox="1"/>
      </cdr:nvSpPr>
      <cdr:spPr>
        <a:xfrm xmlns:a="http://schemas.openxmlformats.org/drawingml/2006/main">
          <a:off x="0" y="0"/>
          <a:ext cx="2382520" cy="198120"/>
        </a:xfrm>
        <a:prstGeom xmlns:a="http://schemas.openxmlformats.org/drawingml/2006/main" prst="rect">
          <a:avLst/>
        </a:prstGeom>
      </cdr:spPr>
      <cdr:txBody>
        <a:bodyPr xmlns:a="http://schemas.openxmlformats.org/drawingml/2006/main" vertOverflow="clip" wrap="square" lIns="45720" rIns="45720" rtlCol="0" anchor="ctr"/>
        <a:lstStyle xmlns:a="http://schemas.openxmlformats.org/drawingml/2006/main"/>
        <a:p xmlns:a="http://schemas.openxmlformats.org/drawingml/2006/main">
          <a:pPr algn="ctr"/>
          <a:r>
            <a:rPr lang="en-US" sz="1100" b="1"/>
            <a:t>Average</a:t>
          </a:r>
          <a:r>
            <a:rPr lang="en-US" sz="1100" b="1" baseline="0"/>
            <a:t> Cumulative AC Capacity Factor</a:t>
          </a:r>
          <a:endParaRPr lang="en-US" sz="1100" b="1"/>
        </a:p>
      </cdr:txBody>
    </cdr:sp>
  </cdr:relSizeAnchor>
  <cdr:relSizeAnchor xmlns:cdr="http://schemas.openxmlformats.org/drawingml/2006/chartDrawing">
    <cdr:from>
      <cdr:x>0.61706</cdr:x>
      <cdr:y>0.42593</cdr:y>
    </cdr:from>
    <cdr:to>
      <cdr:x>0.66449</cdr:x>
      <cdr:y>0.84498</cdr:y>
    </cdr:to>
    <cdr:sp macro="" textlink="'CF by Region'!$K$33">
      <cdr:nvSpPr>
        <cdr:cNvPr id="27" name="TextBox 1"/>
        <cdr:cNvSpPr txBox="1"/>
      </cdr:nvSpPr>
      <cdr:spPr>
        <a:xfrm xmlns:a="http://schemas.openxmlformats.org/drawingml/2006/main">
          <a:off x="3949700" y="1363133"/>
          <a:ext cx="303590" cy="1341127"/>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55ACA7B1-CF3A-41FB-B465-3FD14BCC5A62}" type="TxLink">
            <a:rPr lang="en-US" sz="900" b="1" i="0" u="none" strike="noStrike">
              <a:solidFill>
                <a:schemeClr val="bg1"/>
              </a:solidFill>
              <a:latin typeface="Calibri"/>
              <a:cs typeface="Calibri"/>
            </a:rPr>
            <a:pPr/>
            <a:t>10 projects, 231 MW</a:t>
          </a:fld>
          <a:endParaRPr lang="en-US" sz="900" b="1">
            <a:solidFill>
              <a:schemeClr val="bg1"/>
            </a:solidFill>
          </a:endParaRPr>
        </a:p>
      </cdr:txBody>
    </cdr:sp>
  </cdr:relSizeAnchor>
  <cdr:relSizeAnchor xmlns:cdr="http://schemas.openxmlformats.org/drawingml/2006/chartDrawing">
    <cdr:from>
      <cdr:x>0.91799</cdr:x>
      <cdr:y>0.39418</cdr:y>
    </cdr:from>
    <cdr:to>
      <cdr:x>0.96799</cdr:x>
      <cdr:y>0.84418</cdr:y>
    </cdr:to>
    <cdr:sp macro="" textlink="'CF by Region'!$K$36">
      <cdr:nvSpPr>
        <cdr:cNvPr id="30" name="TextBox 1"/>
        <cdr:cNvSpPr txBox="1"/>
      </cdr:nvSpPr>
      <cdr:spPr>
        <a:xfrm xmlns:a="http://schemas.openxmlformats.org/drawingml/2006/main">
          <a:off x="5875866" y="1261533"/>
          <a:ext cx="320040" cy="1440180"/>
        </a:xfrm>
        <a:prstGeom xmlns:a="http://schemas.openxmlformats.org/drawingml/2006/main" prst="rect">
          <a:avLst/>
        </a:prstGeom>
      </cdr:spPr>
      <cdr:txBody>
        <a:bodyPr xmlns:a="http://schemas.openxmlformats.org/drawingml/2006/main" vert="vert270" wrap="square" lIns="18288" tIns="18288" rIns="18288" bIns="18288"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C12D75A9-5F59-4D29-811D-78EF489866E2}" type="TxLink">
            <a:rPr lang="en-US" sz="900" b="1" i="0" u="none" strike="noStrike">
              <a:solidFill>
                <a:schemeClr val="bg1"/>
              </a:solidFill>
              <a:latin typeface="Calibri"/>
              <a:cs typeface="Calibri"/>
            </a:rPr>
            <a:pPr/>
            <a:t>135 projects, 6,761 MW</a:t>
          </a:fld>
          <a:endParaRPr lang="en-US" sz="900" b="1">
            <a:solidFill>
              <a:schemeClr val="bg1"/>
            </a:solidFill>
          </a:endParaRPr>
        </a:p>
      </cdr:txBody>
    </cdr:sp>
  </cdr:relSizeAnchor>
</c:userShapes>
</file>

<file path=xl/drawings/drawing28.xml><?xml version="1.0" encoding="utf-8"?>
<xdr:wsDr xmlns:xdr="http://schemas.openxmlformats.org/drawingml/2006/spreadsheetDrawing" xmlns:a="http://schemas.openxmlformats.org/drawingml/2006/main">
  <xdr:twoCellAnchor>
    <xdr:from>
      <xdr:col>0</xdr:col>
      <xdr:colOff>0</xdr:colOff>
      <xdr:row>1</xdr:row>
      <xdr:rowOff>76200</xdr:rowOff>
    </xdr:from>
    <xdr:to>
      <xdr:col>10</xdr:col>
      <xdr:colOff>284480</xdr:colOff>
      <xdr:row>21</xdr:row>
      <xdr:rowOff>116840</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9.xml><?xml version="1.0" encoding="utf-8"?>
<c:userShapes xmlns:c="http://schemas.openxmlformats.org/drawingml/2006/chart">
  <cdr:relSizeAnchor xmlns:cdr="http://schemas.openxmlformats.org/drawingml/2006/chartDrawing">
    <cdr:from>
      <cdr:x>0</cdr:x>
      <cdr:y>2.59343E-5</cdr:y>
    </cdr:from>
    <cdr:to>
      <cdr:x>0.27543</cdr:x>
      <cdr:y>0.06508</cdr:y>
    </cdr:to>
    <cdr:sp macro="" textlink="">
      <cdr:nvSpPr>
        <cdr:cNvPr id="2" name="TextBox 1"/>
        <cdr:cNvSpPr txBox="1"/>
      </cdr:nvSpPr>
      <cdr:spPr>
        <a:xfrm xmlns:a="http://schemas.openxmlformats.org/drawingml/2006/main">
          <a:off x="0" y="83"/>
          <a:ext cx="1788160" cy="20819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baseline="0">
              <a:latin typeface="Arial" panose="020B0604020202020204" pitchFamily="34" charset="0"/>
              <a:cs typeface="Arial" panose="020B0604020202020204" pitchFamily="34" charset="0"/>
            </a:rPr>
            <a:t>Average </a:t>
          </a:r>
          <a:r>
            <a:rPr lang="en-US" sz="1000" b="1">
              <a:latin typeface="Arial" panose="020B0604020202020204" pitchFamily="34" charset="0"/>
              <a:cs typeface="Arial" panose="020B0604020202020204" pitchFamily="34" charset="0"/>
            </a:rPr>
            <a:t>AC Capacity Factor</a:t>
          </a:r>
        </a:p>
      </cdr:txBody>
    </cdr:sp>
  </cdr:relSizeAnchor>
  <cdr:relSizeAnchor xmlns:cdr="http://schemas.openxmlformats.org/drawingml/2006/chartDrawing">
    <cdr:from>
      <cdr:x>0.07578</cdr:x>
      <cdr:y>0.313</cdr:y>
    </cdr:from>
    <cdr:to>
      <cdr:x>0.17302</cdr:x>
      <cdr:y>0.83492</cdr:y>
    </cdr:to>
    <cdr:sp macro="" textlink="'CF by Project Vintage'!$J$29">
      <cdr:nvSpPr>
        <cdr:cNvPr id="8" name="TextBox 1"/>
        <cdr:cNvSpPr txBox="1"/>
      </cdr:nvSpPr>
      <cdr:spPr>
        <a:xfrm xmlns:a="http://schemas.openxmlformats.org/drawingml/2006/main">
          <a:off x="485053" y="1001724"/>
          <a:ext cx="622387" cy="1670355"/>
        </a:xfrm>
        <a:prstGeom xmlns:a="http://schemas.openxmlformats.org/drawingml/2006/main" prst="rect">
          <a:avLst/>
        </a:prstGeom>
      </cdr:spPr>
      <cdr:txBody>
        <a:bodyPr xmlns:a="http://schemas.openxmlformats.org/drawingml/2006/main" vert="horz" wrap="square" lIns="18288" tIns="18288" rIns="18288" bIns="7315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fld id="{E5B9047E-BDF8-4967-8CE4-3B1C8F52F9D1}" type="TxLink">
            <a:rPr lang="en-US" sz="1000" b="1" i="0" u="none" strike="noStrike">
              <a:solidFill>
                <a:srgbClr val="000000"/>
              </a:solidFill>
              <a:latin typeface="Arial"/>
              <a:cs typeface="Arial"/>
            </a:rPr>
            <a:pPr algn="ctr"/>
            <a:t>ILR:
1.17
 Tracking:
14%
GHI:
4.97</a:t>
          </a:fld>
          <a:endParaRPr lang="en-US" sz="1100" b="1"/>
        </a:p>
      </cdr:txBody>
    </cdr:sp>
  </cdr:relSizeAnchor>
  <cdr:relSizeAnchor xmlns:cdr="http://schemas.openxmlformats.org/drawingml/2006/chartDrawing">
    <cdr:from>
      <cdr:x>0.27891</cdr:x>
      <cdr:y>0.29396</cdr:y>
    </cdr:from>
    <cdr:to>
      <cdr:x>0.37936</cdr:x>
      <cdr:y>0.83333</cdr:y>
    </cdr:to>
    <cdr:sp macro="" textlink="'CF by Project Vintage'!$J$31">
      <cdr:nvSpPr>
        <cdr:cNvPr id="10" name="TextBox 1"/>
        <cdr:cNvSpPr txBox="1"/>
      </cdr:nvSpPr>
      <cdr:spPr>
        <a:xfrm xmlns:a="http://schemas.openxmlformats.org/drawingml/2006/main">
          <a:off x="1785246" y="940790"/>
          <a:ext cx="642993" cy="1726210"/>
        </a:xfrm>
        <a:prstGeom xmlns:a="http://schemas.openxmlformats.org/drawingml/2006/main" prst="rect">
          <a:avLst/>
        </a:prstGeom>
      </cdr:spPr>
      <cdr:txBody>
        <a:bodyPr xmlns:a="http://schemas.openxmlformats.org/drawingml/2006/main" vert="horz" wrap="square" lIns="18288" tIns="18288" rIns="18288" bIns="7315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fld id="{1F95A648-506E-4183-8C9D-978796B42133}" type="TxLink">
            <a:rPr lang="en-US" sz="1000" b="1" i="0" u="none" strike="noStrike">
              <a:solidFill>
                <a:srgbClr val="000000"/>
              </a:solidFill>
              <a:latin typeface="Arial"/>
              <a:cs typeface="Arial"/>
            </a:rPr>
            <a:pPr algn="ctr"/>
            <a:t>ILR:
1.23
 Tracking:
49%
GHI:
5.13</a:t>
          </a:fld>
          <a:endParaRPr lang="en-US" sz="1100" b="1"/>
        </a:p>
      </cdr:txBody>
    </cdr:sp>
  </cdr:relSizeAnchor>
  <cdr:relSizeAnchor xmlns:cdr="http://schemas.openxmlformats.org/drawingml/2006/chartDrawing">
    <cdr:from>
      <cdr:x>0.17891</cdr:x>
      <cdr:y>0.29788</cdr:y>
    </cdr:from>
    <cdr:to>
      <cdr:x>0.27558</cdr:x>
      <cdr:y>0.83016</cdr:y>
    </cdr:to>
    <cdr:sp macro="" textlink="'CF by Project Vintage'!$J$30">
      <cdr:nvSpPr>
        <cdr:cNvPr id="11" name="TextBox 1"/>
        <cdr:cNvSpPr txBox="1"/>
      </cdr:nvSpPr>
      <cdr:spPr>
        <a:xfrm xmlns:a="http://schemas.openxmlformats.org/drawingml/2006/main">
          <a:off x="1145167" y="953334"/>
          <a:ext cx="618765" cy="1703505"/>
        </a:xfrm>
        <a:prstGeom xmlns:a="http://schemas.openxmlformats.org/drawingml/2006/main" prst="rect">
          <a:avLst/>
        </a:prstGeom>
      </cdr:spPr>
      <cdr:txBody>
        <a:bodyPr xmlns:a="http://schemas.openxmlformats.org/drawingml/2006/main" vert="horz" wrap="square" lIns="18288" tIns="18288" rIns="18288" bIns="7315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fld id="{E392F98D-D9AB-4F73-8A85-796F926BEB0C}" type="TxLink">
            <a:rPr lang="en-US" sz="1000" b="1" i="0" u="none" strike="noStrike">
              <a:solidFill>
                <a:srgbClr val="000000"/>
              </a:solidFill>
              <a:latin typeface="Arial"/>
              <a:cs typeface="Arial"/>
            </a:rPr>
            <a:pPr algn="ctr"/>
            <a:t>ILR:
1.18
 Tracking:
50%
GHI:
5.09</a:t>
          </a:fld>
          <a:endParaRPr lang="en-US" sz="1100" b="1"/>
        </a:p>
      </cdr:txBody>
    </cdr:sp>
  </cdr:relSizeAnchor>
  <cdr:relSizeAnchor xmlns:cdr="http://schemas.openxmlformats.org/drawingml/2006/chartDrawing">
    <cdr:from>
      <cdr:x>0.38125</cdr:x>
      <cdr:y>0.29489</cdr:y>
    </cdr:from>
    <cdr:to>
      <cdr:x>0.47817</cdr:x>
      <cdr:y>0.83175</cdr:y>
    </cdr:to>
    <cdr:sp macro="" textlink="'CF by Project Vintage'!$J$32">
      <cdr:nvSpPr>
        <cdr:cNvPr id="7" name="TextBox 1"/>
        <cdr:cNvSpPr txBox="1"/>
      </cdr:nvSpPr>
      <cdr:spPr>
        <a:xfrm xmlns:a="http://schemas.openxmlformats.org/drawingml/2006/main">
          <a:off x="2440305" y="943766"/>
          <a:ext cx="620366" cy="1718154"/>
        </a:xfrm>
        <a:prstGeom xmlns:a="http://schemas.openxmlformats.org/drawingml/2006/main" prst="rect">
          <a:avLst/>
        </a:prstGeom>
      </cdr:spPr>
      <cdr:txBody>
        <a:bodyPr xmlns:a="http://schemas.openxmlformats.org/drawingml/2006/main" vert="horz" wrap="square" lIns="18288" tIns="18288" rIns="18288" bIns="7315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fld id="{010837E1-8A34-40A9-83F4-7326905E1332}" type="TxLink">
            <a:rPr lang="en-US" sz="1000" b="1" i="0" u="none" strike="noStrike">
              <a:solidFill>
                <a:schemeClr val="bg1"/>
              </a:solidFill>
              <a:latin typeface="Arial"/>
              <a:cs typeface="Arial"/>
            </a:rPr>
            <a:pPr algn="ctr"/>
            <a:t>ILR:
1.28
 Tracking:
57%
GHI:
5.34</a:t>
          </a:fld>
          <a:endParaRPr lang="en-US" sz="1100" b="1">
            <a:solidFill>
              <a:schemeClr val="bg1"/>
            </a:solidFill>
          </a:endParaRPr>
        </a:p>
      </cdr:txBody>
    </cdr:sp>
  </cdr:relSizeAnchor>
  <cdr:relSizeAnchor xmlns:cdr="http://schemas.openxmlformats.org/drawingml/2006/chartDrawing">
    <cdr:from>
      <cdr:x>0.48515</cdr:x>
      <cdr:y>0.29943</cdr:y>
    </cdr:from>
    <cdr:to>
      <cdr:x>0.58112</cdr:x>
      <cdr:y>0.83016</cdr:y>
    </cdr:to>
    <cdr:sp macro="" textlink="'CF by Project Vintage'!$J$33">
      <cdr:nvSpPr>
        <cdr:cNvPr id="9" name="TextBox 1"/>
        <cdr:cNvSpPr txBox="1"/>
      </cdr:nvSpPr>
      <cdr:spPr>
        <a:xfrm xmlns:a="http://schemas.openxmlformats.org/drawingml/2006/main">
          <a:off x="3105348" y="958296"/>
          <a:ext cx="614285" cy="1698544"/>
        </a:xfrm>
        <a:prstGeom xmlns:a="http://schemas.openxmlformats.org/drawingml/2006/main" prst="rect">
          <a:avLst/>
        </a:prstGeom>
      </cdr:spPr>
      <cdr:txBody>
        <a:bodyPr xmlns:a="http://schemas.openxmlformats.org/drawingml/2006/main" vert="horz" wrap="square" lIns="18288" tIns="18288" rIns="18288" bIns="7315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fld id="{46E32761-F662-4110-A06E-4D259BDFB374}" type="TxLink">
            <a:rPr lang="en-US" sz="1000" b="1" i="0" u="none" strike="noStrike">
              <a:solidFill>
                <a:schemeClr val="bg1"/>
              </a:solidFill>
              <a:latin typeface="Arial"/>
              <a:cs typeface="Arial"/>
            </a:rPr>
            <a:pPr algn="ctr"/>
            <a:t>ILR:
1.29
 Tracking:
62%
GHI:
5.21</a:t>
          </a:fld>
          <a:endParaRPr lang="en-US" sz="1100" b="1">
            <a:solidFill>
              <a:schemeClr val="bg1"/>
            </a:solidFill>
          </a:endParaRPr>
        </a:p>
      </cdr:txBody>
    </cdr:sp>
  </cdr:relSizeAnchor>
  <cdr:relSizeAnchor xmlns:cdr="http://schemas.openxmlformats.org/drawingml/2006/chartDrawing">
    <cdr:from>
      <cdr:x>0.68751</cdr:x>
      <cdr:y>0.29783</cdr:y>
    </cdr:from>
    <cdr:to>
      <cdr:x>0.7873</cdr:x>
      <cdr:y>0.83651</cdr:y>
    </cdr:to>
    <cdr:sp macro="" textlink="'CF by Project Vintage'!$J$35">
      <cdr:nvSpPr>
        <cdr:cNvPr id="12" name="TextBox 1"/>
        <cdr:cNvSpPr txBox="1"/>
      </cdr:nvSpPr>
      <cdr:spPr>
        <a:xfrm xmlns:a="http://schemas.openxmlformats.org/drawingml/2006/main">
          <a:off x="4400614" y="953174"/>
          <a:ext cx="638746" cy="1723985"/>
        </a:xfrm>
        <a:prstGeom xmlns:a="http://schemas.openxmlformats.org/drawingml/2006/main" prst="rect">
          <a:avLst/>
        </a:prstGeom>
      </cdr:spPr>
      <cdr:txBody>
        <a:bodyPr xmlns:a="http://schemas.openxmlformats.org/drawingml/2006/main" vert="horz" wrap="square" lIns="18288" tIns="18288" rIns="18288" bIns="7315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fld id="{301DC430-A909-47FA-A796-E7DF660446E9}" type="TxLink">
            <a:rPr lang="en-US" sz="1000" b="1" i="0" u="none" strike="noStrike">
              <a:solidFill>
                <a:srgbClr val="000000"/>
              </a:solidFill>
              <a:latin typeface="Arial"/>
              <a:cs typeface="Arial"/>
            </a:rPr>
            <a:pPr algn="ctr"/>
            <a:t>ILR:
1.31
 Tracking:
72%
GHI:
5.00</a:t>
          </a:fld>
          <a:endParaRPr lang="en-US" sz="1100" b="1"/>
        </a:p>
      </cdr:txBody>
    </cdr:sp>
  </cdr:relSizeAnchor>
  <cdr:relSizeAnchor xmlns:cdr="http://schemas.openxmlformats.org/drawingml/2006/chartDrawing">
    <cdr:from>
      <cdr:x>0.58828</cdr:x>
      <cdr:y>0.29784</cdr:y>
    </cdr:from>
    <cdr:to>
      <cdr:x>0.68672</cdr:x>
      <cdr:y>0.82857</cdr:y>
    </cdr:to>
    <cdr:sp macro="" textlink="'CF by Project Vintage'!$J$34">
      <cdr:nvSpPr>
        <cdr:cNvPr id="13" name="TextBox 1"/>
        <cdr:cNvSpPr txBox="1"/>
      </cdr:nvSpPr>
      <cdr:spPr>
        <a:xfrm xmlns:a="http://schemas.openxmlformats.org/drawingml/2006/main">
          <a:off x="3765463" y="953207"/>
          <a:ext cx="630094" cy="1698553"/>
        </a:xfrm>
        <a:prstGeom xmlns:a="http://schemas.openxmlformats.org/drawingml/2006/main" prst="rect">
          <a:avLst/>
        </a:prstGeom>
      </cdr:spPr>
      <cdr:txBody>
        <a:bodyPr xmlns:a="http://schemas.openxmlformats.org/drawingml/2006/main" vert="horz" wrap="square" lIns="18288" tIns="18288" rIns="18288" bIns="7315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fld id="{5327CFC3-05C0-46CC-9573-EA480077FE61}" type="TxLink">
            <a:rPr lang="en-US" sz="1000" b="1" i="0" u="none" strike="noStrike">
              <a:solidFill>
                <a:srgbClr val="000000"/>
              </a:solidFill>
              <a:latin typeface="Arial"/>
              <a:cs typeface="Arial"/>
            </a:rPr>
            <a:pPr algn="ctr"/>
            <a:t>ILR:
1.30
 Tracking:
65%
GHI:
5.07</a:t>
          </a:fld>
          <a:endParaRPr lang="en-US" sz="1100" b="1"/>
        </a:p>
      </cdr:txBody>
    </cdr:sp>
  </cdr:relSizeAnchor>
  <cdr:relSizeAnchor xmlns:cdr="http://schemas.openxmlformats.org/drawingml/2006/chartDrawing">
    <cdr:from>
      <cdr:x>0</cdr:x>
      <cdr:y>0.85079</cdr:y>
    </cdr:from>
    <cdr:to>
      <cdr:x>0.09375</cdr:x>
      <cdr:y>1</cdr:y>
    </cdr:to>
    <cdr:sp macro="" textlink="">
      <cdr:nvSpPr>
        <cdr:cNvPr id="3" name="TextBox 2"/>
        <cdr:cNvSpPr txBox="1"/>
      </cdr:nvSpPr>
      <cdr:spPr>
        <a:xfrm xmlns:a="http://schemas.openxmlformats.org/drawingml/2006/main">
          <a:off x="0" y="2722880"/>
          <a:ext cx="608648" cy="477520"/>
        </a:xfrm>
        <a:prstGeom xmlns:a="http://schemas.openxmlformats.org/drawingml/2006/main" prst="rect">
          <a:avLst/>
        </a:prstGeom>
        <a:noFill xmlns:a="http://schemas.openxmlformats.org/drawingml/2006/main"/>
      </cdr:spPr>
      <cdr:txBody>
        <a:bodyPr xmlns:a="http://schemas.openxmlformats.org/drawingml/2006/main" vertOverflow="clip" wrap="square" lIns="18288" tIns="0" rIns="18288" bIns="0" rtlCol="0"/>
        <a:lstStyle xmlns:a="http://schemas.openxmlformats.org/drawingml/2006/main"/>
        <a:p xmlns:a="http://schemas.openxmlformats.org/drawingml/2006/main">
          <a:pPr algn="r"/>
          <a:r>
            <a:rPr lang="en-US" sz="1000" b="1">
              <a:latin typeface="Arial" panose="020B0604020202020204" pitchFamily="34" charset="0"/>
              <a:cs typeface="Arial" panose="020B0604020202020204" pitchFamily="34" charset="0"/>
            </a:rPr>
            <a:t>COD:</a:t>
          </a:r>
        </a:p>
        <a:p xmlns:a="http://schemas.openxmlformats.org/drawingml/2006/main">
          <a:pPr algn="r"/>
          <a:r>
            <a:rPr lang="en-US" sz="1000" b="1">
              <a:latin typeface="Arial" panose="020B0604020202020204" pitchFamily="34" charset="0"/>
              <a:cs typeface="Arial" panose="020B0604020202020204" pitchFamily="34" charset="0"/>
            </a:rPr>
            <a:t>Projects:</a:t>
          </a:r>
        </a:p>
        <a:p xmlns:a="http://schemas.openxmlformats.org/drawingml/2006/main">
          <a:pPr algn="r"/>
          <a:r>
            <a:rPr lang="en-US" sz="1000" b="1">
              <a:latin typeface="Arial" panose="020B0604020202020204" pitchFamily="34" charset="0"/>
              <a:cs typeface="Arial" panose="020B0604020202020204" pitchFamily="34" charset="0"/>
            </a:rPr>
            <a:t>GW</a:t>
          </a:r>
          <a:r>
            <a:rPr lang="en-US" sz="1000" b="1" baseline="-25000">
              <a:latin typeface="Arial" panose="020B0604020202020204" pitchFamily="34" charset="0"/>
              <a:cs typeface="Arial" panose="020B0604020202020204" pitchFamily="34" charset="0"/>
            </a:rPr>
            <a:t>AC</a:t>
          </a:r>
          <a:r>
            <a:rPr lang="en-US" sz="1000" b="1" baseline="0">
              <a:latin typeface="Arial" panose="020B0604020202020204" pitchFamily="34" charset="0"/>
              <a:cs typeface="Arial" panose="020B0604020202020204" pitchFamily="34" charset="0"/>
            </a:rPr>
            <a:t>:</a:t>
          </a:r>
        </a:p>
      </cdr:txBody>
    </cdr:sp>
  </cdr:relSizeAnchor>
  <cdr:relSizeAnchor xmlns:cdr="http://schemas.openxmlformats.org/drawingml/2006/chartDrawing">
    <cdr:from>
      <cdr:x>0.89453</cdr:x>
      <cdr:y>0.29497</cdr:y>
    </cdr:from>
    <cdr:to>
      <cdr:x>0.99234</cdr:x>
      <cdr:y>0.83016</cdr:y>
    </cdr:to>
    <cdr:sp macro="" textlink="'CF by Project Vintage'!$J$37">
      <cdr:nvSpPr>
        <cdr:cNvPr id="14" name="TextBox 1"/>
        <cdr:cNvSpPr txBox="1"/>
      </cdr:nvSpPr>
      <cdr:spPr>
        <a:xfrm xmlns:a="http://schemas.openxmlformats.org/drawingml/2006/main">
          <a:off x="5725708" y="944022"/>
          <a:ext cx="626062" cy="1712818"/>
        </a:xfrm>
        <a:prstGeom xmlns:a="http://schemas.openxmlformats.org/drawingml/2006/main" prst="rect">
          <a:avLst/>
        </a:prstGeom>
      </cdr:spPr>
      <cdr:txBody>
        <a:bodyPr xmlns:a="http://schemas.openxmlformats.org/drawingml/2006/main" vert="horz" wrap="square" lIns="18288" tIns="18288" rIns="18288" bIns="7315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fld id="{E81B0301-A4A4-44BD-8C9C-6619EC734014}" type="TxLink">
            <a:rPr lang="en-US" sz="1000" b="1" i="0" u="none" strike="noStrike">
              <a:solidFill>
                <a:srgbClr val="000000"/>
              </a:solidFill>
              <a:latin typeface="Arial"/>
              <a:cs typeface="Arial"/>
            </a:rPr>
            <a:pPr algn="ctr"/>
            <a:t>ILR:
1.32
 Tracking:
62%
GHI:
4.71</a:t>
          </a:fld>
          <a:endParaRPr lang="en-US" sz="1100" b="1"/>
        </a:p>
      </cdr:txBody>
    </cdr:sp>
  </cdr:relSizeAnchor>
  <cdr:relSizeAnchor xmlns:cdr="http://schemas.openxmlformats.org/drawingml/2006/chartDrawing">
    <cdr:from>
      <cdr:x>0.79219</cdr:x>
      <cdr:y>0.30013</cdr:y>
    </cdr:from>
    <cdr:to>
      <cdr:x>0.88795</cdr:x>
      <cdr:y>0.82857</cdr:y>
    </cdr:to>
    <cdr:sp macro="" textlink="'CF by Project Vintage'!$J$36">
      <cdr:nvSpPr>
        <cdr:cNvPr id="15" name="TextBox 1"/>
        <cdr:cNvSpPr txBox="1"/>
      </cdr:nvSpPr>
      <cdr:spPr>
        <a:xfrm xmlns:a="http://schemas.openxmlformats.org/drawingml/2006/main">
          <a:off x="5070650" y="960536"/>
          <a:ext cx="612940" cy="1691224"/>
        </a:xfrm>
        <a:prstGeom xmlns:a="http://schemas.openxmlformats.org/drawingml/2006/main" prst="rect">
          <a:avLst/>
        </a:prstGeom>
      </cdr:spPr>
      <cdr:txBody>
        <a:bodyPr xmlns:a="http://schemas.openxmlformats.org/drawingml/2006/main" vert="horz" wrap="square" lIns="18288" tIns="18288" rIns="18288" bIns="7315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fld id="{81F741BC-54AB-4DC3-991A-CBC7F31DAAD4}" type="TxLink">
            <a:rPr lang="en-US" sz="1000" b="1" i="0" u="none" strike="noStrike">
              <a:solidFill>
                <a:srgbClr val="000000"/>
              </a:solidFill>
              <a:latin typeface="Arial"/>
              <a:cs typeface="Arial"/>
            </a:rPr>
            <a:pPr algn="ctr"/>
            <a:t>ILR:
1.33
 Tracking:
75%
GHI:
4.72</a:t>
          </a:fld>
          <a:endParaRPr lang="en-US" sz="1100" b="1"/>
        </a:p>
      </cdr:txBody>
    </cdr:sp>
  </cdr:relSizeAnchor>
</c:userShapes>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8</xdr:col>
      <xdr:colOff>647700</xdr:colOff>
      <xdr:row>21</xdr:row>
      <xdr:rowOff>33338</xdr:rowOff>
    </xdr:to>
    <xdr:graphicFrame macro="">
      <xdr:nvGraphicFramePr>
        <xdr:cNvPr id="2" name="Chart 1">
          <a:extLst>
            <a:ext uri="{FF2B5EF4-FFF2-40B4-BE49-F238E27FC236}">
              <a16:creationId xmlns:a16="http://schemas.microsoft.com/office/drawing/2014/main" id="{00000000-0008-0000-0200-00001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0.xml><?xml version="1.0" encoding="utf-8"?>
<xdr:wsDr xmlns:xdr="http://schemas.openxmlformats.org/drawingml/2006/spreadsheetDrawing" xmlns:a="http://schemas.openxmlformats.org/drawingml/2006/main">
  <xdr:twoCellAnchor>
    <xdr:from>
      <xdr:col>0</xdr:col>
      <xdr:colOff>0</xdr:colOff>
      <xdr:row>2</xdr:row>
      <xdr:rowOff>5080</xdr:rowOff>
    </xdr:from>
    <xdr:to>
      <xdr:col>10</xdr:col>
      <xdr:colOff>81280</xdr:colOff>
      <xdr:row>22</xdr:row>
      <xdr:rowOff>50800</xdr:rowOff>
    </xdr:to>
    <xdr:graphicFrame macro="">
      <xdr:nvGraphicFramePr>
        <xdr:cNvPr id="5"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1.xml><?xml version="1.0" encoding="utf-8"?>
<c:userShapes xmlns:c="http://schemas.openxmlformats.org/drawingml/2006/chart">
  <cdr:relSizeAnchor xmlns:cdr="http://schemas.openxmlformats.org/drawingml/2006/chartDrawing">
    <cdr:from>
      <cdr:x>0</cdr:x>
      <cdr:y>0.83273</cdr:y>
    </cdr:from>
    <cdr:to>
      <cdr:x>0.09365</cdr:x>
      <cdr:y>1</cdr:y>
    </cdr:to>
    <cdr:sp macro="" textlink="">
      <cdr:nvSpPr>
        <cdr:cNvPr id="3" name="TextBox 2"/>
        <cdr:cNvSpPr txBox="1"/>
      </cdr:nvSpPr>
      <cdr:spPr>
        <a:xfrm xmlns:a="http://schemas.openxmlformats.org/drawingml/2006/main">
          <a:off x="0" y="2642870"/>
          <a:ext cx="598132" cy="530860"/>
        </a:xfrm>
        <a:prstGeom xmlns:a="http://schemas.openxmlformats.org/drawingml/2006/main" prst="rect">
          <a:avLst/>
        </a:prstGeom>
        <a:solidFill xmlns:a="http://schemas.openxmlformats.org/drawingml/2006/main">
          <a:schemeClr val="bg1"/>
        </a:solidFill>
      </cdr:spPr>
      <cdr:txBody>
        <a:bodyPr xmlns:a="http://schemas.openxmlformats.org/drawingml/2006/main" vertOverflow="clip" wrap="square" lIns="9144" tIns="9144" rIns="27432" bIns="18288" rtlCol="0"/>
        <a:lstStyle xmlns:a="http://schemas.openxmlformats.org/drawingml/2006/main"/>
        <a:p xmlns:a="http://schemas.openxmlformats.org/drawingml/2006/main">
          <a:pPr algn="r">
            <a:lnSpc>
              <a:spcPts val="1100"/>
            </a:lnSpc>
          </a:pPr>
          <a:r>
            <a:rPr lang="en-US" sz="1000" b="1">
              <a:latin typeface="Arial" panose="020B0604020202020204" pitchFamily="34" charset="0"/>
              <a:cs typeface="Arial" panose="020B0604020202020204" pitchFamily="34" charset="0"/>
            </a:rPr>
            <a:t>Age: </a:t>
          </a:r>
        </a:p>
        <a:p xmlns:a="http://schemas.openxmlformats.org/drawingml/2006/main">
          <a:pPr algn="r"/>
          <a:endParaRPr lang="en-US" sz="200" b="1">
            <a:latin typeface="Arial" panose="020B0604020202020204" pitchFamily="34" charset="0"/>
            <a:cs typeface="Arial" panose="020B0604020202020204" pitchFamily="34" charset="0"/>
          </a:endParaRPr>
        </a:p>
        <a:p xmlns:a="http://schemas.openxmlformats.org/drawingml/2006/main">
          <a:pPr algn="r"/>
          <a:r>
            <a:rPr lang="en-US" sz="1000" b="1">
              <a:latin typeface="Arial" panose="020B0604020202020204" pitchFamily="34" charset="0"/>
              <a:cs typeface="Arial" panose="020B0604020202020204" pitchFamily="34" charset="0"/>
            </a:rPr>
            <a:t>Projects: </a:t>
          </a:r>
        </a:p>
        <a:p xmlns:a="http://schemas.openxmlformats.org/drawingml/2006/main">
          <a:pPr algn="r"/>
          <a:endParaRPr lang="en-US" sz="250" b="1">
            <a:latin typeface="Arial" panose="020B0604020202020204" pitchFamily="34" charset="0"/>
            <a:cs typeface="Arial" panose="020B0604020202020204" pitchFamily="34" charset="0"/>
          </a:endParaRPr>
        </a:p>
        <a:p xmlns:a="http://schemas.openxmlformats.org/drawingml/2006/main">
          <a:pPr algn="r">
            <a:lnSpc>
              <a:spcPts val="1000"/>
            </a:lnSpc>
          </a:pPr>
          <a:r>
            <a:rPr lang="en-US" sz="1000" b="1">
              <a:effectLst/>
              <a:latin typeface="Arial" panose="020B0604020202020204" pitchFamily="34" charset="0"/>
              <a:ea typeface="+mn-ea"/>
              <a:cs typeface="Arial" panose="020B0604020202020204" pitchFamily="34" charset="0"/>
            </a:rPr>
            <a:t>MW</a:t>
          </a:r>
          <a:r>
            <a:rPr lang="en-US" sz="1000" b="1" baseline="-25000">
              <a:effectLst/>
              <a:latin typeface="Arial" panose="020B0604020202020204" pitchFamily="34" charset="0"/>
              <a:ea typeface="+mn-ea"/>
              <a:cs typeface="Arial" panose="020B0604020202020204" pitchFamily="34" charset="0"/>
            </a:rPr>
            <a:t>AC</a:t>
          </a:r>
          <a:r>
            <a:rPr lang="en-US" sz="1000" b="1">
              <a:latin typeface="Arial" panose="020B0604020202020204" pitchFamily="34" charset="0"/>
              <a:cs typeface="Arial" panose="020B0604020202020204" pitchFamily="34" charset="0"/>
            </a:rPr>
            <a:t>: </a:t>
          </a:r>
        </a:p>
      </cdr:txBody>
    </cdr:sp>
  </cdr:relSizeAnchor>
  <cdr:relSizeAnchor xmlns:cdr="http://schemas.openxmlformats.org/drawingml/2006/chartDrawing">
    <cdr:from>
      <cdr:x>0</cdr:x>
      <cdr:y>0</cdr:y>
    </cdr:from>
    <cdr:to>
      <cdr:x>0.38016</cdr:x>
      <cdr:y>0.06032</cdr:y>
    </cdr:to>
    <cdr:sp macro="" textlink="">
      <cdr:nvSpPr>
        <cdr:cNvPr id="4" name="TextBox 3"/>
        <cdr:cNvSpPr txBox="1"/>
      </cdr:nvSpPr>
      <cdr:spPr>
        <a:xfrm xmlns:a="http://schemas.openxmlformats.org/drawingml/2006/main">
          <a:off x="0" y="0"/>
          <a:ext cx="2433320" cy="193040"/>
        </a:xfrm>
        <a:prstGeom xmlns:a="http://schemas.openxmlformats.org/drawingml/2006/main" prst="rect">
          <a:avLst/>
        </a:prstGeom>
      </cdr:spPr>
      <cdr:txBody>
        <a:bodyPr xmlns:a="http://schemas.openxmlformats.org/drawingml/2006/main" vertOverflow="clip" vert="horz" wrap="square" lIns="18288" tIns="18288" rIns="18288" bIns="18288" rtlCol="0" anchor="ctr" anchorCtr="1"/>
        <a:lstStyle xmlns:a="http://schemas.openxmlformats.org/drawingml/2006/main"/>
        <a:p xmlns:a="http://schemas.openxmlformats.org/drawingml/2006/main">
          <a:r>
            <a:rPr lang="en-US" sz="1000" b="1">
              <a:latin typeface="Arial" panose="020B0604020202020204" pitchFamily="34" charset="0"/>
              <a:cs typeface="Arial" panose="020B0604020202020204" pitchFamily="34" charset="0"/>
            </a:rPr>
            <a:t>Indexed</a:t>
          </a:r>
          <a:r>
            <a:rPr lang="en-US" sz="1000" b="1" baseline="0">
              <a:latin typeface="Arial" panose="020B0604020202020204" pitchFamily="34" charset="0"/>
              <a:cs typeface="Arial" panose="020B0604020202020204" pitchFamily="34" charset="0"/>
            </a:rPr>
            <a:t> </a:t>
          </a:r>
          <a:r>
            <a:rPr lang="en-US" sz="1000" b="1">
              <a:latin typeface="Arial" panose="020B0604020202020204" pitchFamily="34" charset="0"/>
              <a:cs typeface="Arial" panose="020B0604020202020204" pitchFamily="34" charset="0"/>
            </a:rPr>
            <a:t>Capacity Factor (Year 1=100%)</a:t>
          </a:r>
        </a:p>
      </cdr:txBody>
    </cdr:sp>
  </cdr:relSizeAnchor>
  <cdr:relSizeAnchor xmlns:cdr="http://schemas.openxmlformats.org/drawingml/2006/chartDrawing">
    <cdr:from>
      <cdr:x>0.46522</cdr:x>
      <cdr:y>0.10802</cdr:y>
    </cdr:from>
    <cdr:to>
      <cdr:x>0.99181</cdr:x>
      <cdr:y>0.18921</cdr:y>
    </cdr:to>
    <cdr:sp macro="" textlink="">
      <cdr:nvSpPr>
        <cdr:cNvPr id="5" name="TextBox 4"/>
        <cdr:cNvSpPr txBox="1"/>
      </cdr:nvSpPr>
      <cdr:spPr>
        <a:xfrm xmlns:a="http://schemas.openxmlformats.org/drawingml/2006/main">
          <a:off x="2977804" y="345702"/>
          <a:ext cx="3370597" cy="259840"/>
        </a:xfrm>
        <a:prstGeom xmlns:a="http://schemas.openxmlformats.org/drawingml/2006/main" prst="rect">
          <a:avLst/>
        </a:prstGeom>
        <a:noFill xmlns:a="http://schemas.openxmlformats.org/drawingml/2006/main"/>
        <a:ln xmlns:a="http://schemas.openxmlformats.org/drawingml/2006/main" w="3175">
          <a:noFill/>
        </a:ln>
      </cdr:spPr>
      <cdr:txBody>
        <a:bodyPr xmlns:a="http://schemas.openxmlformats.org/drawingml/2006/main" vertOverflow="clip" wrap="square" lIns="18288" tIns="18288" rIns="18288" bIns="18288" rtlCol="0" anchor="ctr" anchorCtr="1"/>
        <a:lstStyle xmlns:a="http://schemas.openxmlformats.org/drawingml/2006/main"/>
        <a:p xmlns:a="http://schemas.openxmlformats.org/drawingml/2006/main">
          <a:r>
            <a:rPr lang="en-US" sz="1000" b="1">
              <a:latin typeface="Arial" panose="020B0604020202020204" pitchFamily="34" charset="0"/>
              <a:cs typeface="Arial" panose="020B0604020202020204" pitchFamily="34" charset="0"/>
            </a:rPr>
            <a:t>Sample includes projects with COD from 2007-2018</a:t>
          </a:r>
        </a:p>
      </cdr:txBody>
    </cdr:sp>
  </cdr:relSizeAnchor>
</c:userShapes>
</file>

<file path=xl/drawings/drawing32.xml><?xml version="1.0" encoding="utf-8"?>
<xdr:wsDr xmlns:xdr="http://schemas.openxmlformats.org/drawingml/2006/spreadsheetDrawing" xmlns:a="http://schemas.openxmlformats.org/drawingml/2006/main">
  <xdr:twoCellAnchor>
    <xdr:from>
      <xdr:col>0</xdr:col>
      <xdr:colOff>0</xdr:colOff>
      <xdr:row>1</xdr:row>
      <xdr:rowOff>156209</xdr:rowOff>
    </xdr:from>
    <xdr:to>
      <xdr:col>11</xdr:col>
      <xdr:colOff>285750</xdr:colOff>
      <xdr:row>20</xdr:row>
      <xdr:rowOff>141921</xdr:rowOff>
    </xdr:to>
    <xdr:graphicFrame macro="">
      <xdr:nvGraphicFramePr>
        <xdr:cNvPr id="2" name="Chart 1">
          <a:extLst>
            <a:ext uri="{FF2B5EF4-FFF2-40B4-BE49-F238E27FC236}">
              <a16:creationId xmlns:a16="http://schemas.microsoft.com/office/drawing/2014/main" id="{00000000-0008-0000-2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3.xml><?xml version="1.0" encoding="utf-8"?>
<c:userShapes xmlns:c="http://schemas.openxmlformats.org/drawingml/2006/chart">
  <cdr:relSizeAnchor xmlns:cdr="http://schemas.openxmlformats.org/drawingml/2006/chartDrawing">
    <cdr:from>
      <cdr:x>0.00064</cdr:x>
      <cdr:y>0</cdr:y>
    </cdr:from>
    <cdr:to>
      <cdr:x>0.59927</cdr:x>
      <cdr:y>0.08402</cdr:y>
    </cdr:to>
    <cdr:sp macro="" textlink="">
      <cdr:nvSpPr>
        <cdr:cNvPr id="2" name="TextBox 1"/>
        <cdr:cNvSpPr txBox="1"/>
      </cdr:nvSpPr>
      <cdr:spPr>
        <a:xfrm xmlns:a="http://schemas.openxmlformats.org/drawingml/2006/main">
          <a:off x="4205" y="0"/>
          <a:ext cx="3932795" cy="250191"/>
        </a:xfrm>
        <a:prstGeom xmlns:a="http://schemas.openxmlformats.org/drawingml/2006/main" prst="rect">
          <a:avLst/>
        </a:prstGeom>
      </cdr:spPr>
      <cdr:txBody>
        <a:bodyPr xmlns:a="http://schemas.openxmlformats.org/drawingml/2006/main" vertOverflow="clip" vert="horz" wrap="square" lIns="0" tIns="0" rIns="0" bIns="0" rtlCol="0" anchor="ctr" anchorCtr="1"/>
        <a:lstStyle xmlns:a="http://schemas.openxmlformats.org/drawingml/2006/main"/>
        <a:p xmlns:a="http://schemas.openxmlformats.org/drawingml/2006/main">
          <a:pPr algn="l"/>
          <a:r>
            <a:rPr lang="en-US" sz="1000" b="0">
              <a:latin typeface="Arial" panose="020B0604020202020204" pitchFamily="34" charset="0"/>
              <a:cs typeface="Arial" panose="020B0604020202020204" pitchFamily="34" charset="0"/>
            </a:rPr>
            <a:t>Average Annual</a:t>
          </a:r>
          <a:r>
            <a:rPr lang="en-US" sz="1000" b="0" baseline="0">
              <a:latin typeface="Arial" panose="020B0604020202020204" pitchFamily="34" charset="0"/>
              <a:cs typeface="Arial" panose="020B0604020202020204" pitchFamily="34" charset="0"/>
            </a:rPr>
            <a:t> </a:t>
          </a:r>
          <a:r>
            <a:rPr lang="en-US" sz="1000" b="0">
              <a:latin typeface="Arial" panose="020B0604020202020204" pitchFamily="34" charset="0"/>
              <a:cs typeface="Arial" panose="020B0604020202020204" pitchFamily="34" charset="0"/>
            </a:rPr>
            <a:t>Solar Resource Indices</a:t>
          </a:r>
          <a:r>
            <a:rPr lang="en-US" sz="1000" b="0" baseline="0">
              <a:latin typeface="Arial" panose="020B0604020202020204" pitchFamily="34" charset="0"/>
              <a:cs typeface="Arial" panose="020B0604020202020204" pitchFamily="34" charset="0"/>
            </a:rPr>
            <a:t> </a:t>
          </a:r>
          <a:r>
            <a:rPr lang="en-US" sz="1000" b="0">
              <a:latin typeface="Arial" panose="020B0604020202020204" pitchFamily="34" charset="0"/>
              <a:cs typeface="Arial" panose="020B0604020202020204" pitchFamily="34" charset="0"/>
            </a:rPr>
            <a:t>(Long-Term Average = 1.0)</a:t>
          </a:r>
        </a:p>
      </cdr:txBody>
    </cdr:sp>
  </cdr:relSizeAnchor>
</c:userShapes>
</file>

<file path=xl/drawings/drawing34.xml><?xml version="1.0" encoding="utf-8"?>
<xdr:wsDr xmlns:xdr="http://schemas.openxmlformats.org/drawingml/2006/spreadsheetDrawing" xmlns:a="http://schemas.openxmlformats.org/drawingml/2006/main">
  <xdr:twoCellAnchor>
    <xdr:from>
      <xdr:col>0</xdr:col>
      <xdr:colOff>0</xdr:colOff>
      <xdr:row>2</xdr:row>
      <xdr:rowOff>0</xdr:rowOff>
    </xdr:from>
    <xdr:to>
      <xdr:col>10</xdr:col>
      <xdr:colOff>348615</xdr:colOff>
      <xdr:row>21</xdr:row>
      <xdr:rowOff>31433</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5.xml><?xml version="1.0" encoding="utf-8"?>
<c:userShapes xmlns:c="http://schemas.openxmlformats.org/drawingml/2006/chart">
  <cdr:relSizeAnchor xmlns:cdr="http://schemas.openxmlformats.org/drawingml/2006/chartDrawing">
    <cdr:from>
      <cdr:x>0.43417</cdr:x>
      <cdr:y>0.825</cdr:y>
    </cdr:from>
    <cdr:to>
      <cdr:x>0.57272</cdr:x>
      <cdr:y>0.89585</cdr:y>
    </cdr:to>
    <cdr:sp macro="" textlink="">
      <cdr:nvSpPr>
        <cdr:cNvPr id="3" name="TextBox 1"/>
        <cdr:cNvSpPr txBox="1"/>
      </cdr:nvSpPr>
      <cdr:spPr>
        <a:xfrm xmlns:a="http://schemas.openxmlformats.org/drawingml/2006/main">
          <a:off x="2620231" y="2489456"/>
          <a:ext cx="836155" cy="213791"/>
        </a:xfrm>
        <a:prstGeom xmlns:a="http://schemas.openxmlformats.org/drawingml/2006/main" prst="rect">
          <a:avLst/>
        </a:prstGeom>
      </cdr:spPr>
      <cdr:txBody>
        <a:bodyPr xmlns:a="http://schemas.openxmlformats.org/drawingml/2006/main" wrap="square" lIns="45720" rIns="45720"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chemeClr val="accent2">
                  <a:lumMod val="75000"/>
                </a:schemeClr>
              </a:solidFill>
              <a:latin typeface="Arial" panose="020B0604020202020204" pitchFamily="34" charset="0"/>
              <a:cs typeface="Arial" panose="020B0604020202020204" pitchFamily="34" charset="0"/>
            </a:rPr>
            <a:t>SEGS I</a:t>
          </a:r>
          <a:r>
            <a:rPr lang="en-US" sz="1000" b="1" baseline="0">
              <a:solidFill>
                <a:schemeClr val="accent2">
                  <a:lumMod val="75000"/>
                </a:schemeClr>
              </a:solidFill>
              <a:latin typeface="Arial" panose="020B0604020202020204" pitchFamily="34" charset="0"/>
              <a:cs typeface="Arial" panose="020B0604020202020204" pitchFamily="34" charset="0"/>
            </a:rPr>
            <a:t> &amp; </a:t>
          </a:r>
          <a:r>
            <a:rPr lang="en-US" sz="1000" b="1">
              <a:solidFill>
                <a:schemeClr val="accent2">
                  <a:lumMod val="75000"/>
                </a:schemeClr>
              </a:solidFill>
              <a:latin typeface="Arial" panose="020B0604020202020204" pitchFamily="34" charset="0"/>
              <a:cs typeface="Arial" panose="020B0604020202020204" pitchFamily="34" charset="0"/>
            </a:rPr>
            <a:t>II</a:t>
          </a:r>
        </a:p>
      </cdr:txBody>
    </cdr:sp>
  </cdr:relSizeAnchor>
  <cdr:relSizeAnchor xmlns:cdr="http://schemas.openxmlformats.org/drawingml/2006/chartDrawing">
    <cdr:from>
      <cdr:x>0.27304</cdr:x>
      <cdr:y>0.55966</cdr:y>
    </cdr:from>
    <cdr:to>
      <cdr:x>0.39667</cdr:x>
      <cdr:y>0.61395</cdr:y>
    </cdr:to>
    <cdr:sp macro="" textlink="">
      <cdr:nvSpPr>
        <cdr:cNvPr id="5" name="TextBox 1"/>
        <cdr:cNvSpPr txBox="1"/>
      </cdr:nvSpPr>
      <cdr:spPr>
        <a:xfrm xmlns:a="http://schemas.openxmlformats.org/drawingml/2006/main">
          <a:off x="1647826" y="1688783"/>
          <a:ext cx="746090" cy="163829"/>
        </a:xfrm>
        <a:prstGeom xmlns:a="http://schemas.openxmlformats.org/drawingml/2006/main" prst="rect">
          <a:avLst/>
        </a:prstGeom>
        <a:noFill xmlns:a="http://schemas.openxmlformats.org/drawingml/2006/main"/>
      </cdr:spPr>
      <cdr:txBody>
        <a:bodyPr xmlns:a="http://schemas.openxmlformats.org/drawingml/2006/main" wrap="square" lIns="27432" tIns="27432" rIns="27432" bIns="27432"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chemeClr val="accent3">
                  <a:lumMod val="75000"/>
                </a:schemeClr>
              </a:solidFill>
              <a:latin typeface="Arial" panose="020B0604020202020204" pitchFamily="34" charset="0"/>
              <a:cs typeface="Arial" panose="020B0604020202020204" pitchFamily="34" charset="0"/>
            </a:rPr>
            <a:t>SEGS III-IX</a:t>
          </a:r>
        </a:p>
      </cdr:txBody>
    </cdr:sp>
  </cdr:relSizeAnchor>
  <cdr:relSizeAnchor xmlns:cdr="http://schemas.openxmlformats.org/drawingml/2006/chartDrawing">
    <cdr:from>
      <cdr:x>0.88794</cdr:x>
      <cdr:y>0.26312</cdr:y>
    </cdr:from>
    <cdr:to>
      <cdr:x>0.97759</cdr:x>
      <cdr:y>0.31914</cdr:y>
    </cdr:to>
    <cdr:sp macro="" textlink="">
      <cdr:nvSpPr>
        <cdr:cNvPr id="4" name="TextBox 1"/>
        <cdr:cNvSpPr txBox="1"/>
      </cdr:nvSpPr>
      <cdr:spPr>
        <a:xfrm xmlns:a="http://schemas.openxmlformats.org/drawingml/2006/main">
          <a:off x="5358783" y="793975"/>
          <a:ext cx="541041" cy="169041"/>
        </a:xfrm>
        <a:prstGeom xmlns:a="http://schemas.openxmlformats.org/drawingml/2006/main" prst="rect">
          <a:avLst/>
        </a:prstGeom>
        <a:noFill xmlns:a="http://schemas.openxmlformats.org/drawingml/2006/main"/>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chemeClr val="accent2"/>
              </a:solidFill>
              <a:latin typeface="Arial" panose="020B0604020202020204" pitchFamily="34" charset="0"/>
              <a:cs typeface="Arial" panose="020B0604020202020204" pitchFamily="34" charset="0"/>
            </a:rPr>
            <a:t>Genesis</a:t>
          </a:r>
        </a:p>
      </cdr:txBody>
    </cdr:sp>
  </cdr:relSizeAnchor>
  <cdr:relSizeAnchor xmlns:cdr="http://schemas.openxmlformats.org/drawingml/2006/chartDrawing">
    <cdr:from>
      <cdr:x>0.87268</cdr:x>
      <cdr:y>0.11716</cdr:y>
    </cdr:from>
    <cdr:to>
      <cdr:x>0.96392</cdr:x>
      <cdr:y>0.17641</cdr:y>
    </cdr:to>
    <cdr:sp macro="" textlink="">
      <cdr:nvSpPr>
        <cdr:cNvPr id="6" name="TextBox 1"/>
        <cdr:cNvSpPr txBox="1"/>
      </cdr:nvSpPr>
      <cdr:spPr>
        <a:xfrm xmlns:a="http://schemas.openxmlformats.org/drawingml/2006/main">
          <a:off x="5266681" y="353518"/>
          <a:ext cx="550638" cy="178788"/>
        </a:xfrm>
        <a:prstGeom xmlns:a="http://schemas.openxmlformats.org/drawingml/2006/main" prst="rect">
          <a:avLst/>
        </a:prstGeom>
        <a:noFill xmlns:a="http://schemas.openxmlformats.org/drawingml/2006/main"/>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chemeClr val="accent6"/>
              </a:solidFill>
              <a:latin typeface="Arial" panose="020B0604020202020204" pitchFamily="34" charset="0"/>
              <a:cs typeface="Arial" panose="020B0604020202020204" pitchFamily="34" charset="0"/>
            </a:rPr>
            <a:t>Solana</a:t>
          </a:r>
        </a:p>
      </cdr:txBody>
    </cdr:sp>
  </cdr:relSizeAnchor>
  <cdr:relSizeAnchor xmlns:cdr="http://schemas.openxmlformats.org/drawingml/2006/chartDrawing">
    <cdr:from>
      <cdr:x>0.46206</cdr:x>
      <cdr:y>0.63587</cdr:y>
    </cdr:from>
    <cdr:to>
      <cdr:x>0.56528</cdr:x>
      <cdr:y>0.68911</cdr:y>
    </cdr:to>
    <cdr:sp macro="" textlink="">
      <cdr:nvSpPr>
        <cdr:cNvPr id="7" name="TextBox 1"/>
        <cdr:cNvSpPr txBox="1"/>
      </cdr:nvSpPr>
      <cdr:spPr>
        <a:xfrm xmlns:a="http://schemas.openxmlformats.org/drawingml/2006/main">
          <a:off x="2788524" y="1918758"/>
          <a:ext cx="622937" cy="160653"/>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chemeClr val="accent3">
                  <a:lumMod val="50000"/>
                </a:schemeClr>
              </a:solidFill>
              <a:latin typeface="Arial" panose="020B0604020202020204" pitchFamily="34" charset="0"/>
              <a:cs typeface="Arial" panose="020B0604020202020204" pitchFamily="34" charset="0"/>
            </a:rPr>
            <a:t>Ivanpah</a:t>
          </a:r>
        </a:p>
      </cdr:txBody>
    </cdr:sp>
  </cdr:relSizeAnchor>
  <cdr:relSizeAnchor xmlns:cdr="http://schemas.openxmlformats.org/drawingml/2006/chartDrawing">
    <cdr:from>
      <cdr:x>0.90599</cdr:x>
      <cdr:y>0.36924</cdr:y>
    </cdr:from>
    <cdr:to>
      <cdr:x>1</cdr:x>
      <cdr:y>0.42294</cdr:y>
    </cdr:to>
    <cdr:sp macro="" textlink="">
      <cdr:nvSpPr>
        <cdr:cNvPr id="8" name="TextBox 1"/>
        <cdr:cNvSpPr txBox="1"/>
      </cdr:nvSpPr>
      <cdr:spPr>
        <a:xfrm xmlns:a="http://schemas.openxmlformats.org/drawingml/2006/main">
          <a:off x="5467686" y="1114190"/>
          <a:ext cx="567354" cy="162041"/>
        </a:xfrm>
        <a:prstGeom xmlns:a="http://schemas.openxmlformats.org/drawingml/2006/main" prst="rect">
          <a:avLst/>
        </a:prstGeom>
        <a:noFill xmlns:a="http://schemas.openxmlformats.org/drawingml/2006/main"/>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chemeClr val="accent5"/>
              </a:solidFill>
              <a:latin typeface="Arial" panose="020B0604020202020204" pitchFamily="34" charset="0"/>
              <a:cs typeface="Arial" panose="020B0604020202020204" pitchFamily="34" charset="0"/>
            </a:rPr>
            <a:t>Mojave</a:t>
          </a:r>
        </a:p>
      </cdr:txBody>
    </cdr:sp>
  </cdr:relSizeAnchor>
  <cdr:relSizeAnchor xmlns:cdr="http://schemas.openxmlformats.org/drawingml/2006/chartDrawing">
    <cdr:from>
      <cdr:x>0.2025</cdr:x>
      <cdr:y>0.42628</cdr:y>
    </cdr:from>
    <cdr:to>
      <cdr:x>0.50804</cdr:x>
      <cdr:y>0.47628</cdr:y>
    </cdr:to>
    <cdr:sp macro="" textlink="">
      <cdr:nvSpPr>
        <cdr:cNvPr id="9" name="TextBox 1"/>
        <cdr:cNvSpPr txBox="1"/>
      </cdr:nvSpPr>
      <cdr:spPr>
        <a:xfrm xmlns:a="http://schemas.openxmlformats.org/drawingml/2006/main">
          <a:off x="1222125" y="1286298"/>
          <a:ext cx="1843946" cy="150876"/>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18288" tIns="27432" rIns="18288" bIns="2743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latin typeface="Arial" panose="020B0604020202020204" pitchFamily="34" charset="0"/>
              <a:cs typeface="Arial" panose="020B0604020202020204" pitchFamily="34" charset="0"/>
            </a:rPr>
            <a:t>Nevada Solar One (dashed)</a:t>
          </a:r>
        </a:p>
      </cdr:txBody>
    </cdr:sp>
  </cdr:relSizeAnchor>
  <cdr:relSizeAnchor xmlns:cdr="http://schemas.openxmlformats.org/drawingml/2006/chartDrawing">
    <cdr:from>
      <cdr:x>0.14757</cdr:x>
      <cdr:y>0.22302</cdr:y>
    </cdr:from>
    <cdr:to>
      <cdr:x>0.45297</cdr:x>
      <cdr:y>0.3125</cdr:y>
    </cdr:to>
    <cdr:sp macro="" textlink="">
      <cdr:nvSpPr>
        <cdr:cNvPr id="10" name="TextBox 1"/>
        <cdr:cNvSpPr txBox="1"/>
      </cdr:nvSpPr>
      <cdr:spPr>
        <a:xfrm xmlns:a="http://schemas.openxmlformats.org/drawingml/2006/main">
          <a:off x="890588" y="672965"/>
          <a:ext cx="1843087" cy="270009"/>
        </a:xfrm>
        <a:prstGeom xmlns:a="http://schemas.openxmlformats.org/drawingml/2006/main" prst="rect">
          <a:avLst/>
        </a:prstGeom>
        <a:noFill xmlns:a="http://schemas.openxmlformats.org/drawingml/2006/main"/>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chemeClr val="tx2"/>
              </a:solidFill>
              <a:latin typeface="Arial" panose="020B0604020202020204" pitchFamily="34" charset="0"/>
              <a:cs typeface="Arial" panose="020B0604020202020204" pitchFamily="34" charset="0"/>
            </a:rPr>
            <a:t>For reference: average PV in CA, NV, AZ (blue diamonds)</a:t>
          </a:r>
        </a:p>
      </cdr:txBody>
    </cdr:sp>
  </cdr:relSizeAnchor>
  <cdr:relSizeAnchor xmlns:cdr="http://schemas.openxmlformats.org/drawingml/2006/chartDrawing">
    <cdr:from>
      <cdr:x>0.82729</cdr:x>
      <cdr:y>0.78017</cdr:y>
    </cdr:from>
    <cdr:to>
      <cdr:x>0.94524</cdr:x>
      <cdr:y>0.86073</cdr:y>
    </cdr:to>
    <cdr:sp macro="" textlink="">
      <cdr:nvSpPr>
        <cdr:cNvPr id="11" name="TextBox 1"/>
        <cdr:cNvSpPr txBox="1"/>
      </cdr:nvSpPr>
      <cdr:spPr>
        <a:xfrm xmlns:a="http://schemas.openxmlformats.org/drawingml/2006/main">
          <a:off x="4992725" y="2354166"/>
          <a:ext cx="711833" cy="243092"/>
        </a:xfrm>
        <a:prstGeom xmlns:a="http://schemas.openxmlformats.org/drawingml/2006/main" prst="rect">
          <a:avLst/>
        </a:prstGeom>
        <a:noFill xmlns:a="http://schemas.openxmlformats.org/drawingml/2006/main"/>
      </cdr:spPr>
      <cdr:txBody>
        <a:bodyPr xmlns:a="http://schemas.openxmlformats.org/drawingml/2006/main"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1">
              <a:solidFill>
                <a:schemeClr val="accent4">
                  <a:lumMod val="75000"/>
                </a:schemeClr>
              </a:solidFill>
              <a:latin typeface="Arial" panose="020B0604020202020204" pitchFamily="34" charset="0"/>
              <a:cs typeface="Arial" panose="020B0604020202020204" pitchFamily="34" charset="0"/>
            </a:rPr>
            <a:t>Crescent</a:t>
          </a:r>
        </a:p>
        <a:p xmlns:a="http://schemas.openxmlformats.org/drawingml/2006/main">
          <a:pPr algn="ctr"/>
          <a:r>
            <a:rPr lang="en-US" sz="1000" b="1">
              <a:solidFill>
                <a:schemeClr val="accent4">
                  <a:lumMod val="75000"/>
                </a:schemeClr>
              </a:solidFill>
              <a:latin typeface="Arial" panose="020B0604020202020204" pitchFamily="34" charset="0"/>
              <a:cs typeface="Arial" panose="020B0604020202020204" pitchFamily="34" charset="0"/>
            </a:rPr>
            <a:t>Dunes</a:t>
          </a:r>
        </a:p>
      </cdr:txBody>
    </cdr:sp>
  </cdr:relSizeAnchor>
  <cdr:relSizeAnchor xmlns:cdr="http://schemas.openxmlformats.org/drawingml/2006/chartDrawing">
    <cdr:from>
      <cdr:x>3.3166E-7</cdr:x>
      <cdr:y>0.00955</cdr:y>
    </cdr:from>
    <cdr:to>
      <cdr:x>0.36724</cdr:x>
      <cdr:y>0.08523</cdr:y>
    </cdr:to>
    <cdr:sp macro="" textlink="">
      <cdr:nvSpPr>
        <cdr:cNvPr id="12" name="TextBox 1"/>
        <cdr:cNvSpPr txBox="1"/>
      </cdr:nvSpPr>
      <cdr:spPr>
        <a:xfrm xmlns:a="http://schemas.openxmlformats.org/drawingml/2006/main">
          <a:off x="2" y="28818"/>
          <a:ext cx="2214562" cy="228358"/>
        </a:xfrm>
        <a:prstGeom xmlns:a="http://schemas.openxmlformats.org/drawingml/2006/main" prst="rect">
          <a:avLst/>
        </a:prstGeom>
        <a:noFill xmlns:a="http://schemas.openxmlformats.org/drawingml/2006/main"/>
      </cdr:spPr>
      <cdr:txBody>
        <a:bodyPr xmlns:a="http://schemas.openxmlformats.org/drawingml/2006/main" vert="horz" wrap="square" lIns="18288" tIns="27432" rIns="18288" bIns="27432" rtlCol="0" anchor="t"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l"/>
          <a:r>
            <a:rPr lang="en-US" sz="1000" b="1">
              <a:latin typeface="Arial" panose="020B0604020202020204" pitchFamily="34" charset="0"/>
              <a:cs typeface="Arial" panose="020B0604020202020204" pitchFamily="34" charset="0"/>
            </a:rPr>
            <a:t>Capacity Factor</a:t>
          </a:r>
          <a:r>
            <a:rPr lang="en-US" sz="1000" b="1" baseline="0">
              <a:latin typeface="Arial" panose="020B0604020202020204" pitchFamily="34" charset="0"/>
              <a:cs typeface="Arial" panose="020B0604020202020204" pitchFamily="34" charset="0"/>
            </a:rPr>
            <a:t> (solar portion only)</a:t>
          </a:r>
          <a:endParaRPr lang="en-US" sz="1000" b="1">
            <a:latin typeface="Arial" panose="020B0604020202020204" pitchFamily="34" charset="0"/>
            <a:cs typeface="Arial" panose="020B0604020202020204" pitchFamily="34" charset="0"/>
          </a:endParaRPr>
        </a:p>
      </cdr:txBody>
    </cdr:sp>
  </cdr:relSizeAnchor>
</c:userShapes>
</file>

<file path=xl/drawings/drawing36.xml><?xml version="1.0" encoding="utf-8"?>
<xdr:wsDr xmlns:xdr="http://schemas.openxmlformats.org/drawingml/2006/spreadsheetDrawing" xmlns:a="http://schemas.openxmlformats.org/drawingml/2006/main">
  <xdr:twoCellAnchor>
    <xdr:from>
      <xdr:col>0</xdr:col>
      <xdr:colOff>0</xdr:colOff>
      <xdr:row>1</xdr:row>
      <xdr:rowOff>60960</xdr:rowOff>
    </xdr:from>
    <xdr:to>
      <xdr:col>10</xdr:col>
      <xdr:colOff>152400</xdr:colOff>
      <xdr:row>20</xdr:row>
      <xdr:rowOff>92392</xdr:rowOff>
    </xdr:to>
    <xdr:graphicFrame macro="">
      <xdr:nvGraphicFramePr>
        <xdr:cNvPr id="14" name="Chart 6">
          <a:extLst>
            <a:ext uri="{FF2B5EF4-FFF2-40B4-BE49-F238E27FC236}">
              <a16:creationId xmlns:a16="http://schemas.microsoft.com/office/drawing/2014/main" id="{00000000-0008-0000-2F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22</xdr:col>
      <xdr:colOff>15240</xdr:colOff>
      <xdr:row>1</xdr:row>
      <xdr:rowOff>68580</xdr:rowOff>
    </xdr:from>
    <xdr:to>
      <xdr:col>32</xdr:col>
      <xdr:colOff>462915</xdr:colOff>
      <xdr:row>20</xdr:row>
      <xdr:rowOff>100012</xdr:rowOff>
    </xdr:to>
    <xdr:graphicFrame macro="">
      <xdr:nvGraphicFramePr>
        <xdr:cNvPr id="16" name="Chart 6">
          <a:extLst>
            <a:ext uri="{FF2B5EF4-FFF2-40B4-BE49-F238E27FC236}">
              <a16:creationId xmlns:a16="http://schemas.microsoft.com/office/drawing/2014/main" id="{00000000-0008-0000-2F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33</xdr:col>
      <xdr:colOff>7619</xdr:colOff>
      <xdr:row>1</xdr:row>
      <xdr:rowOff>91440</xdr:rowOff>
    </xdr:from>
    <xdr:to>
      <xdr:col>43</xdr:col>
      <xdr:colOff>455294</xdr:colOff>
      <xdr:row>20</xdr:row>
      <xdr:rowOff>122872</xdr:rowOff>
    </xdr:to>
    <xdr:graphicFrame macro="">
      <xdr:nvGraphicFramePr>
        <xdr:cNvPr id="17" name="Chart 6">
          <a:extLst>
            <a:ext uri="{FF2B5EF4-FFF2-40B4-BE49-F238E27FC236}">
              <a16:creationId xmlns:a16="http://schemas.microsoft.com/office/drawing/2014/main" id="{00000000-0008-0000-2F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1200150</xdr:colOff>
      <xdr:row>1</xdr:row>
      <xdr:rowOff>76200</xdr:rowOff>
    </xdr:from>
    <xdr:to>
      <xdr:col>21</xdr:col>
      <xdr:colOff>314325</xdr:colOff>
      <xdr:row>20</xdr:row>
      <xdr:rowOff>107632</xdr:rowOff>
    </xdr:to>
    <xdr:graphicFrame macro="">
      <xdr:nvGraphicFramePr>
        <xdr:cNvPr id="6" name="Chart 6">
          <a:extLst>
            <a:ext uri="{FF2B5EF4-FFF2-40B4-BE49-F238E27FC236}">
              <a16:creationId xmlns:a16="http://schemas.microsoft.com/office/drawing/2014/main" id="{00000000-0008-0000-2F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7.xml><?xml version="1.0" encoding="utf-8"?>
<c:userShapes xmlns:c="http://schemas.openxmlformats.org/drawingml/2006/chart">
  <cdr:relSizeAnchor xmlns:cdr="http://schemas.openxmlformats.org/drawingml/2006/chartDrawing">
    <cdr:from>
      <cdr:x>0</cdr:x>
      <cdr:y>0</cdr:y>
    </cdr:from>
    <cdr:to>
      <cdr:x>0.37681</cdr:x>
      <cdr:y>0.06689</cdr:y>
    </cdr:to>
    <cdr:sp macro="" textlink="">
      <cdr:nvSpPr>
        <cdr:cNvPr id="299009" name="Text Box 1"/>
        <cdr:cNvSpPr txBox="1">
          <a:spLocks xmlns:a="http://schemas.openxmlformats.org/drawingml/2006/main" noChangeArrowheads="1"/>
        </cdr:cNvSpPr>
      </cdr:nvSpPr>
      <cdr:spPr bwMode="auto">
        <a:xfrm xmlns:a="http://schemas.openxmlformats.org/drawingml/2006/main">
          <a:off x="0" y="0"/>
          <a:ext cx="2228850" cy="214090"/>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l" rtl="0">
            <a:defRPr sz="1000"/>
          </a:pPr>
          <a:r>
            <a:rPr lang="en-US" sz="1000" b="0" i="0" u="none" strike="noStrike" baseline="0">
              <a:solidFill>
                <a:srgbClr val="000000"/>
              </a:solidFill>
              <a:latin typeface="Arial" panose="020B0604020202020204" pitchFamily="34" charset="0"/>
              <a:cs typeface="Arial" panose="020B0604020202020204" pitchFamily="34" charset="0"/>
            </a:rPr>
            <a:t>Levelized PPA Price (2019 $/MWh)</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0.11689</cdr:x>
      <cdr:y>0.56186</cdr:y>
    </cdr:from>
    <cdr:to>
      <cdr:x>0.22458</cdr:x>
      <cdr:y>0.62386</cdr:y>
    </cdr:to>
    <cdr:sp macro="" textlink="">
      <cdr:nvSpPr>
        <cdr:cNvPr id="7" name="Text Box 3"/>
        <cdr:cNvSpPr txBox="1">
          <a:spLocks xmlns:a="http://schemas.openxmlformats.org/drawingml/2006/main" noChangeArrowheads="1"/>
        </cdr:cNvSpPr>
      </cdr:nvSpPr>
      <cdr:spPr bwMode="auto">
        <a:xfrm xmlns:a="http://schemas.openxmlformats.org/drawingml/2006/main">
          <a:off x="693420" y="1644237"/>
          <a:ext cx="638869" cy="181422"/>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210 MW</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0.18128</cdr:x>
      <cdr:y>0.51511</cdr:y>
    </cdr:from>
    <cdr:to>
      <cdr:x>0.1981</cdr:x>
      <cdr:y>0.55233</cdr:y>
    </cdr:to>
    <cdr:sp macro="" textlink="">
      <cdr:nvSpPr>
        <cdr:cNvPr id="8" name="Line 2"/>
        <cdr:cNvSpPr>
          <a:spLocks xmlns:a="http://schemas.openxmlformats.org/drawingml/2006/main" noChangeShapeType="1"/>
        </cdr:cNvSpPr>
      </cdr:nvSpPr>
      <cdr:spPr bwMode="auto">
        <a:xfrm xmlns:a="http://schemas.openxmlformats.org/drawingml/2006/main" flipV="1">
          <a:off x="1075419" y="1507425"/>
          <a:ext cx="99784" cy="108920"/>
        </a:xfrm>
        <a:prstGeom xmlns:a="http://schemas.openxmlformats.org/drawingml/2006/main" prst="line">
          <a:avLst/>
        </a:prstGeom>
        <a:noFill xmlns:a="http://schemas.openxmlformats.org/drawingml/2006/main"/>
        <a:ln xmlns:a="http://schemas.openxmlformats.org/drawingml/2006/main" w="9525">
          <a:solidFill>
            <a:srgbClr xmlns:mc="http://schemas.openxmlformats.org/markup-compatibility/2006" xmlns:a14="http://schemas.microsoft.com/office/drawing/2010/main" val="000000" mc:Ignorable="a14" a14:legacySpreadsheetColorIndex="64"/>
          </a:solidFill>
          <a:round/>
          <a:headEnd/>
          <a:tailEnd type="stealth" w="sm" len="med"/>
        </a:ln>
        <a:extLst xmlns:a="http://schemas.openxmlformats.org/drawingml/2006/main">
          <a:ext uri="{909E8E84-426E-40DD-AFC4-6F175D3DCCD1}">
            <a14:hiddenFill xmlns:a14="http://schemas.microsoft.com/office/drawing/2010/main">
              <a:noFill/>
            </a14:hiddenFill>
          </a:ext>
        </a:extLst>
      </cdr:spPr>
      <cdr:txBody>
        <a:bodyPr xmlns:a="http://schemas.openxmlformats.org/drawingml/2006/main"/>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0.44571</cdr:x>
      <cdr:y>0.13591</cdr:y>
    </cdr:from>
    <cdr:to>
      <cdr:x>0.53433</cdr:x>
      <cdr:y>0.18878</cdr:y>
    </cdr:to>
    <cdr:sp macro="" textlink="">
      <cdr:nvSpPr>
        <cdr:cNvPr id="9" name="Text Box 3"/>
        <cdr:cNvSpPr txBox="1">
          <a:spLocks xmlns:a="http://schemas.openxmlformats.org/drawingml/2006/main" noChangeArrowheads="1"/>
        </cdr:cNvSpPr>
      </cdr:nvSpPr>
      <cdr:spPr bwMode="auto">
        <a:xfrm xmlns:a="http://schemas.openxmlformats.org/drawingml/2006/main">
          <a:off x="2644140" y="397716"/>
          <a:ext cx="525788" cy="154734"/>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ysClr val="windowText" lastClr="000000"/>
              </a:solidFill>
              <a:latin typeface="Arial" panose="020B0604020202020204" pitchFamily="34" charset="0"/>
              <a:cs typeface="Arial" panose="020B0604020202020204" pitchFamily="34" charset="0"/>
            </a:rPr>
            <a:t>20 MW</a:t>
          </a:r>
          <a:endParaRPr lang="en-US" sz="1000" b="0">
            <a:solidFill>
              <a:sysClr val="windowText" lastClr="000000"/>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0.4228</cdr:x>
      <cdr:y>0.17316</cdr:y>
    </cdr:from>
    <cdr:to>
      <cdr:x>0.44699</cdr:x>
      <cdr:y>0.19011</cdr:y>
    </cdr:to>
    <cdr:sp macro="" textlink="">
      <cdr:nvSpPr>
        <cdr:cNvPr id="10" name="Line 2"/>
        <cdr:cNvSpPr>
          <a:spLocks xmlns:a="http://schemas.openxmlformats.org/drawingml/2006/main" noChangeShapeType="1"/>
        </cdr:cNvSpPr>
      </cdr:nvSpPr>
      <cdr:spPr bwMode="auto">
        <a:xfrm xmlns:a="http://schemas.openxmlformats.org/drawingml/2006/main" flipH="1">
          <a:off x="2508250" y="506730"/>
          <a:ext cx="143510" cy="49609"/>
        </a:xfrm>
        <a:prstGeom xmlns:a="http://schemas.openxmlformats.org/drawingml/2006/main" prst="line">
          <a:avLst/>
        </a:prstGeom>
        <a:noFill xmlns:a="http://schemas.openxmlformats.org/drawingml/2006/main"/>
        <a:ln xmlns:a="http://schemas.openxmlformats.org/drawingml/2006/main" w="9525">
          <a:solidFill>
            <a:srgbClr xmlns:mc="http://schemas.openxmlformats.org/markup-compatibility/2006" xmlns:a14="http://schemas.microsoft.com/office/drawing/2010/main" val="000000" mc:Ignorable="a14" a14:legacySpreadsheetColorIndex="64"/>
          </a:solidFill>
          <a:round/>
          <a:headEnd/>
          <a:tailEnd type="stealth" w="sm" len="med"/>
        </a:ln>
        <a:extLst xmlns:a="http://schemas.openxmlformats.org/drawingml/2006/main">
          <a:ext uri="{909E8E84-426E-40DD-AFC4-6F175D3DCCD1}">
            <a14:hiddenFill xmlns:a14="http://schemas.microsoft.com/office/drawing/2010/main">
              <a:noFill/>
            </a14:hiddenFill>
          </a:ext>
        </a:extLst>
      </cdr:spPr>
      <cdr:txBody>
        <a:bodyPr xmlns:a="http://schemas.openxmlformats.org/drawingml/2006/main"/>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endParaRPr lang="en-US"/>
        </a:p>
      </cdr:txBody>
    </cdr:sp>
  </cdr:relSizeAnchor>
</c:userShapes>
</file>

<file path=xl/drawings/drawing38.xml><?xml version="1.0" encoding="utf-8"?>
<c:userShapes xmlns:c="http://schemas.openxmlformats.org/drawingml/2006/chart">
  <cdr:relSizeAnchor xmlns:cdr="http://schemas.openxmlformats.org/drawingml/2006/chartDrawing">
    <cdr:from>
      <cdr:x>0</cdr:x>
      <cdr:y>0</cdr:y>
    </cdr:from>
    <cdr:to>
      <cdr:x>0.37681</cdr:x>
      <cdr:y>0.06689</cdr:y>
    </cdr:to>
    <cdr:sp macro="" textlink="">
      <cdr:nvSpPr>
        <cdr:cNvPr id="299009" name="Text Box 1"/>
        <cdr:cNvSpPr txBox="1">
          <a:spLocks xmlns:a="http://schemas.openxmlformats.org/drawingml/2006/main" noChangeArrowheads="1"/>
        </cdr:cNvSpPr>
      </cdr:nvSpPr>
      <cdr:spPr bwMode="auto">
        <a:xfrm xmlns:a="http://schemas.openxmlformats.org/drawingml/2006/main">
          <a:off x="0" y="0"/>
          <a:ext cx="2228850" cy="214090"/>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l" rtl="0">
            <a:defRPr sz="1000"/>
          </a:pPr>
          <a:r>
            <a:rPr lang="en-US" sz="1000" b="0" i="0" u="none" strike="noStrike" baseline="0">
              <a:solidFill>
                <a:srgbClr val="000000"/>
              </a:solidFill>
              <a:latin typeface="Arial" panose="020B0604020202020204" pitchFamily="34" charset="0"/>
              <a:cs typeface="Arial" panose="020B0604020202020204" pitchFamily="34" charset="0"/>
            </a:rPr>
            <a:t>Levelized PPA Price (2019 $/MWh)</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0.11615</cdr:x>
      <cdr:y>0.55679</cdr:y>
    </cdr:from>
    <cdr:to>
      <cdr:x>0.20607</cdr:x>
      <cdr:y>0.61925</cdr:y>
    </cdr:to>
    <cdr:sp macro="" textlink="">
      <cdr:nvSpPr>
        <cdr:cNvPr id="7" name="Text Box 3"/>
        <cdr:cNvSpPr txBox="1">
          <a:spLocks xmlns:a="http://schemas.openxmlformats.org/drawingml/2006/main" noChangeArrowheads="1"/>
        </cdr:cNvSpPr>
      </cdr:nvSpPr>
      <cdr:spPr bwMode="auto">
        <a:xfrm xmlns:a="http://schemas.openxmlformats.org/drawingml/2006/main">
          <a:off x="743450" y="1680113"/>
          <a:ext cx="575560" cy="188475"/>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210 MW</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0.18366</cdr:x>
      <cdr:y>0.5087</cdr:y>
    </cdr:from>
    <cdr:to>
      <cdr:x>0.20048</cdr:x>
      <cdr:y>0.54592</cdr:y>
    </cdr:to>
    <cdr:sp macro="" textlink="">
      <cdr:nvSpPr>
        <cdr:cNvPr id="8" name="Line 2"/>
        <cdr:cNvSpPr>
          <a:spLocks xmlns:a="http://schemas.openxmlformats.org/drawingml/2006/main" noChangeShapeType="1"/>
        </cdr:cNvSpPr>
      </cdr:nvSpPr>
      <cdr:spPr bwMode="auto">
        <a:xfrm xmlns:a="http://schemas.openxmlformats.org/drawingml/2006/main" flipV="1">
          <a:off x="1175550" y="1535003"/>
          <a:ext cx="107661" cy="112312"/>
        </a:xfrm>
        <a:prstGeom xmlns:a="http://schemas.openxmlformats.org/drawingml/2006/main" prst="line">
          <a:avLst/>
        </a:prstGeom>
        <a:noFill xmlns:a="http://schemas.openxmlformats.org/drawingml/2006/main"/>
        <a:ln xmlns:a="http://schemas.openxmlformats.org/drawingml/2006/main" w="9525">
          <a:solidFill>
            <a:srgbClr xmlns:mc="http://schemas.openxmlformats.org/markup-compatibility/2006" xmlns:a14="http://schemas.microsoft.com/office/drawing/2010/main" val="000000" mc:Ignorable="a14" a14:legacySpreadsheetColorIndex="64"/>
          </a:solidFill>
          <a:round/>
          <a:headEnd/>
          <a:tailEnd type="stealth" w="sm" len="med"/>
        </a:ln>
        <a:extLst xmlns:a="http://schemas.openxmlformats.org/drawingml/2006/main">
          <a:ext uri="{909E8E84-426E-40DD-AFC4-6F175D3DCCD1}">
            <a14:hiddenFill xmlns:a14="http://schemas.microsoft.com/office/drawing/2010/main">
              <a:noFill/>
            </a14:hiddenFill>
          </a:ext>
        </a:extLst>
      </cdr:spPr>
      <cdr:txBody>
        <a:bodyPr xmlns:a="http://schemas.openxmlformats.org/drawingml/2006/main"/>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0.44226</cdr:x>
      <cdr:y>0.14642</cdr:y>
    </cdr:from>
    <cdr:to>
      <cdr:x>0.524</cdr:x>
      <cdr:y>0.19192</cdr:y>
    </cdr:to>
    <cdr:sp macro="" textlink="">
      <cdr:nvSpPr>
        <cdr:cNvPr id="9" name="Text Box 3"/>
        <cdr:cNvSpPr txBox="1">
          <a:spLocks xmlns:a="http://schemas.openxmlformats.org/drawingml/2006/main" noChangeArrowheads="1"/>
        </cdr:cNvSpPr>
      </cdr:nvSpPr>
      <cdr:spPr bwMode="auto">
        <a:xfrm xmlns:a="http://schemas.openxmlformats.org/drawingml/2006/main">
          <a:off x="2830829" y="441820"/>
          <a:ext cx="523177" cy="137300"/>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ysClr val="windowText" lastClr="000000"/>
              </a:solidFill>
              <a:latin typeface="Arial" panose="020B0604020202020204" pitchFamily="34" charset="0"/>
              <a:cs typeface="Arial" panose="020B0604020202020204" pitchFamily="34" charset="0"/>
            </a:rPr>
            <a:t>20 MW</a:t>
          </a:r>
          <a:endParaRPr lang="en-US" sz="1000" b="0">
            <a:solidFill>
              <a:sysClr val="windowText" lastClr="000000"/>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0.42237</cdr:x>
      <cdr:y>0.17803</cdr:y>
    </cdr:from>
    <cdr:to>
      <cdr:x>0.44464</cdr:x>
      <cdr:y>0.20113</cdr:y>
    </cdr:to>
    <cdr:sp macro="" textlink="">
      <cdr:nvSpPr>
        <cdr:cNvPr id="10" name="Line 2"/>
        <cdr:cNvSpPr>
          <a:spLocks xmlns:a="http://schemas.openxmlformats.org/drawingml/2006/main" noChangeShapeType="1"/>
        </cdr:cNvSpPr>
      </cdr:nvSpPr>
      <cdr:spPr bwMode="auto">
        <a:xfrm xmlns:a="http://schemas.openxmlformats.org/drawingml/2006/main" flipH="1">
          <a:off x="2703482" y="537210"/>
          <a:ext cx="142588" cy="69696"/>
        </a:xfrm>
        <a:prstGeom xmlns:a="http://schemas.openxmlformats.org/drawingml/2006/main" prst="line">
          <a:avLst/>
        </a:prstGeom>
        <a:noFill xmlns:a="http://schemas.openxmlformats.org/drawingml/2006/main"/>
        <a:ln xmlns:a="http://schemas.openxmlformats.org/drawingml/2006/main" w="9525">
          <a:solidFill>
            <a:srgbClr xmlns:mc="http://schemas.openxmlformats.org/markup-compatibility/2006" xmlns:a14="http://schemas.microsoft.com/office/drawing/2010/main" val="000000" mc:Ignorable="a14" a14:legacySpreadsheetColorIndex="64"/>
          </a:solidFill>
          <a:round/>
          <a:headEnd/>
          <a:tailEnd type="stealth" w="sm" len="med"/>
        </a:ln>
        <a:extLst xmlns:a="http://schemas.openxmlformats.org/drawingml/2006/main">
          <a:ext uri="{909E8E84-426E-40DD-AFC4-6F175D3DCCD1}">
            <a14:hiddenFill xmlns:a14="http://schemas.microsoft.com/office/drawing/2010/main">
              <a:noFill/>
            </a14:hiddenFill>
          </a:ext>
        </a:extLst>
      </cdr:spPr>
      <cdr:txBody>
        <a:bodyPr xmlns:a="http://schemas.openxmlformats.org/drawingml/2006/main"/>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endParaRPr lang="en-US"/>
        </a:p>
      </cdr:txBody>
    </cdr:sp>
  </cdr:relSizeAnchor>
</c:userShapes>
</file>

<file path=xl/drawings/drawing39.xml><?xml version="1.0" encoding="utf-8"?>
<c:userShapes xmlns:c="http://schemas.openxmlformats.org/drawingml/2006/chart">
  <cdr:relSizeAnchor xmlns:cdr="http://schemas.openxmlformats.org/drawingml/2006/chartDrawing">
    <cdr:from>
      <cdr:x>0</cdr:x>
      <cdr:y>0</cdr:y>
    </cdr:from>
    <cdr:to>
      <cdr:x>0.37681</cdr:x>
      <cdr:y>0.06689</cdr:y>
    </cdr:to>
    <cdr:sp macro="" textlink="">
      <cdr:nvSpPr>
        <cdr:cNvPr id="299009" name="Text Box 1"/>
        <cdr:cNvSpPr txBox="1">
          <a:spLocks xmlns:a="http://schemas.openxmlformats.org/drawingml/2006/main" noChangeArrowheads="1"/>
        </cdr:cNvSpPr>
      </cdr:nvSpPr>
      <cdr:spPr bwMode="auto">
        <a:xfrm xmlns:a="http://schemas.openxmlformats.org/drawingml/2006/main">
          <a:off x="0" y="0"/>
          <a:ext cx="2228850" cy="214090"/>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l" rtl="0">
            <a:defRPr sz="1000"/>
          </a:pPr>
          <a:r>
            <a:rPr lang="en-US" sz="1000" b="0" i="0" u="none" strike="noStrike" baseline="0">
              <a:solidFill>
                <a:srgbClr val="000000"/>
              </a:solidFill>
              <a:latin typeface="Arial" panose="020B0604020202020204" pitchFamily="34" charset="0"/>
              <a:cs typeface="Arial" panose="020B0604020202020204" pitchFamily="34" charset="0"/>
            </a:rPr>
            <a:t>Levelized PPA Price (2019 $/MWh)</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0.10663</cdr:x>
      <cdr:y>0.29038</cdr:y>
    </cdr:from>
    <cdr:to>
      <cdr:x>0.19655</cdr:x>
      <cdr:y>0.35284</cdr:y>
    </cdr:to>
    <cdr:sp macro="" textlink="">
      <cdr:nvSpPr>
        <cdr:cNvPr id="7" name="Text Box 3"/>
        <cdr:cNvSpPr txBox="1">
          <a:spLocks xmlns:a="http://schemas.openxmlformats.org/drawingml/2006/main" noChangeArrowheads="1"/>
        </cdr:cNvSpPr>
      </cdr:nvSpPr>
      <cdr:spPr bwMode="auto">
        <a:xfrm xmlns:a="http://schemas.openxmlformats.org/drawingml/2006/main">
          <a:off x="682493" y="876215"/>
          <a:ext cx="575560" cy="188474"/>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10 MW</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0.09107</cdr:x>
      <cdr:y>0.32828</cdr:y>
    </cdr:from>
    <cdr:to>
      <cdr:x>0.11488</cdr:x>
      <cdr:y>0.36237</cdr:y>
    </cdr:to>
    <cdr:sp macro="" textlink="">
      <cdr:nvSpPr>
        <cdr:cNvPr id="8" name="Line 2"/>
        <cdr:cNvSpPr>
          <a:spLocks xmlns:a="http://schemas.openxmlformats.org/drawingml/2006/main" noChangeShapeType="1"/>
        </cdr:cNvSpPr>
      </cdr:nvSpPr>
      <cdr:spPr bwMode="auto">
        <a:xfrm xmlns:a="http://schemas.openxmlformats.org/drawingml/2006/main" flipH="1">
          <a:off x="582929" y="990600"/>
          <a:ext cx="152400" cy="102869"/>
        </a:xfrm>
        <a:prstGeom xmlns:a="http://schemas.openxmlformats.org/drawingml/2006/main" prst="line">
          <a:avLst/>
        </a:prstGeom>
        <a:noFill xmlns:a="http://schemas.openxmlformats.org/drawingml/2006/main"/>
        <a:ln xmlns:a="http://schemas.openxmlformats.org/drawingml/2006/main" w="9525">
          <a:solidFill>
            <a:srgbClr xmlns:mc="http://schemas.openxmlformats.org/markup-compatibility/2006" xmlns:a14="http://schemas.microsoft.com/office/drawing/2010/main" val="000000" mc:Ignorable="a14" a14:legacySpreadsheetColorIndex="64"/>
          </a:solidFill>
          <a:round/>
          <a:headEnd/>
          <a:tailEnd type="stealth" w="sm" len="med"/>
        </a:ln>
        <a:extLst xmlns:a="http://schemas.openxmlformats.org/drawingml/2006/main">
          <a:ext uri="{909E8E84-426E-40DD-AFC4-6F175D3DCCD1}">
            <a14:hiddenFill xmlns:a14="http://schemas.microsoft.com/office/drawing/2010/main">
              <a:noFill/>
            </a14:hiddenFill>
          </a:ext>
        </a:extLst>
      </cdr:spPr>
      <cdr:txBody>
        <a:bodyPr xmlns:a="http://schemas.openxmlformats.org/drawingml/2006/main"/>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0.87619</cdr:x>
      <cdr:y>0.7803</cdr:y>
    </cdr:from>
    <cdr:to>
      <cdr:x>0.96607</cdr:x>
      <cdr:y>0.83712</cdr:y>
    </cdr:to>
    <cdr:sp macro="" textlink="">
      <cdr:nvSpPr>
        <cdr:cNvPr id="9" name="Text Box 3"/>
        <cdr:cNvSpPr txBox="1">
          <a:spLocks xmlns:a="http://schemas.openxmlformats.org/drawingml/2006/main" noChangeArrowheads="1"/>
        </cdr:cNvSpPr>
      </cdr:nvSpPr>
      <cdr:spPr bwMode="auto">
        <a:xfrm xmlns:a="http://schemas.openxmlformats.org/drawingml/2006/main">
          <a:off x="5608320" y="2354580"/>
          <a:ext cx="575310" cy="171450"/>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ysClr val="windowText" lastClr="000000"/>
              </a:solidFill>
              <a:latin typeface="Arial" panose="020B0604020202020204" pitchFamily="34" charset="0"/>
              <a:cs typeface="Arial" panose="020B0604020202020204" pitchFamily="34" charset="0"/>
            </a:rPr>
            <a:t>150 MW</a:t>
          </a:r>
          <a:endParaRPr lang="en-US" sz="1000" b="0">
            <a:solidFill>
              <a:sysClr val="windowText" lastClr="000000"/>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0.89107</cdr:x>
      <cdr:y>0.74369</cdr:y>
    </cdr:from>
    <cdr:to>
      <cdr:x>0.91905</cdr:x>
      <cdr:y>0.77651</cdr:y>
    </cdr:to>
    <cdr:sp macro="" textlink="">
      <cdr:nvSpPr>
        <cdr:cNvPr id="10" name="Line 2"/>
        <cdr:cNvSpPr>
          <a:spLocks xmlns:a="http://schemas.openxmlformats.org/drawingml/2006/main" noChangeShapeType="1"/>
        </cdr:cNvSpPr>
      </cdr:nvSpPr>
      <cdr:spPr bwMode="auto">
        <a:xfrm xmlns:a="http://schemas.openxmlformats.org/drawingml/2006/main" flipH="1" flipV="1">
          <a:off x="5703570" y="2244088"/>
          <a:ext cx="179070" cy="99061"/>
        </a:xfrm>
        <a:prstGeom xmlns:a="http://schemas.openxmlformats.org/drawingml/2006/main" prst="line">
          <a:avLst/>
        </a:prstGeom>
        <a:noFill xmlns:a="http://schemas.openxmlformats.org/drawingml/2006/main"/>
        <a:ln xmlns:a="http://schemas.openxmlformats.org/drawingml/2006/main" w="9525">
          <a:solidFill>
            <a:srgbClr xmlns:mc="http://schemas.openxmlformats.org/markup-compatibility/2006" xmlns:a14="http://schemas.microsoft.com/office/drawing/2010/main" val="000000" mc:Ignorable="a14" a14:legacySpreadsheetColorIndex="64"/>
          </a:solidFill>
          <a:round/>
          <a:headEnd/>
          <a:tailEnd type="stealth" w="sm" len="med"/>
        </a:ln>
        <a:extLst xmlns:a="http://schemas.openxmlformats.org/drawingml/2006/main">
          <a:ext uri="{909E8E84-426E-40DD-AFC4-6F175D3DCCD1}">
            <a14:hiddenFill xmlns:a14="http://schemas.microsoft.com/office/drawing/2010/main">
              <a:noFill/>
            </a14:hiddenFill>
          </a:ext>
        </a:extLst>
      </cdr:spPr>
      <cdr:txBody>
        <a:bodyPr xmlns:a="http://schemas.openxmlformats.org/drawingml/2006/main"/>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endParaRPr lang="en-US"/>
        </a:p>
      </cdr:txBody>
    </cdr:sp>
  </cdr:relSizeAnchor>
</c:userShapes>
</file>

<file path=xl/drawings/drawing4.xml><?xml version="1.0" encoding="utf-8"?>
<c:userShapes xmlns:c="http://schemas.openxmlformats.org/drawingml/2006/chart">
  <cdr:relSizeAnchor xmlns:cdr="http://schemas.openxmlformats.org/drawingml/2006/chartDrawing">
    <cdr:from>
      <cdr:x>0.65592</cdr:x>
      <cdr:y>0.12108</cdr:y>
    </cdr:from>
    <cdr:to>
      <cdr:x>0.65592</cdr:x>
      <cdr:y>0.84287</cdr:y>
    </cdr:to>
    <cdr:cxnSp macro="">
      <cdr:nvCxnSpPr>
        <cdr:cNvPr id="15" name="Straight Connector 14">
          <a:extLst xmlns:a="http://schemas.openxmlformats.org/drawingml/2006/main">
            <a:ext uri="{FF2B5EF4-FFF2-40B4-BE49-F238E27FC236}">
              <a16:creationId xmlns:a16="http://schemas.microsoft.com/office/drawing/2014/main" id="{DEE9F4CA-2C1D-4D6D-83D6-A6C268C5D7E0}"/>
            </a:ext>
          </a:extLst>
        </cdr:cNvPr>
        <cdr:cNvCxnSpPr/>
      </cdr:nvCxnSpPr>
      <cdr:spPr>
        <a:xfrm xmlns:a="http://schemas.openxmlformats.org/drawingml/2006/main" flipV="1">
          <a:off x="4001642" y="365595"/>
          <a:ext cx="0" cy="2179391"/>
        </a:xfrm>
        <a:prstGeom xmlns:a="http://schemas.openxmlformats.org/drawingml/2006/main" prst="line">
          <a:avLst/>
        </a:prstGeom>
        <a:ln xmlns:a="http://schemas.openxmlformats.org/drawingml/2006/main" w="15875">
          <a:prstDash val="dash"/>
        </a:ln>
        <a:effectLst xmlns:a="http://schemas.openxmlformats.org/drawingml/2006/main"/>
      </cdr:spPr>
      <cdr:style>
        <a:lnRef xmlns:a="http://schemas.openxmlformats.org/drawingml/2006/main" idx="2">
          <a:schemeClr val="dk1"/>
        </a:lnRef>
        <a:fillRef xmlns:a="http://schemas.openxmlformats.org/drawingml/2006/main" idx="0">
          <a:schemeClr val="dk1"/>
        </a:fillRef>
        <a:effectRef xmlns:a="http://schemas.openxmlformats.org/drawingml/2006/main" idx="1">
          <a:schemeClr val="dk1"/>
        </a:effectRef>
        <a:fontRef xmlns:a="http://schemas.openxmlformats.org/drawingml/2006/main" idx="minor">
          <a:schemeClr val="tx1"/>
        </a:fontRef>
      </cdr:style>
    </cdr:cxnSp>
  </cdr:relSizeAnchor>
  <cdr:relSizeAnchor xmlns:cdr="http://schemas.openxmlformats.org/drawingml/2006/chartDrawing">
    <cdr:from>
      <cdr:x>0.07728</cdr:x>
      <cdr:y>0.38013</cdr:y>
    </cdr:from>
    <cdr:to>
      <cdr:x>0.39188</cdr:x>
      <cdr:y>0.65142</cdr:y>
    </cdr:to>
    <cdr:sp macro="" textlink="">
      <cdr:nvSpPr>
        <cdr:cNvPr id="3" name="TextBox 1"/>
        <cdr:cNvSpPr txBox="1"/>
      </cdr:nvSpPr>
      <cdr:spPr>
        <a:xfrm xmlns:a="http://schemas.openxmlformats.org/drawingml/2006/main">
          <a:off x="471488" y="1147763"/>
          <a:ext cx="1919287" cy="819149"/>
        </a:xfrm>
        <a:prstGeom xmlns:a="http://schemas.openxmlformats.org/drawingml/2006/main" prst="rect">
          <a:avLst/>
        </a:prstGeom>
        <a:noFill xmlns:a="http://schemas.openxmlformats.org/drawingml/2006/main"/>
        <a:effectLst xmlns:a="http://schemas.openxmlformats.org/drawingml/2006/main"/>
      </cdr:spPr>
      <cdr:txBody>
        <a:bodyPr xmlns:a="http://schemas.openxmlformats.org/drawingml/2006/main" wrap="none" lIns="18288" tIns="18288" rIns="18288" bIns="18288"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sz="1000" b="0" i="0">
              <a:effectLst/>
              <a:latin typeface="Arial" panose="020B0604020202020204" pitchFamily="34" charset="0"/>
              <a:ea typeface="+mn-ea"/>
              <a:cs typeface="Arial" panose="020B0604020202020204" pitchFamily="34" charset="0"/>
            </a:rPr>
            <a:t>PV is in G</a:t>
          </a:r>
          <a:r>
            <a:rPr lang="en-US" sz="1000" b="0">
              <a:effectLst/>
              <a:latin typeface="Arial" panose="020B0604020202020204" pitchFamily="34" charset="0"/>
              <a:ea typeface="+mn-ea"/>
              <a:cs typeface="Arial" panose="020B0604020202020204" pitchFamily="34" charset="0"/>
            </a:rPr>
            <a:t>W</a:t>
          </a:r>
          <a:r>
            <a:rPr lang="en-US" sz="1000" b="0" baseline="-25000">
              <a:effectLst/>
              <a:latin typeface="Arial" panose="020B0604020202020204" pitchFamily="34" charset="0"/>
              <a:ea typeface="+mn-ea"/>
              <a:cs typeface="Arial" panose="020B0604020202020204" pitchFamily="34" charset="0"/>
            </a:rPr>
            <a:t>DC</a:t>
          </a:r>
          <a:r>
            <a:rPr lang="en-US" sz="1000" b="0" baseline="0">
              <a:effectLst/>
              <a:latin typeface="Arial" panose="020B0604020202020204" pitchFamily="34" charset="0"/>
              <a:ea typeface="+mn-ea"/>
              <a:cs typeface="Arial" panose="020B0604020202020204" pitchFamily="34" charset="0"/>
            </a:rPr>
            <a:t> and CSP is in G</a:t>
          </a:r>
          <a:r>
            <a:rPr lang="en-US" sz="1000" b="0">
              <a:effectLst/>
              <a:latin typeface="Arial" panose="020B0604020202020204" pitchFamily="34" charset="0"/>
              <a:ea typeface="+mn-ea"/>
              <a:cs typeface="Arial" panose="020B0604020202020204" pitchFamily="34" charset="0"/>
            </a:rPr>
            <a:t>W</a:t>
          </a:r>
          <a:r>
            <a:rPr lang="en-US" sz="1000" b="0" baseline="-25000">
              <a:effectLst/>
              <a:latin typeface="Arial" panose="020B0604020202020204" pitchFamily="34" charset="0"/>
              <a:ea typeface="+mn-ea"/>
              <a:cs typeface="Arial" panose="020B0604020202020204" pitchFamily="34" charset="0"/>
            </a:rPr>
            <a:t>AC</a:t>
          </a:r>
          <a:r>
            <a:rPr lang="en-US" sz="1000" b="0" baseline="0">
              <a:effectLst/>
              <a:latin typeface="Arial" panose="020B0604020202020204" pitchFamily="34" charset="0"/>
              <a:ea typeface="+mn-ea"/>
              <a:cs typeface="Arial" panose="020B0604020202020204" pitchFamily="34" charset="0"/>
            </a:rPr>
            <a:t> </a:t>
          </a:r>
          <a:endParaRPr lang="en-US" sz="1000">
            <a:effectLst/>
            <a:latin typeface="Arial" panose="020B0604020202020204" pitchFamily="34" charset="0"/>
            <a:cs typeface="Arial" panose="020B0604020202020204" pitchFamily="34" charset="0"/>
          </a:endParaRPr>
        </a:p>
        <a:p xmlns:a="http://schemas.openxmlformats.org/drawingml/2006/main">
          <a:endParaRPr lang="en-US" sz="800" b="0" i="0">
            <a:effectLst/>
            <a:latin typeface="Arial" panose="020B0604020202020204" pitchFamily="34" charset="0"/>
            <a:ea typeface="+mn-ea"/>
            <a:cs typeface="Arial" panose="020B0604020202020204" pitchFamily="34" charset="0"/>
          </a:endParaRPr>
        </a:p>
        <a:p xmlns:a="http://schemas.openxmlformats.org/drawingml/2006/main">
          <a:r>
            <a:rPr lang="en-US" sz="1000" b="0" i="0">
              <a:effectLst/>
              <a:latin typeface="Arial" panose="020B0604020202020204" pitchFamily="34" charset="0"/>
              <a:ea typeface="+mn-ea"/>
              <a:cs typeface="Arial" panose="020B0604020202020204" pitchFamily="34" charset="0"/>
            </a:rPr>
            <a:t>Columns</a:t>
          </a:r>
          <a:r>
            <a:rPr lang="en-US" sz="1000" b="0" i="0" baseline="0">
              <a:effectLst/>
              <a:latin typeface="Arial" panose="020B0604020202020204" pitchFamily="34" charset="0"/>
              <a:ea typeface="+mn-ea"/>
              <a:cs typeface="Arial" panose="020B0604020202020204" pitchFamily="34" charset="0"/>
            </a:rPr>
            <a:t> show a</a:t>
          </a:r>
          <a:r>
            <a:rPr lang="en-US" sz="1000" b="0" i="0">
              <a:effectLst/>
              <a:latin typeface="Arial" panose="020B0604020202020204" pitchFamily="34" charset="0"/>
              <a:ea typeface="+mn-ea"/>
              <a:cs typeface="Arial" panose="020B0604020202020204" pitchFamily="34" charset="0"/>
            </a:rPr>
            <a:t>nnual capacity</a:t>
          </a:r>
        </a:p>
        <a:p xmlns:a="http://schemas.openxmlformats.org/drawingml/2006/main">
          <a:endParaRPr lang="en-US" sz="800" b="0">
            <a:effectLst/>
            <a:latin typeface="Arial" panose="020B0604020202020204" pitchFamily="34" charset="0"/>
            <a:cs typeface="Arial" panose="020B0604020202020204" pitchFamily="34" charset="0"/>
          </a:endParaRPr>
        </a:p>
        <a:p xmlns:a="http://schemas.openxmlformats.org/drawingml/2006/main">
          <a:pPr eaLnBrk="1" fontAlgn="auto" latinLnBrk="0" hangingPunct="1"/>
          <a:r>
            <a:rPr lang="en-US" sz="1000" b="0" i="0">
              <a:effectLst/>
              <a:latin typeface="Arial" panose="020B0604020202020204" pitchFamily="34" charset="0"/>
              <a:ea typeface="+mn-ea"/>
              <a:cs typeface="Arial" panose="020B0604020202020204" pitchFamily="34" charset="0"/>
            </a:rPr>
            <a:t>Areas</a:t>
          </a:r>
          <a:r>
            <a:rPr lang="en-US" sz="1000" b="0" i="0" baseline="0">
              <a:effectLst/>
              <a:latin typeface="Arial" panose="020B0604020202020204" pitchFamily="34" charset="0"/>
              <a:ea typeface="+mn-ea"/>
              <a:cs typeface="Arial" panose="020B0604020202020204" pitchFamily="34" charset="0"/>
            </a:rPr>
            <a:t> show</a:t>
          </a:r>
          <a:r>
            <a:rPr lang="en-US" sz="1000" b="0" i="0">
              <a:effectLst/>
              <a:latin typeface="Arial" panose="020B0604020202020204" pitchFamily="34" charset="0"/>
              <a:ea typeface="+mn-ea"/>
              <a:cs typeface="Arial" panose="020B0604020202020204" pitchFamily="34" charset="0"/>
            </a:rPr>
            <a:t> cumulative capacity</a:t>
          </a:r>
          <a:endParaRPr lang="en-US" sz="1000" b="0">
            <a:effectLst/>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cdr:x>
      <cdr:y>0</cdr:y>
    </cdr:from>
    <cdr:to>
      <cdr:x>0.43452</cdr:x>
      <cdr:y>0.08929</cdr:y>
    </cdr:to>
    <cdr:sp macro="" textlink="">
      <cdr:nvSpPr>
        <cdr:cNvPr id="4" name="TextBox 3"/>
        <cdr:cNvSpPr txBox="1"/>
      </cdr:nvSpPr>
      <cdr:spPr>
        <a:xfrm xmlns:a="http://schemas.openxmlformats.org/drawingml/2006/main">
          <a:off x="0" y="0"/>
          <a:ext cx="2583656" cy="2857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rtl="0"/>
          <a:r>
            <a:rPr lang="en-US" sz="1000" b="1" i="0" baseline="0">
              <a:effectLst/>
              <a:latin typeface="Arial" panose="020B0604020202020204" pitchFamily="34" charset="0"/>
              <a:ea typeface="+mn-ea"/>
              <a:cs typeface="Arial" panose="020B0604020202020204" pitchFamily="34" charset="0"/>
            </a:rPr>
            <a:t>Annual Solar Capacity Additions (GW)</a:t>
          </a:r>
          <a:endParaRPr lang="en-US" sz="1000">
            <a:effectLst/>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0.61699</cdr:x>
      <cdr:y>0</cdr:y>
    </cdr:from>
    <cdr:to>
      <cdr:x>1</cdr:x>
      <cdr:y>0.07418</cdr:y>
    </cdr:to>
    <cdr:sp macro="" textlink="">
      <cdr:nvSpPr>
        <cdr:cNvPr id="6" name="TextBox 5"/>
        <cdr:cNvSpPr txBox="1"/>
      </cdr:nvSpPr>
      <cdr:spPr>
        <a:xfrm xmlns:a="http://schemas.openxmlformats.org/drawingml/2006/main">
          <a:off x="3667125" y="0"/>
          <a:ext cx="2276475" cy="238112"/>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algn="r"/>
          <a:r>
            <a:rPr lang="en-US" sz="1000" b="1">
              <a:latin typeface="Arial" panose="020B0604020202020204" pitchFamily="34" charset="0"/>
              <a:cs typeface="Arial" panose="020B0604020202020204" pitchFamily="34" charset="0"/>
            </a:rPr>
            <a:t>Cumulative Solar Capacity (GW)</a:t>
          </a:r>
        </a:p>
      </cdr:txBody>
    </cdr:sp>
  </cdr:relSizeAnchor>
</c:userShapes>
</file>

<file path=xl/drawings/drawing40.xml><?xml version="1.0" encoding="utf-8"?>
<c:userShapes xmlns:c="http://schemas.openxmlformats.org/drawingml/2006/chart">
  <cdr:relSizeAnchor xmlns:cdr="http://schemas.openxmlformats.org/drawingml/2006/chartDrawing">
    <cdr:from>
      <cdr:x>0</cdr:x>
      <cdr:y>0</cdr:y>
    </cdr:from>
    <cdr:to>
      <cdr:x>0.37681</cdr:x>
      <cdr:y>0.06689</cdr:y>
    </cdr:to>
    <cdr:sp macro="" textlink="">
      <cdr:nvSpPr>
        <cdr:cNvPr id="299009" name="Text Box 1"/>
        <cdr:cNvSpPr txBox="1">
          <a:spLocks xmlns:a="http://schemas.openxmlformats.org/drawingml/2006/main" noChangeArrowheads="1"/>
        </cdr:cNvSpPr>
      </cdr:nvSpPr>
      <cdr:spPr bwMode="auto">
        <a:xfrm xmlns:a="http://schemas.openxmlformats.org/drawingml/2006/main">
          <a:off x="0" y="0"/>
          <a:ext cx="2228850" cy="214090"/>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l" rtl="0">
            <a:defRPr sz="1000"/>
          </a:pPr>
          <a:r>
            <a:rPr lang="en-US" sz="1000" b="0" i="0" u="none" strike="noStrike" baseline="0">
              <a:solidFill>
                <a:srgbClr val="000000"/>
              </a:solidFill>
              <a:latin typeface="Arial" panose="020B0604020202020204" pitchFamily="34" charset="0"/>
              <a:cs typeface="Arial" panose="020B0604020202020204" pitchFamily="34" charset="0"/>
            </a:rPr>
            <a:t>Levelized PPA Price (2019 $/MWh)</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0.8756</cdr:x>
      <cdr:y>0.77777</cdr:y>
    </cdr:from>
    <cdr:to>
      <cdr:x>0.97637</cdr:x>
      <cdr:y>0.84217</cdr:y>
    </cdr:to>
    <cdr:sp macro="" textlink="">
      <cdr:nvSpPr>
        <cdr:cNvPr id="7" name="Text Box 3"/>
        <cdr:cNvSpPr txBox="1">
          <a:spLocks xmlns:a="http://schemas.openxmlformats.org/drawingml/2006/main" noChangeArrowheads="1"/>
        </cdr:cNvSpPr>
      </cdr:nvSpPr>
      <cdr:spPr bwMode="auto">
        <a:xfrm xmlns:a="http://schemas.openxmlformats.org/drawingml/2006/main">
          <a:off x="5604522" y="2346944"/>
          <a:ext cx="645009" cy="194329"/>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150 MW</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0.88333</cdr:x>
      <cdr:y>0.73612</cdr:y>
    </cdr:from>
    <cdr:to>
      <cdr:x>0.9027</cdr:x>
      <cdr:y>0.76572</cdr:y>
    </cdr:to>
    <cdr:sp macro="" textlink="">
      <cdr:nvSpPr>
        <cdr:cNvPr id="8" name="Line 2"/>
        <cdr:cNvSpPr>
          <a:spLocks xmlns:a="http://schemas.openxmlformats.org/drawingml/2006/main" noChangeShapeType="1"/>
        </cdr:cNvSpPr>
      </cdr:nvSpPr>
      <cdr:spPr bwMode="auto">
        <a:xfrm xmlns:a="http://schemas.openxmlformats.org/drawingml/2006/main" flipH="1" flipV="1">
          <a:off x="5654046" y="2221243"/>
          <a:ext cx="123984" cy="89319"/>
        </a:xfrm>
        <a:prstGeom xmlns:a="http://schemas.openxmlformats.org/drawingml/2006/main" prst="line">
          <a:avLst/>
        </a:prstGeom>
        <a:noFill xmlns:a="http://schemas.openxmlformats.org/drawingml/2006/main"/>
        <a:ln xmlns:a="http://schemas.openxmlformats.org/drawingml/2006/main" w="9525">
          <a:solidFill>
            <a:srgbClr xmlns:mc="http://schemas.openxmlformats.org/markup-compatibility/2006" xmlns:a14="http://schemas.microsoft.com/office/drawing/2010/main" val="000000" mc:Ignorable="a14" a14:legacySpreadsheetColorIndex="64"/>
          </a:solidFill>
          <a:round/>
          <a:headEnd/>
          <a:tailEnd type="stealth" w="sm" len="med"/>
        </a:ln>
        <a:extLst xmlns:a="http://schemas.openxmlformats.org/drawingml/2006/main">
          <a:ext uri="{909E8E84-426E-40DD-AFC4-6F175D3DCCD1}">
            <a14:hiddenFill xmlns:a14="http://schemas.microsoft.com/office/drawing/2010/main">
              <a:noFill/>
            </a14:hiddenFill>
          </a:ext>
        </a:extLst>
      </cdr:spPr>
      <cdr:txBody>
        <a:bodyPr xmlns:a="http://schemas.openxmlformats.org/drawingml/2006/main"/>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0.10821</cdr:x>
      <cdr:y>0.30131</cdr:y>
    </cdr:from>
    <cdr:to>
      <cdr:x>0.19683</cdr:x>
      <cdr:y>0.35418</cdr:y>
    </cdr:to>
    <cdr:sp macro="" textlink="">
      <cdr:nvSpPr>
        <cdr:cNvPr id="9" name="Text Box 3"/>
        <cdr:cNvSpPr txBox="1">
          <a:spLocks xmlns:a="http://schemas.openxmlformats.org/drawingml/2006/main" noChangeArrowheads="1"/>
        </cdr:cNvSpPr>
      </cdr:nvSpPr>
      <cdr:spPr bwMode="auto">
        <a:xfrm xmlns:a="http://schemas.openxmlformats.org/drawingml/2006/main">
          <a:off x="692640" y="909224"/>
          <a:ext cx="567239" cy="159536"/>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ysClr val="windowText" lastClr="000000"/>
              </a:solidFill>
              <a:latin typeface="Arial" panose="020B0604020202020204" pitchFamily="34" charset="0"/>
              <a:cs typeface="Arial" panose="020B0604020202020204" pitchFamily="34" charset="0"/>
            </a:rPr>
            <a:t>10 MW</a:t>
          </a:r>
          <a:endParaRPr lang="en-US" sz="1000" b="0">
            <a:solidFill>
              <a:sysClr val="windowText" lastClr="000000"/>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0.09244</cdr:x>
      <cdr:y>0.34866</cdr:y>
    </cdr:from>
    <cdr:to>
      <cdr:x>0.11663</cdr:x>
      <cdr:y>0.36561</cdr:y>
    </cdr:to>
    <cdr:sp macro="" textlink="">
      <cdr:nvSpPr>
        <cdr:cNvPr id="10" name="Line 2"/>
        <cdr:cNvSpPr>
          <a:spLocks xmlns:a="http://schemas.openxmlformats.org/drawingml/2006/main" noChangeShapeType="1"/>
        </cdr:cNvSpPr>
      </cdr:nvSpPr>
      <cdr:spPr bwMode="auto">
        <a:xfrm xmlns:a="http://schemas.openxmlformats.org/drawingml/2006/main" flipH="1">
          <a:off x="591702" y="1052091"/>
          <a:ext cx="154835" cy="51147"/>
        </a:xfrm>
        <a:prstGeom xmlns:a="http://schemas.openxmlformats.org/drawingml/2006/main" prst="line">
          <a:avLst/>
        </a:prstGeom>
        <a:noFill xmlns:a="http://schemas.openxmlformats.org/drawingml/2006/main"/>
        <a:ln xmlns:a="http://schemas.openxmlformats.org/drawingml/2006/main" w="9525">
          <a:solidFill>
            <a:srgbClr xmlns:mc="http://schemas.openxmlformats.org/markup-compatibility/2006" xmlns:a14="http://schemas.microsoft.com/office/drawing/2010/main" val="000000" mc:Ignorable="a14" a14:legacySpreadsheetColorIndex="64"/>
          </a:solidFill>
          <a:round/>
          <a:headEnd/>
          <a:tailEnd type="stealth" w="sm" len="med"/>
        </a:ln>
        <a:extLst xmlns:a="http://schemas.openxmlformats.org/drawingml/2006/main">
          <a:ext uri="{909E8E84-426E-40DD-AFC4-6F175D3DCCD1}">
            <a14:hiddenFill xmlns:a14="http://schemas.microsoft.com/office/drawing/2010/main">
              <a:noFill/>
            </a14:hiddenFill>
          </a:ext>
        </a:extLst>
      </cdr:spPr>
      <cdr:txBody>
        <a:bodyPr xmlns:a="http://schemas.openxmlformats.org/drawingml/2006/main"/>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endParaRPr lang="en-US"/>
        </a:p>
      </cdr:txBody>
    </cdr:sp>
  </cdr:relSizeAnchor>
</c:userShapes>
</file>

<file path=xl/drawings/drawing41.xml><?xml version="1.0" encoding="utf-8"?>
<xdr:wsDr xmlns:xdr="http://schemas.openxmlformats.org/drawingml/2006/spreadsheetDrawing" xmlns:a="http://schemas.openxmlformats.org/drawingml/2006/main">
  <xdr:twoCellAnchor>
    <xdr:from>
      <xdr:col>0</xdr:col>
      <xdr:colOff>886753</xdr:colOff>
      <xdr:row>10</xdr:row>
      <xdr:rowOff>123176</xdr:rowOff>
    </xdr:from>
    <xdr:to>
      <xdr:col>1</xdr:col>
      <xdr:colOff>901</xdr:colOff>
      <xdr:row>14</xdr:row>
      <xdr:rowOff>76142</xdr:rowOff>
    </xdr:to>
    <xdr:cxnSp macro="">
      <xdr:nvCxnSpPr>
        <xdr:cNvPr id="8" name="Straight Arrow Connector 7"/>
        <xdr:cNvCxnSpPr/>
      </xdr:nvCxnSpPr>
      <xdr:spPr>
        <a:xfrm flipV="1">
          <a:off x="886753" y="1718614"/>
          <a:ext cx="309536" cy="581616"/>
        </a:xfrm>
        <a:prstGeom prst="straightConnector1">
          <a:avLst/>
        </a:prstGeom>
        <a:ln>
          <a:solidFill>
            <a:schemeClr val="bg1"/>
          </a:solidFill>
          <a:tailEnd type="stealt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xdr:row>
      <xdr:rowOff>109538</xdr:rowOff>
    </xdr:from>
    <xdr:to>
      <xdr:col>5</xdr:col>
      <xdr:colOff>915352</xdr:colOff>
      <xdr:row>20</xdr:row>
      <xdr:rowOff>140973</xdr:rowOff>
    </xdr:to>
    <xdr:graphicFrame macro="">
      <xdr:nvGraphicFramePr>
        <xdr:cNvPr id="21" name="Chart 2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2.xml><?xml version="1.0" encoding="utf-8"?>
<c:userShapes xmlns:c="http://schemas.openxmlformats.org/drawingml/2006/chart">
  <cdr:relSizeAnchor xmlns:cdr="http://schemas.openxmlformats.org/drawingml/2006/chartDrawing">
    <cdr:from>
      <cdr:x>0</cdr:x>
      <cdr:y>0</cdr:y>
    </cdr:from>
    <cdr:to>
      <cdr:x>0.35253</cdr:x>
      <cdr:y>0.0538</cdr:y>
    </cdr:to>
    <cdr:sp macro="" textlink="">
      <cdr:nvSpPr>
        <cdr:cNvPr id="299009" name="Text Box 1"/>
        <cdr:cNvSpPr txBox="1">
          <a:spLocks xmlns:a="http://schemas.openxmlformats.org/drawingml/2006/main" noChangeArrowheads="1"/>
        </cdr:cNvSpPr>
      </cdr:nvSpPr>
      <cdr:spPr bwMode="auto">
        <a:xfrm xmlns:a="http://schemas.openxmlformats.org/drawingml/2006/main">
          <a:off x="0" y="0"/>
          <a:ext cx="2129642" cy="161028"/>
        </a:xfrm>
        <a:prstGeom xmlns:a="http://schemas.openxmlformats.org/drawingml/2006/main" prst="rect">
          <a:avLst/>
        </a:prstGeom>
        <a:solidFill xmlns:a="http://schemas.openxmlformats.org/drawingml/2006/main">
          <a:schemeClr val="bg1"/>
        </a:solidFill>
        <a:ln xmlns:a="http://schemas.openxmlformats.org/drawingml/2006/main">
          <a:noFill/>
        </a:ln>
        <a:effectLst xmlns:a="http://schemas.openxmlformats.org/drawingml/2006/main"/>
        <a:extLst xmlns:a="http://schemas.openxmlformats.org/drawingml/2006/main"/>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Levelized PPA Price (2019 $/MWh)</a:t>
          </a:r>
          <a:endParaRPr lang="en-US" sz="10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0.34415</cdr:x>
      <cdr:y>0.24053</cdr:y>
    </cdr:from>
    <cdr:to>
      <cdr:x>0.4452</cdr:x>
      <cdr:y>0.31544</cdr:y>
    </cdr:to>
    <cdr:sp macro="" textlink="">
      <cdr:nvSpPr>
        <cdr:cNvPr id="5" name="Text Box 3"/>
        <cdr:cNvSpPr txBox="1">
          <a:spLocks xmlns:a="http://schemas.openxmlformats.org/drawingml/2006/main" noChangeArrowheads="1"/>
        </cdr:cNvSpPr>
      </cdr:nvSpPr>
      <cdr:spPr bwMode="auto">
        <a:xfrm xmlns:a="http://schemas.openxmlformats.org/drawingml/2006/main">
          <a:off x="2079057" y="719862"/>
          <a:ext cx="610443" cy="224207"/>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mn-lt"/>
              <a:cs typeface="Arial"/>
            </a:rPr>
            <a:t>250 MW</a:t>
          </a:r>
          <a:endParaRPr lang="en-US" sz="1000" b="0">
            <a:latin typeface="+mn-lt"/>
          </a:endParaRPr>
        </a:p>
      </cdr:txBody>
    </cdr:sp>
  </cdr:relSizeAnchor>
  <cdr:relSizeAnchor xmlns:cdr="http://schemas.openxmlformats.org/drawingml/2006/chartDrawing">
    <cdr:from>
      <cdr:x>0.08298</cdr:x>
      <cdr:y>0.7048</cdr:y>
    </cdr:from>
    <cdr:to>
      <cdr:x>0.39274</cdr:x>
      <cdr:y>0.85062</cdr:y>
    </cdr:to>
    <cdr:sp macro="" textlink="">
      <cdr:nvSpPr>
        <cdr:cNvPr id="2" name="TextBox 1"/>
        <cdr:cNvSpPr txBox="1"/>
      </cdr:nvSpPr>
      <cdr:spPr>
        <a:xfrm xmlns:a="http://schemas.openxmlformats.org/drawingml/2006/main">
          <a:off x="501264" y="2109354"/>
          <a:ext cx="1871327" cy="436419"/>
        </a:xfrm>
        <a:prstGeom xmlns:a="http://schemas.openxmlformats.org/drawingml/2006/main" prst="rect">
          <a:avLst/>
        </a:prstGeom>
        <a:solidFill xmlns:a="http://schemas.openxmlformats.org/drawingml/2006/main">
          <a:srgbClr val="FFFFFF"/>
        </a:solidFill>
      </cdr:spPr>
      <cdr:txBody>
        <a:bodyPr xmlns:a="http://schemas.openxmlformats.org/drawingml/2006/main" vertOverflow="clip" wrap="square" lIns="45720" tIns="18288" rIns="45720" bIns="18288" rtlCol="0"/>
        <a:lstStyle xmlns:a="http://schemas.openxmlformats.org/drawingml/2006/main"/>
        <a:p xmlns:a="http://schemas.openxmlformats.org/drawingml/2006/main">
          <a:r>
            <a:rPr lang="en-US" sz="900">
              <a:solidFill>
                <a:schemeClr val="accent4">
                  <a:lumMod val="75000"/>
                </a:schemeClr>
              </a:solidFill>
              <a:latin typeface="Arial" panose="020B0604020202020204" pitchFamily="34" charset="0"/>
              <a:cs typeface="Arial" panose="020B0604020202020204" pitchFamily="34" charset="0"/>
            </a:rPr>
            <a:t>The offtaker cancelled this PPA in October 2019, following prolonged underperformance.</a:t>
          </a:r>
        </a:p>
      </cdr:txBody>
    </cdr:sp>
  </cdr:relSizeAnchor>
  <cdr:relSizeAnchor xmlns:cdr="http://schemas.openxmlformats.org/drawingml/2006/chartDrawing">
    <cdr:from>
      <cdr:x>0.13559</cdr:x>
      <cdr:y>0.49085</cdr:y>
    </cdr:from>
    <cdr:to>
      <cdr:x>0.19313</cdr:x>
      <cdr:y>0.68024</cdr:y>
    </cdr:to>
    <cdr:cxnSp macro="">
      <cdr:nvCxnSpPr>
        <cdr:cNvPr id="4" name="Straight Arrow Connector 3"/>
        <cdr:cNvCxnSpPr/>
      </cdr:nvCxnSpPr>
      <cdr:spPr>
        <a:xfrm xmlns:a="http://schemas.openxmlformats.org/drawingml/2006/main" flipV="1">
          <a:off x="819150" y="1481139"/>
          <a:ext cx="347662" cy="571499"/>
        </a:xfrm>
        <a:prstGeom xmlns:a="http://schemas.openxmlformats.org/drawingml/2006/main" prst="straightConnector1">
          <a:avLst/>
        </a:prstGeom>
        <a:ln xmlns:a="http://schemas.openxmlformats.org/drawingml/2006/main">
          <a:solidFill>
            <a:schemeClr val="accent4">
              <a:lumMod val="75000"/>
            </a:schemeClr>
          </a:solidFill>
          <a:tailEnd type="stealt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43.xml><?xml version="1.0" encoding="utf-8"?>
<xdr:wsDr xmlns:xdr="http://schemas.openxmlformats.org/drawingml/2006/spreadsheetDrawing" xmlns:a="http://schemas.openxmlformats.org/drawingml/2006/main">
  <xdr:twoCellAnchor>
    <xdr:from>
      <xdr:col>0</xdr:col>
      <xdr:colOff>0</xdr:colOff>
      <xdr:row>1</xdr:row>
      <xdr:rowOff>115567</xdr:rowOff>
    </xdr:from>
    <xdr:to>
      <xdr:col>7</xdr:col>
      <xdr:colOff>767080</xdr:colOff>
      <xdr:row>20</xdr:row>
      <xdr:rowOff>140967</xdr:rowOff>
    </xdr:to>
    <xdr:graphicFrame macro="">
      <xdr:nvGraphicFramePr>
        <xdr:cNvPr id="2" name="Chart 8">
          <a:extLst>
            <a:ext uri="{FF2B5EF4-FFF2-40B4-BE49-F238E27FC236}">
              <a16:creationId xmlns:a16="http://schemas.microsoft.com/office/drawing/2014/main" id="{00000000-0008-0000-3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0</xdr:colOff>
      <xdr:row>2</xdr:row>
      <xdr:rowOff>0</xdr:rowOff>
    </xdr:from>
    <xdr:to>
      <xdr:col>19</xdr:col>
      <xdr:colOff>10160</xdr:colOff>
      <xdr:row>21</xdr:row>
      <xdr:rowOff>25400</xdr:rowOff>
    </xdr:to>
    <xdr:graphicFrame macro="">
      <xdr:nvGraphicFramePr>
        <xdr:cNvPr id="3" name="Chart 8">
          <a:extLst>
            <a:ext uri="{FF2B5EF4-FFF2-40B4-BE49-F238E27FC236}">
              <a16:creationId xmlns:a16="http://schemas.microsoft.com/office/drawing/2014/main" id="{00000000-0008-0000-3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21</xdr:col>
      <xdr:colOff>0</xdr:colOff>
      <xdr:row>2</xdr:row>
      <xdr:rowOff>0</xdr:rowOff>
    </xdr:from>
    <xdr:to>
      <xdr:col>35</xdr:col>
      <xdr:colOff>343218</xdr:colOff>
      <xdr:row>21</xdr:row>
      <xdr:rowOff>25401</xdr:rowOff>
    </xdr:to>
    <xdr:graphicFrame macro="">
      <xdr:nvGraphicFramePr>
        <xdr:cNvPr id="4" name="Chart 8">
          <a:extLst>
            <a:ext uri="{FF2B5EF4-FFF2-40B4-BE49-F238E27FC236}">
              <a16:creationId xmlns:a16="http://schemas.microsoft.com/office/drawing/2014/main" id="{00000000-0008-0000-3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37</xdr:col>
      <xdr:colOff>0</xdr:colOff>
      <xdr:row>2</xdr:row>
      <xdr:rowOff>0</xdr:rowOff>
    </xdr:from>
    <xdr:to>
      <xdr:col>47</xdr:col>
      <xdr:colOff>429260</xdr:colOff>
      <xdr:row>21</xdr:row>
      <xdr:rowOff>25400</xdr:rowOff>
    </xdr:to>
    <xdr:graphicFrame macro="">
      <xdr:nvGraphicFramePr>
        <xdr:cNvPr id="5" name="Chart 8">
          <a:extLst>
            <a:ext uri="{FF2B5EF4-FFF2-40B4-BE49-F238E27FC236}">
              <a16:creationId xmlns:a16="http://schemas.microsoft.com/office/drawing/2014/main" id="{00000000-0008-0000-3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44.xml><?xml version="1.0" encoding="utf-8"?>
<c:userShapes xmlns:c="http://schemas.openxmlformats.org/drawingml/2006/chart">
  <cdr:relSizeAnchor xmlns:cdr="http://schemas.openxmlformats.org/drawingml/2006/chartDrawing">
    <cdr:from>
      <cdr:x>0.35335</cdr:x>
      <cdr:y>0.93565</cdr:y>
    </cdr:from>
    <cdr:to>
      <cdr:x>0.67153</cdr:x>
      <cdr:y>1</cdr:y>
    </cdr:to>
    <cdr:sp macro="" textlink="">
      <cdr:nvSpPr>
        <cdr:cNvPr id="5" name="Text Box 1036"/>
        <cdr:cNvSpPr txBox="1">
          <a:spLocks xmlns:a="http://schemas.openxmlformats.org/drawingml/2006/main" noChangeArrowheads="1"/>
        </cdr:cNvSpPr>
      </cdr:nvSpPr>
      <cdr:spPr bwMode="auto">
        <a:xfrm xmlns:a="http://schemas.openxmlformats.org/drawingml/2006/main">
          <a:off x="2100966" y="2785110"/>
          <a:ext cx="1891914" cy="191538"/>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cdr:spPr>
      <cdr:txBody>
        <a:bodyPr xmlns:a="http://schemas.openxmlformats.org/drawingml/2006/main" wrap="square" lIns="18288" tIns="18288" rIns="18288" bIns="18288"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PPA Execution Year</a:t>
          </a:r>
        </a:p>
      </cdr:txBody>
    </cdr:sp>
  </cdr:relSizeAnchor>
  <cdr:relSizeAnchor xmlns:cdr="http://schemas.openxmlformats.org/drawingml/2006/chartDrawing">
    <cdr:from>
      <cdr:x>0</cdr:x>
      <cdr:y>0</cdr:y>
    </cdr:from>
    <cdr:to>
      <cdr:x>0.4306</cdr:x>
      <cdr:y>0.05504</cdr:y>
    </cdr:to>
    <cdr:sp macro="" textlink="">
      <cdr:nvSpPr>
        <cdr:cNvPr id="2" name="TextBox 1"/>
        <cdr:cNvSpPr txBox="1"/>
      </cdr:nvSpPr>
      <cdr:spPr>
        <a:xfrm xmlns:a="http://schemas.openxmlformats.org/drawingml/2006/main">
          <a:off x="0" y="0"/>
          <a:ext cx="2560320" cy="163830"/>
        </a:xfrm>
        <a:prstGeom xmlns:a="http://schemas.openxmlformats.org/drawingml/2006/main" prst="rect">
          <a:avLst/>
        </a:prstGeom>
      </cdr:spPr>
      <cdr:txBody>
        <a:bodyPr xmlns:a="http://schemas.openxmlformats.org/drawingml/2006/main" vertOverflow="clip" vert="horz" wrap="square" lIns="18288" tIns="18288" rIns="18288" bIns="18288" rtlCol="0" anchor="ctr" anchorCtr="1"/>
        <a:lstStyle xmlns:a="http://schemas.openxmlformats.org/drawingml/2006/main"/>
        <a:p xmlns:a="http://schemas.openxmlformats.org/drawingml/2006/main">
          <a:r>
            <a:rPr lang="en-US" sz="1000" b="0">
              <a:latin typeface="Arial" panose="020B0604020202020204" pitchFamily="34" charset="0"/>
              <a:cs typeface="Arial" panose="020B0604020202020204" pitchFamily="34" charset="0"/>
            </a:rPr>
            <a:t>Average Levelized PPA Price (2019 $/MWh)</a:t>
          </a:r>
        </a:p>
      </cdr:txBody>
    </cdr:sp>
  </cdr:relSizeAnchor>
  <cdr:relSizeAnchor xmlns:cdr="http://schemas.openxmlformats.org/drawingml/2006/chartDrawing">
    <cdr:from>
      <cdr:x>0.15886</cdr:x>
      <cdr:y>0.64746</cdr:y>
    </cdr:from>
    <cdr:to>
      <cdr:x>0.27143</cdr:x>
      <cdr:y>0.70244</cdr:y>
    </cdr:to>
    <cdr:sp macro="" textlink="">
      <cdr:nvSpPr>
        <cdr:cNvPr id="4" name="TextBox 1"/>
        <cdr:cNvSpPr txBox="1"/>
      </cdr:nvSpPr>
      <cdr:spPr>
        <a:xfrm xmlns:a="http://schemas.openxmlformats.org/drawingml/2006/main">
          <a:off x="1016847" y="1953736"/>
          <a:ext cx="720514" cy="165898"/>
        </a:xfrm>
        <a:prstGeom xmlns:a="http://schemas.openxmlformats.org/drawingml/2006/main" prst="rect">
          <a:avLst/>
        </a:prstGeom>
        <a:solidFill xmlns:a="http://schemas.openxmlformats.org/drawingml/2006/main">
          <a:schemeClr val="bg2"/>
        </a:solidFill>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bg2">
                  <a:lumMod val="50000"/>
                </a:schemeClr>
              </a:solidFill>
              <a:latin typeface="Arial" panose="020B0604020202020204" pitchFamily="34" charset="0"/>
              <a:cs typeface="Arial" panose="020B0604020202020204" pitchFamily="34" charset="0"/>
            </a:rPr>
            <a:t>Nationwide</a:t>
          </a:r>
        </a:p>
      </cdr:txBody>
    </cdr:sp>
  </cdr:relSizeAnchor>
  <cdr:relSizeAnchor xmlns:cdr="http://schemas.openxmlformats.org/drawingml/2006/chartDrawing">
    <cdr:from>
      <cdr:x>0.57442</cdr:x>
      <cdr:y>0.23408</cdr:y>
    </cdr:from>
    <cdr:to>
      <cdr:x>0.65648</cdr:x>
      <cdr:y>0.29388</cdr:y>
    </cdr:to>
    <cdr:sp macro="" textlink="">
      <cdr:nvSpPr>
        <cdr:cNvPr id="6" name="TextBox 1"/>
        <cdr:cNvSpPr txBox="1"/>
      </cdr:nvSpPr>
      <cdr:spPr>
        <a:xfrm xmlns:a="http://schemas.openxmlformats.org/drawingml/2006/main">
          <a:off x="3676720" y="706349"/>
          <a:ext cx="525250" cy="18044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4"/>
              </a:solidFill>
              <a:latin typeface="Arial" panose="020B0604020202020204" pitchFamily="34" charset="0"/>
              <a:cs typeface="Arial" panose="020B0604020202020204" pitchFamily="34" charset="0"/>
            </a:rPr>
            <a:t>Hawaii</a:t>
          </a:r>
        </a:p>
      </cdr:txBody>
    </cdr:sp>
  </cdr:relSizeAnchor>
  <cdr:relSizeAnchor xmlns:cdr="http://schemas.openxmlformats.org/drawingml/2006/chartDrawing">
    <cdr:from>
      <cdr:x>0.62937</cdr:x>
      <cdr:y>0.48332</cdr:y>
    </cdr:from>
    <cdr:to>
      <cdr:x>0.69249</cdr:x>
      <cdr:y>0.54756</cdr:y>
    </cdr:to>
    <cdr:sp macro="" textlink="">
      <cdr:nvSpPr>
        <cdr:cNvPr id="7" name="TextBox 1"/>
        <cdr:cNvSpPr txBox="1"/>
      </cdr:nvSpPr>
      <cdr:spPr>
        <a:xfrm xmlns:a="http://schemas.openxmlformats.org/drawingml/2006/main">
          <a:off x="4028440" y="1458419"/>
          <a:ext cx="404069" cy="193854"/>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bg2">
                  <a:lumMod val="25000"/>
                </a:schemeClr>
              </a:solidFill>
              <a:latin typeface="Arial" panose="020B0604020202020204" pitchFamily="34" charset="0"/>
              <a:cs typeface="Arial" panose="020B0604020202020204" pitchFamily="34" charset="0"/>
            </a:rPr>
            <a:t>PJM</a:t>
          </a:r>
        </a:p>
      </cdr:txBody>
    </cdr:sp>
  </cdr:relSizeAnchor>
  <cdr:relSizeAnchor xmlns:cdr="http://schemas.openxmlformats.org/drawingml/2006/chartDrawing">
    <cdr:from>
      <cdr:x>0.27619</cdr:x>
      <cdr:y>0.1656</cdr:y>
    </cdr:from>
    <cdr:to>
      <cdr:x>0.37857</cdr:x>
      <cdr:y>0.2681</cdr:y>
    </cdr:to>
    <cdr:sp macro="" textlink="">
      <cdr:nvSpPr>
        <cdr:cNvPr id="9" name="TextBox 1"/>
        <cdr:cNvSpPr txBox="1"/>
      </cdr:nvSpPr>
      <cdr:spPr>
        <a:xfrm xmlns:a="http://schemas.openxmlformats.org/drawingml/2006/main">
          <a:off x="1767840" y="499714"/>
          <a:ext cx="655320" cy="309279"/>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6"/>
              </a:solidFill>
              <a:latin typeface="Arial" panose="020B0604020202020204" pitchFamily="34" charset="0"/>
              <a:cs typeface="Arial" panose="020B0604020202020204" pitchFamily="34" charset="0"/>
            </a:rPr>
            <a:t>Southeast (non-ISO)</a:t>
          </a:r>
        </a:p>
      </cdr:txBody>
    </cdr:sp>
  </cdr:relSizeAnchor>
  <cdr:relSizeAnchor xmlns:cdr="http://schemas.openxmlformats.org/drawingml/2006/chartDrawing">
    <cdr:from>
      <cdr:x>0.88571</cdr:x>
      <cdr:y>0.56902</cdr:y>
    </cdr:from>
    <cdr:to>
      <cdr:x>1</cdr:x>
      <cdr:y>0.68056</cdr:y>
    </cdr:to>
    <cdr:sp macro="" textlink="">
      <cdr:nvSpPr>
        <cdr:cNvPr id="8" name="TextBox 1"/>
        <cdr:cNvSpPr txBox="1"/>
      </cdr:nvSpPr>
      <cdr:spPr>
        <a:xfrm xmlns:a="http://schemas.openxmlformats.org/drawingml/2006/main">
          <a:off x="5669280" y="1717040"/>
          <a:ext cx="731520" cy="336553"/>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2"/>
              </a:solidFill>
              <a:latin typeface="Arial" panose="020B0604020202020204" pitchFamily="34" charset="0"/>
              <a:cs typeface="Arial" panose="020B0604020202020204" pitchFamily="34" charset="0"/>
            </a:rPr>
            <a:t>West</a:t>
          </a:r>
        </a:p>
        <a:p xmlns:a="http://schemas.openxmlformats.org/drawingml/2006/main">
          <a:pPr algn="ctr"/>
          <a:r>
            <a:rPr lang="en-US" sz="1000" b="0">
              <a:solidFill>
                <a:schemeClr val="accent2"/>
              </a:solidFill>
              <a:latin typeface="Arial" panose="020B0604020202020204" pitchFamily="34" charset="0"/>
              <a:cs typeface="Arial" panose="020B0604020202020204" pitchFamily="34" charset="0"/>
            </a:rPr>
            <a:t>(non-ISO)</a:t>
          </a:r>
        </a:p>
      </cdr:txBody>
    </cdr:sp>
  </cdr:relSizeAnchor>
  <cdr:relSizeAnchor xmlns:cdr="http://schemas.openxmlformats.org/drawingml/2006/chartDrawing">
    <cdr:from>
      <cdr:x>0.18968</cdr:x>
      <cdr:y>0.41919</cdr:y>
    </cdr:from>
    <cdr:to>
      <cdr:x>0.27174</cdr:x>
      <cdr:y>0.47899</cdr:y>
    </cdr:to>
    <cdr:sp macro="" textlink="">
      <cdr:nvSpPr>
        <cdr:cNvPr id="10" name="TextBox 1"/>
        <cdr:cNvSpPr txBox="1"/>
      </cdr:nvSpPr>
      <cdr:spPr>
        <a:xfrm xmlns:a="http://schemas.openxmlformats.org/drawingml/2006/main">
          <a:off x="1214120" y="1264920"/>
          <a:ext cx="525250" cy="18044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5"/>
              </a:solidFill>
              <a:latin typeface="Arial" panose="020B0604020202020204" pitchFamily="34" charset="0"/>
              <a:cs typeface="Arial" panose="020B0604020202020204" pitchFamily="34" charset="0"/>
            </a:rPr>
            <a:t>CAISO</a:t>
          </a:r>
        </a:p>
      </cdr:txBody>
    </cdr:sp>
  </cdr:relSizeAnchor>
  <cdr:relSizeAnchor xmlns:cdr="http://schemas.openxmlformats.org/drawingml/2006/chartDrawing">
    <cdr:from>
      <cdr:x>0.50159</cdr:x>
      <cdr:y>0.71212</cdr:y>
    </cdr:from>
    <cdr:to>
      <cdr:x>0.58365</cdr:x>
      <cdr:y>0.77192</cdr:y>
    </cdr:to>
    <cdr:sp macro="" textlink="">
      <cdr:nvSpPr>
        <cdr:cNvPr id="11" name="TextBox 1"/>
        <cdr:cNvSpPr txBox="1"/>
      </cdr:nvSpPr>
      <cdr:spPr>
        <a:xfrm xmlns:a="http://schemas.openxmlformats.org/drawingml/2006/main">
          <a:off x="3210560" y="2148840"/>
          <a:ext cx="525250" cy="18044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3">
                  <a:lumMod val="75000"/>
                </a:schemeClr>
              </a:solidFill>
              <a:latin typeface="Arial" panose="020B0604020202020204" pitchFamily="34" charset="0"/>
              <a:cs typeface="Arial" panose="020B0604020202020204" pitchFamily="34" charset="0"/>
            </a:rPr>
            <a:t>ERCOT</a:t>
          </a:r>
        </a:p>
      </cdr:txBody>
    </cdr:sp>
  </cdr:relSizeAnchor>
  <cdr:relSizeAnchor xmlns:cdr="http://schemas.openxmlformats.org/drawingml/2006/chartDrawing">
    <cdr:from>
      <cdr:x>0.80556</cdr:x>
      <cdr:y>0.60269</cdr:y>
    </cdr:from>
    <cdr:to>
      <cdr:x>0.86868</cdr:x>
      <cdr:y>0.66694</cdr:y>
    </cdr:to>
    <cdr:sp macro="" textlink="">
      <cdr:nvSpPr>
        <cdr:cNvPr id="12" name="TextBox 1"/>
        <cdr:cNvSpPr txBox="1"/>
      </cdr:nvSpPr>
      <cdr:spPr>
        <a:xfrm xmlns:a="http://schemas.openxmlformats.org/drawingml/2006/main">
          <a:off x="5156200" y="1818640"/>
          <a:ext cx="404069" cy="193854"/>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tx2">
                  <a:lumMod val="60000"/>
                  <a:lumOff val="40000"/>
                </a:schemeClr>
              </a:solidFill>
              <a:latin typeface="Arial" panose="020B0604020202020204" pitchFamily="34" charset="0"/>
              <a:cs typeface="Arial" panose="020B0604020202020204" pitchFamily="34" charset="0"/>
            </a:rPr>
            <a:t>MISO</a:t>
          </a:r>
        </a:p>
      </cdr:txBody>
    </cdr:sp>
  </cdr:relSizeAnchor>
</c:userShapes>
</file>

<file path=xl/drawings/drawing45.xml><?xml version="1.0" encoding="utf-8"?>
<c:userShapes xmlns:c="http://schemas.openxmlformats.org/drawingml/2006/chart">
  <cdr:relSizeAnchor xmlns:cdr="http://schemas.openxmlformats.org/drawingml/2006/chartDrawing">
    <cdr:from>
      <cdr:x>0.35335</cdr:x>
      <cdr:y>0.93565</cdr:y>
    </cdr:from>
    <cdr:to>
      <cdr:x>0.67153</cdr:x>
      <cdr:y>1</cdr:y>
    </cdr:to>
    <cdr:sp macro="" textlink="">
      <cdr:nvSpPr>
        <cdr:cNvPr id="5" name="Text Box 1036"/>
        <cdr:cNvSpPr txBox="1">
          <a:spLocks xmlns:a="http://schemas.openxmlformats.org/drawingml/2006/main" noChangeArrowheads="1"/>
        </cdr:cNvSpPr>
      </cdr:nvSpPr>
      <cdr:spPr bwMode="auto">
        <a:xfrm xmlns:a="http://schemas.openxmlformats.org/drawingml/2006/main">
          <a:off x="2100966" y="2785110"/>
          <a:ext cx="1891914" cy="191538"/>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cdr:spPr>
      <cdr:txBody>
        <a:bodyPr xmlns:a="http://schemas.openxmlformats.org/drawingml/2006/main" wrap="square" lIns="18288" tIns="18288" rIns="18288" bIns="18288"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PPA Execution Year</a:t>
          </a:r>
        </a:p>
      </cdr:txBody>
    </cdr:sp>
  </cdr:relSizeAnchor>
  <cdr:relSizeAnchor xmlns:cdr="http://schemas.openxmlformats.org/drawingml/2006/chartDrawing">
    <cdr:from>
      <cdr:x>0</cdr:x>
      <cdr:y>0</cdr:y>
    </cdr:from>
    <cdr:to>
      <cdr:x>0.40794</cdr:x>
      <cdr:y>0.05556</cdr:y>
    </cdr:to>
    <cdr:sp macro="" textlink="">
      <cdr:nvSpPr>
        <cdr:cNvPr id="2" name="TextBox 1"/>
        <cdr:cNvSpPr txBox="1"/>
      </cdr:nvSpPr>
      <cdr:spPr>
        <a:xfrm xmlns:a="http://schemas.openxmlformats.org/drawingml/2006/main">
          <a:off x="0" y="0"/>
          <a:ext cx="2611120" cy="167640"/>
        </a:xfrm>
        <a:prstGeom xmlns:a="http://schemas.openxmlformats.org/drawingml/2006/main" prst="rect">
          <a:avLst/>
        </a:prstGeom>
      </cdr:spPr>
      <cdr:txBody>
        <a:bodyPr xmlns:a="http://schemas.openxmlformats.org/drawingml/2006/main" vertOverflow="clip" vert="horz" wrap="square" lIns="18288" tIns="18288" rIns="18288" bIns="18288" rtlCol="0" anchor="ctr" anchorCtr="1"/>
        <a:lstStyle xmlns:a="http://schemas.openxmlformats.org/drawingml/2006/main"/>
        <a:p xmlns:a="http://schemas.openxmlformats.org/drawingml/2006/main">
          <a:r>
            <a:rPr lang="en-US" sz="1000" b="0">
              <a:latin typeface="Arial" panose="020B0604020202020204" pitchFamily="34" charset="0"/>
              <a:cs typeface="Arial" panose="020B0604020202020204" pitchFamily="34" charset="0"/>
            </a:rPr>
            <a:t>Average Levelized PPA Price (2019 $/MWh)</a:t>
          </a:r>
        </a:p>
      </cdr:txBody>
    </cdr:sp>
  </cdr:relSizeAnchor>
  <cdr:relSizeAnchor xmlns:cdr="http://schemas.openxmlformats.org/drawingml/2006/chartDrawing">
    <cdr:from>
      <cdr:x>0.23889</cdr:x>
      <cdr:y>0.6845</cdr:y>
    </cdr:from>
    <cdr:to>
      <cdr:x>0.34471</cdr:x>
      <cdr:y>0.74579</cdr:y>
    </cdr:to>
    <cdr:sp macro="" textlink="">
      <cdr:nvSpPr>
        <cdr:cNvPr id="4" name="TextBox 1"/>
        <cdr:cNvSpPr txBox="1"/>
      </cdr:nvSpPr>
      <cdr:spPr>
        <a:xfrm xmlns:a="http://schemas.openxmlformats.org/drawingml/2006/main">
          <a:off x="1529080" y="2065495"/>
          <a:ext cx="677357" cy="184945"/>
        </a:xfrm>
        <a:prstGeom xmlns:a="http://schemas.openxmlformats.org/drawingml/2006/main" prst="rect">
          <a:avLst/>
        </a:prstGeom>
        <a:solidFill xmlns:a="http://schemas.openxmlformats.org/drawingml/2006/main">
          <a:schemeClr val="bg2"/>
        </a:solidFill>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bg2">
                  <a:lumMod val="50000"/>
                </a:schemeClr>
              </a:solidFill>
              <a:latin typeface="Arial" panose="020B0604020202020204" pitchFamily="34" charset="0"/>
              <a:cs typeface="Arial" panose="020B0604020202020204" pitchFamily="34" charset="0"/>
            </a:rPr>
            <a:t>Nationwide</a:t>
          </a:r>
        </a:p>
      </cdr:txBody>
    </cdr:sp>
  </cdr:relSizeAnchor>
  <cdr:relSizeAnchor xmlns:cdr="http://schemas.openxmlformats.org/drawingml/2006/chartDrawing">
    <cdr:from>
      <cdr:x>0.58553</cdr:x>
      <cdr:y>0.22903</cdr:y>
    </cdr:from>
    <cdr:to>
      <cdr:x>0.66759</cdr:x>
      <cdr:y>0.28883</cdr:y>
    </cdr:to>
    <cdr:sp macro="" textlink="">
      <cdr:nvSpPr>
        <cdr:cNvPr id="6" name="TextBox 1"/>
        <cdr:cNvSpPr txBox="1"/>
      </cdr:nvSpPr>
      <cdr:spPr>
        <a:xfrm xmlns:a="http://schemas.openxmlformats.org/drawingml/2006/main">
          <a:off x="3747840" y="691109"/>
          <a:ext cx="525250" cy="18044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4"/>
              </a:solidFill>
              <a:latin typeface="Arial" panose="020B0604020202020204" pitchFamily="34" charset="0"/>
              <a:cs typeface="Arial" panose="020B0604020202020204" pitchFamily="34" charset="0"/>
            </a:rPr>
            <a:t>Hawaii</a:t>
          </a:r>
        </a:p>
      </cdr:txBody>
    </cdr:sp>
  </cdr:relSizeAnchor>
  <cdr:relSizeAnchor xmlns:cdr="http://schemas.openxmlformats.org/drawingml/2006/chartDrawing">
    <cdr:from>
      <cdr:x>0.85377</cdr:x>
      <cdr:y>0.59611</cdr:y>
    </cdr:from>
    <cdr:to>
      <cdr:x>0.94091</cdr:x>
      <cdr:y>0.65371</cdr:y>
    </cdr:to>
    <cdr:sp macro="" textlink="">
      <cdr:nvSpPr>
        <cdr:cNvPr id="7" name="TextBox 1"/>
        <cdr:cNvSpPr txBox="1"/>
      </cdr:nvSpPr>
      <cdr:spPr>
        <a:xfrm xmlns:a="http://schemas.openxmlformats.org/drawingml/2006/main">
          <a:off x="5464784" y="1798779"/>
          <a:ext cx="557765" cy="173809"/>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3">
                  <a:lumMod val="75000"/>
                </a:schemeClr>
              </a:solidFill>
              <a:latin typeface="Arial" panose="020B0604020202020204" pitchFamily="34" charset="0"/>
              <a:cs typeface="Arial" panose="020B0604020202020204" pitchFamily="34" charset="0"/>
            </a:rPr>
            <a:t>Central</a:t>
          </a:r>
        </a:p>
      </cdr:txBody>
    </cdr:sp>
  </cdr:relSizeAnchor>
  <cdr:relSizeAnchor xmlns:cdr="http://schemas.openxmlformats.org/drawingml/2006/chartDrawing">
    <cdr:from>
      <cdr:x>0.23571</cdr:x>
      <cdr:y>0.15214</cdr:y>
    </cdr:from>
    <cdr:to>
      <cdr:x>0.33571</cdr:x>
      <cdr:y>0.20034</cdr:y>
    </cdr:to>
    <cdr:sp macro="" textlink="">
      <cdr:nvSpPr>
        <cdr:cNvPr id="9" name="TextBox 1"/>
        <cdr:cNvSpPr txBox="1"/>
      </cdr:nvSpPr>
      <cdr:spPr>
        <a:xfrm xmlns:a="http://schemas.openxmlformats.org/drawingml/2006/main">
          <a:off x="1508722" y="459075"/>
          <a:ext cx="640118" cy="145446"/>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6"/>
              </a:solidFill>
              <a:latin typeface="Arial" panose="020B0604020202020204" pitchFamily="34" charset="0"/>
              <a:cs typeface="Arial" panose="020B0604020202020204" pitchFamily="34" charset="0"/>
            </a:rPr>
            <a:t>Southeast</a:t>
          </a:r>
        </a:p>
      </cdr:txBody>
    </cdr:sp>
  </cdr:relSizeAnchor>
  <cdr:relSizeAnchor xmlns:cdr="http://schemas.openxmlformats.org/drawingml/2006/chartDrawing">
    <cdr:from>
      <cdr:x>0.12143</cdr:x>
      <cdr:y>0.14983</cdr:y>
    </cdr:from>
    <cdr:to>
      <cdr:x>0.20349</cdr:x>
      <cdr:y>0.20963</cdr:y>
    </cdr:to>
    <cdr:sp macro="" textlink="">
      <cdr:nvSpPr>
        <cdr:cNvPr id="8" name="TextBox 1"/>
        <cdr:cNvSpPr txBox="1"/>
      </cdr:nvSpPr>
      <cdr:spPr>
        <a:xfrm xmlns:a="http://schemas.openxmlformats.org/drawingml/2006/main">
          <a:off x="777240" y="452120"/>
          <a:ext cx="525250" cy="18044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5"/>
              </a:solidFill>
              <a:latin typeface="Arial" panose="020B0604020202020204" pitchFamily="34" charset="0"/>
              <a:cs typeface="Arial" panose="020B0604020202020204" pitchFamily="34" charset="0"/>
            </a:rPr>
            <a:t>West</a:t>
          </a:r>
        </a:p>
      </cdr:txBody>
    </cdr:sp>
  </cdr:relSizeAnchor>
  <cdr:relSizeAnchor xmlns:cdr="http://schemas.openxmlformats.org/drawingml/2006/chartDrawing">
    <cdr:from>
      <cdr:x>0.59127</cdr:x>
      <cdr:y>0.4697</cdr:y>
    </cdr:from>
    <cdr:to>
      <cdr:x>0.68968</cdr:x>
      <cdr:y>0.53704</cdr:y>
    </cdr:to>
    <cdr:sp macro="" textlink="">
      <cdr:nvSpPr>
        <cdr:cNvPr id="10" name="TextBox 1"/>
        <cdr:cNvSpPr txBox="1"/>
      </cdr:nvSpPr>
      <cdr:spPr>
        <a:xfrm xmlns:a="http://schemas.openxmlformats.org/drawingml/2006/main">
          <a:off x="3784600" y="1417320"/>
          <a:ext cx="629920" cy="203200"/>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bg2">
                  <a:lumMod val="25000"/>
                </a:schemeClr>
              </a:solidFill>
              <a:latin typeface="Arial" panose="020B0604020202020204" pitchFamily="34" charset="0"/>
              <a:cs typeface="Arial" panose="020B0604020202020204" pitchFamily="34" charset="0"/>
            </a:rPr>
            <a:t>Northeast</a:t>
          </a:r>
        </a:p>
      </cdr:txBody>
    </cdr:sp>
  </cdr:relSizeAnchor>
</c:userShapes>
</file>

<file path=xl/drawings/drawing46.xml><?xml version="1.0" encoding="utf-8"?>
<c:userShapes xmlns:c="http://schemas.openxmlformats.org/drawingml/2006/chart">
  <cdr:relSizeAnchor xmlns:cdr="http://schemas.openxmlformats.org/drawingml/2006/chartDrawing">
    <cdr:from>
      <cdr:x>0.35335</cdr:x>
      <cdr:y>0.93565</cdr:y>
    </cdr:from>
    <cdr:to>
      <cdr:x>0.67153</cdr:x>
      <cdr:y>1</cdr:y>
    </cdr:to>
    <cdr:sp macro="" textlink="">
      <cdr:nvSpPr>
        <cdr:cNvPr id="5" name="Text Box 1036"/>
        <cdr:cNvSpPr txBox="1">
          <a:spLocks xmlns:a="http://schemas.openxmlformats.org/drawingml/2006/main" noChangeArrowheads="1"/>
        </cdr:cNvSpPr>
      </cdr:nvSpPr>
      <cdr:spPr bwMode="auto">
        <a:xfrm xmlns:a="http://schemas.openxmlformats.org/drawingml/2006/main">
          <a:off x="2100966" y="2785110"/>
          <a:ext cx="1891914" cy="191538"/>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cdr:spPr>
      <cdr:txBody>
        <a:bodyPr xmlns:a="http://schemas.openxmlformats.org/drawingml/2006/main" wrap="square" lIns="18288" tIns="18288" rIns="18288" bIns="18288"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PPA Execution Year</a:t>
          </a:r>
        </a:p>
      </cdr:txBody>
    </cdr:sp>
  </cdr:relSizeAnchor>
  <cdr:relSizeAnchor xmlns:cdr="http://schemas.openxmlformats.org/drawingml/2006/chartDrawing">
    <cdr:from>
      <cdr:x>0</cdr:x>
      <cdr:y>0</cdr:y>
    </cdr:from>
    <cdr:to>
      <cdr:x>0.4306</cdr:x>
      <cdr:y>0.05504</cdr:y>
    </cdr:to>
    <cdr:sp macro="" textlink="">
      <cdr:nvSpPr>
        <cdr:cNvPr id="2" name="TextBox 1"/>
        <cdr:cNvSpPr txBox="1"/>
      </cdr:nvSpPr>
      <cdr:spPr>
        <a:xfrm xmlns:a="http://schemas.openxmlformats.org/drawingml/2006/main">
          <a:off x="0" y="0"/>
          <a:ext cx="2560320" cy="163830"/>
        </a:xfrm>
        <a:prstGeom xmlns:a="http://schemas.openxmlformats.org/drawingml/2006/main" prst="rect">
          <a:avLst/>
        </a:prstGeom>
      </cdr:spPr>
      <cdr:txBody>
        <a:bodyPr xmlns:a="http://schemas.openxmlformats.org/drawingml/2006/main" vertOverflow="clip" vert="horz" wrap="square" lIns="18288" tIns="18288" rIns="18288" bIns="18288" rtlCol="0" anchor="ctr" anchorCtr="1"/>
        <a:lstStyle xmlns:a="http://schemas.openxmlformats.org/drawingml/2006/main"/>
        <a:p xmlns:a="http://schemas.openxmlformats.org/drawingml/2006/main">
          <a:r>
            <a:rPr lang="en-US" sz="1000" b="0">
              <a:latin typeface="Arial" panose="020B0604020202020204" pitchFamily="34" charset="0"/>
              <a:cs typeface="Arial" panose="020B0604020202020204" pitchFamily="34" charset="0"/>
            </a:rPr>
            <a:t>Average Levelized PPA Price (2019 $/MWh)</a:t>
          </a:r>
        </a:p>
      </cdr:txBody>
    </cdr:sp>
  </cdr:relSizeAnchor>
  <cdr:relSizeAnchor xmlns:cdr="http://schemas.openxmlformats.org/drawingml/2006/chartDrawing">
    <cdr:from>
      <cdr:x>0.15289</cdr:x>
      <cdr:y>0.76923</cdr:y>
    </cdr:from>
    <cdr:to>
      <cdr:x>0.26546</cdr:x>
      <cdr:y>0.82421</cdr:y>
    </cdr:to>
    <cdr:sp macro="" textlink="">
      <cdr:nvSpPr>
        <cdr:cNvPr id="4" name="TextBox 1"/>
        <cdr:cNvSpPr txBox="1"/>
      </cdr:nvSpPr>
      <cdr:spPr>
        <a:xfrm xmlns:a="http://schemas.openxmlformats.org/drawingml/2006/main">
          <a:off x="975755" y="2316530"/>
          <a:ext cx="718430" cy="165572"/>
        </a:xfrm>
        <a:prstGeom xmlns:a="http://schemas.openxmlformats.org/drawingml/2006/main" prst="rect">
          <a:avLst/>
        </a:prstGeom>
        <a:solidFill xmlns:a="http://schemas.openxmlformats.org/drawingml/2006/main">
          <a:schemeClr val="bg2"/>
        </a:solidFill>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bg2">
                  <a:lumMod val="50000"/>
                </a:schemeClr>
              </a:solidFill>
              <a:latin typeface="Arial" panose="020B0604020202020204" pitchFamily="34" charset="0"/>
              <a:cs typeface="Arial" panose="020B0604020202020204" pitchFamily="34" charset="0"/>
            </a:rPr>
            <a:t>Nationwide</a:t>
          </a:r>
        </a:p>
      </cdr:txBody>
    </cdr:sp>
  </cdr:relSizeAnchor>
  <cdr:relSizeAnchor xmlns:cdr="http://schemas.openxmlformats.org/drawingml/2006/chartDrawing">
    <cdr:from>
      <cdr:x>0.49756</cdr:x>
      <cdr:y>0.26413</cdr:y>
    </cdr:from>
    <cdr:to>
      <cdr:x>0.57962</cdr:x>
      <cdr:y>0.32393</cdr:y>
    </cdr:to>
    <cdr:sp macro="" textlink="">
      <cdr:nvSpPr>
        <cdr:cNvPr id="6" name="TextBox 1"/>
        <cdr:cNvSpPr txBox="1"/>
      </cdr:nvSpPr>
      <cdr:spPr>
        <a:xfrm xmlns:a="http://schemas.openxmlformats.org/drawingml/2006/main">
          <a:off x="3175451" y="795417"/>
          <a:ext cx="523712" cy="18008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4"/>
              </a:solidFill>
              <a:latin typeface="Arial" panose="020B0604020202020204" pitchFamily="34" charset="0"/>
              <a:cs typeface="Arial" panose="020B0604020202020204" pitchFamily="34" charset="0"/>
            </a:rPr>
            <a:t>Hawaii</a:t>
          </a:r>
        </a:p>
      </cdr:txBody>
    </cdr:sp>
  </cdr:relSizeAnchor>
  <cdr:relSizeAnchor xmlns:cdr="http://schemas.openxmlformats.org/drawingml/2006/chartDrawing">
    <cdr:from>
      <cdr:x>0.32938</cdr:x>
      <cdr:y>0.39001</cdr:y>
    </cdr:from>
    <cdr:to>
      <cdr:x>0.3925</cdr:x>
      <cdr:y>0.45425</cdr:y>
    </cdr:to>
    <cdr:sp macro="" textlink="">
      <cdr:nvSpPr>
        <cdr:cNvPr id="7" name="TextBox 1"/>
        <cdr:cNvSpPr txBox="1"/>
      </cdr:nvSpPr>
      <cdr:spPr>
        <a:xfrm xmlns:a="http://schemas.openxmlformats.org/drawingml/2006/main">
          <a:off x="2102157" y="1174524"/>
          <a:ext cx="402836" cy="19345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bg2">
                  <a:lumMod val="25000"/>
                </a:schemeClr>
              </a:solidFill>
              <a:latin typeface="Arial" panose="020B0604020202020204" pitchFamily="34" charset="0"/>
              <a:cs typeface="Arial" panose="020B0604020202020204" pitchFamily="34" charset="0"/>
            </a:rPr>
            <a:t>PJM</a:t>
          </a:r>
        </a:p>
      </cdr:txBody>
    </cdr:sp>
  </cdr:relSizeAnchor>
  <cdr:relSizeAnchor xmlns:cdr="http://schemas.openxmlformats.org/drawingml/2006/chartDrawing">
    <cdr:from>
      <cdr:x>0.07247</cdr:x>
      <cdr:y>0.44552</cdr:y>
    </cdr:from>
    <cdr:to>
      <cdr:x>0.17485</cdr:x>
      <cdr:y>0.54802</cdr:y>
    </cdr:to>
    <cdr:sp macro="" textlink="">
      <cdr:nvSpPr>
        <cdr:cNvPr id="9" name="TextBox 1"/>
        <cdr:cNvSpPr txBox="1"/>
      </cdr:nvSpPr>
      <cdr:spPr>
        <a:xfrm xmlns:a="http://schemas.openxmlformats.org/drawingml/2006/main">
          <a:off x="462500" y="1341664"/>
          <a:ext cx="653396" cy="30867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6"/>
              </a:solidFill>
              <a:latin typeface="Arial" panose="020B0604020202020204" pitchFamily="34" charset="0"/>
              <a:cs typeface="Arial" panose="020B0604020202020204" pitchFamily="34" charset="0"/>
            </a:rPr>
            <a:t>Southeast (non-ISO)</a:t>
          </a:r>
        </a:p>
      </cdr:txBody>
    </cdr:sp>
  </cdr:relSizeAnchor>
  <cdr:relSizeAnchor xmlns:cdr="http://schemas.openxmlformats.org/drawingml/2006/chartDrawing">
    <cdr:from>
      <cdr:x>0.86705</cdr:x>
      <cdr:y>0.55953</cdr:y>
    </cdr:from>
    <cdr:to>
      <cdr:x>0.98134</cdr:x>
      <cdr:y>0.67107</cdr:y>
    </cdr:to>
    <cdr:sp macro="" textlink="">
      <cdr:nvSpPr>
        <cdr:cNvPr id="8" name="TextBox 1"/>
        <cdr:cNvSpPr txBox="1"/>
      </cdr:nvSpPr>
      <cdr:spPr>
        <a:xfrm xmlns:a="http://schemas.openxmlformats.org/drawingml/2006/main">
          <a:off x="5533599" y="1685022"/>
          <a:ext cx="729407" cy="335901"/>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2"/>
              </a:solidFill>
              <a:latin typeface="Arial" panose="020B0604020202020204" pitchFamily="34" charset="0"/>
              <a:cs typeface="Arial" panose="020B0604020202020204" pitchFamily="34" charset="0"/>
            </a:rPr>
            <a:t>West</a:t>
          </a:r>
        </a:p>
        <a:p xmlns:a="http://schemas.openxmlformats.org/drawingml/2006/main">
          <a:pPr algn="ctr"/>
          <a:r>
            <a:rPr lang="en-US" sz="1000" b="0">
              <a:solidFill>
                <a:schemeClr val="accent2"/>
              </a:solidFill>
              <a:latin typeface="Arial" panose="020B0604020202020204" pitchFamily="34" charset="0"/>
              <a:cs typeface="Arial" panose="020B0604020202020204" pitchFamily="34" charset="0"/>
            </a:rPr>
            <a:t>(non-ISO)</a:t>
          </a:r>
        </a:p>
      </cdr:txBody>
    </cdr:sp>
  </cdr:relSizeAnchor>
  <cdr:relSizeAnchor xmlns:cdr="http://schemas.openxmlformats.org/drawingml/2006/chartDrawing">
    <cdr:from>
      <cdr:x>0.76204</cdr:x>
      <cdr:y>0.64376</cdr:y>
    </cdr:from>
    <cdr:to>
      <cdr:x>0.8441</cdr:x>
      <cdr:y>0.70356</cdr:y>
    </cdr:to>
    <cdr:sp macro="" textlink="">
      <cdr:nvSpPr>
        <cdr:cNvPr id="10" name="TextBox 1"/>
        <cdr:cNvSpPr txBox="1"/>
      </cdr:nvSpPr>
      <cdr:spPr>
        <a:xfrm xmlns:a="http://schemas.openxmlformats.org/drawingml/2006/main">
          <a:off x="4863388" y="1938661"/>
          <a:ext cx="523712" cy="18008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5"/>
              </a:solidFill>
              <a:latin typeface="Arial" panose="020B0604020202020204" pitchFamily="34" charset="0"/>
              <a:cs typeface="Arial" panose="020B0604020202020204" pitchFamily="34" charset="0"/>
            </a:rPr>
            <a:t>CAISO</a:t>
          </a:r>
        </a:p>
      </cdr:txBody>
    </cdr:sp>
  </cdr:relSizeAnchor>
  <cdr:relSizeAnchor xmlns:cdr="http://schemas.openxmlformats.org/drawingml/2006/chartDrawing">
    <cdr:from>
      <cdr:x>0.41652</cdr:x>
      <cdr:y>0.75166</cdr:y>
    </cdr:from>
    <cdr:to>
      <cdr:x>0.49858</cdr:x>
      <cdr:y>0.81146</cdr:y>
    </cdr:to>
    <cdr:sp macro="" textlink="">
      <cdr:nvSpPr>
        <cdr:cNvPr id="11" name="TextBox 1"/>
        <cdr:cNvSpPr txBox="1"/>
      </cdr:nvSpPr>
      <cdr:spPr>
        <a:xfrm xmlns:a="http://schemas.openxmlformats.org/drawingml/2006/main">
          <a:off x="2658256" y="2263604"/>
          <a:ext cx="523713" cy="18008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3">
                  <a:lumMod val="75000"/>
                </a:schemeClr>
              </a:solidFill>
              <a:latin typeface="Arial" panose="020B0604020202020204" pitchFamily="34" charset="0"/>
              <a:cs typeface="Arial" panose="020B0604020202020204" pitchFamily="34" charset="0"/>
            </a:rPr>
            <a:t>ERCOT</a:t>
          </a:r>
        </a:p>
      </cdr:txBody>
    </cdr:sp>
  </cdr:relSizeAnchor>
  <cdr:relSizeAnchor xmlns:cdr="http://schemas.openxmlformats.org/drawingml/2006/chartDrawing">
    <cdr:from>
      <cdr:x>0.66975</cdr:x>
      <cdr:y>0.5505</cdr:y>
    </cdr:from>
    <cdr:to>
      <cdr:x>0.73287</cdr:x>
      <cdr:y>0.61475</cdr:y>
    </cdr:to>
    <cdr:sp macro="" textlink="">
      <cdr:nvSpPr>
        <cdr:cNvPr id="12" name="TextBox 1"/>
        <cdr:cNvSpPr txBox="1"/>
      </cdr:nvSpPr>
      <cdr:spPr>
        <a:xfrm xmlns:a="http://schemas.openxmlformats.org/drawingml/2006/main">
          <a:off x="4274364" y="1657832"/>
          <a:ext cx="402836" cy="19348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tx2">
                  <a:lumMod val="60000"/>
                  <a:lumOff val="40000"/>
                </a:schemeClr>
              </a:solidFill>
              <a:latin typeface="Arial" panose="020B0604020202020204" pitchFamily="34" charset="0"/>
              <a:cs typeface="Arial" panose="020B0604020202020204" pitchFamily="34" charset="0"/>
            </a:rPr>
            <a:t>MISO</a:t>
          </a:r>
        </a:p>
      </cdr:txBody>
    </cdr:sp>
  </cdr:relSizeAnchor>
  <cdr:relSizeAnchor xmlns:cdr="http://schemas.openxmlformats.org/drawingml/2006/chartDrawing">
    <cdr:from>
      <cdr:x>0.06913</cdr:x>
      <cdr:y>0.59296</cdr:y>
    </cdr:from>
    <cdr:to>
      <cdr:x>0.13226</cdr:x>
      <cdr:y>0.6572</cdr:y>
    </cdr:to>
    <cdr:sp macro="" textlink="">
      <cdr:nvSpPr>
        <cdr:cNvPr id="13" name="TextBox 1"/>
        <cdr:cNvSpPr txBox="1"/>
      </cdr:nvSpPr>
      <cdr:spPr>
        <a:xfrm xmlns:a="http://schemas.openxmlformats.org/drawingml/2006/main">
          <a:off x="441168" y="1785679"/>
          <a:ext cx="402900" cy="19345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bg1">
                  <a:lumMod val="65000"/>
                </a:schemeClr>
              </a:solidFill>
              <a:latin typeface="Arial" panose="020B0604020202020204" pitchFamily="34" charset="0"/>
              <a:cs typeface="Arial" panose="020B0604020202020204" pitchFamily="34" charset="0"/>
            </a:rPr>
            <a:t>SPP</a:t>
          </a:r>
        </a:p>
      </cdr:txBody>
    </cdr:sp>
  </cdr:relSizeAnchor>
</c:userShapes>
</file>

<file path=xl/drawings/drawing47.xml><?xml version="1.0" encoding="utf-8"?>
<c:userShapes xmlns:c="http://schemas.openxmlformats.org/drawingml/2006/chart">
  <cdr:relSizeAnchor xmlns:cdr="http://schemas.openxmlformats.org/drawingml/2006/chartDrawing">
    <cdr:from>
      <cdr:x>0.35335</cdr:x>
      <cdr:y>0.93565</cdr:y>
    </cdr:from>
    <cdr:to>
      <cdr:x>0.67153</cdr:x>
      <cdr:y>1</cdr:y>
    </cdr:to>
    <cdr:sp macro="" textlink="">
      <cdr:nvSpPr>
        <cdr:cNvPr id="5" name="Text Box 1036"/>
        <cdr:cNvSpPr txBox="1">
          <a:spLocks xmlns:a="http://schemas.openxmlformats.org/drawingml/2006/main" noChangeArrowheads="1"/>
        </cdr:cNvSpPr>
      </cdr:nvSpPr>
      <cdr:spPr bwMode="auto">
        <a:xfrm xmlns:a="http://schemas.openxmlformats.org/drawingml/2006/main">
          <a:off x="2100966" y="2785110"/>
          <a:ext cx="1891914" cy="191538"/>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cdr:spPr>
      <cdr:txBody>
        <a:bodyPr xmlns:a="http://schemas.openxmlformats.org/drawingml/2006/main" wrap="square" lIns="18288" tIns="18288" rIns="18288" bIns="18288"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PPA Execution Year</a:t>
          </a:r>
        </a:p>
      </cdr:txBody>
    </cdr:sp>
  </cdr:relSizeAnchor>
  <cdr:relSizeAnchor xmlns:cdr="http://schemas.openxmlformats.org/drawingml/2006/chartDrawing">
    <cdr:from>
      <cdr:x>0</cdr:x>
      <cdr:y>0</cdr:y>
    </cdr:from>
    <cdr:to>
      <cdr:x>0.40794</cdr:x>
      <cdr:y>0.05556</cdr:y>
    </cdr:to>
    <cdr:sp macro="" textlink="">
      <cdr:nvSpPr>
        <cdr:cNvPr id="2" name="TextBox 1"/>
        <cdr:cNvSpPr txBox="1"/>
      </cdr:nvSpPr>
      <cdr:spPr>
        <a:xfrm xmlns:a="http://schemas.openxmlformats.org/drawingml/2006/main">
          <a:off x="0" y="0"/>
          <a:ext cx="2611120" cy="167640"/>
        </a:xfrm>
        <a:prstGeom xmlns:a="http://schemas.openxmlformats.org/drawingml/2006/main" prst="rect">
          <a:avLst/>
        </a:prstGeom>
      </cdr:spPr>
      <cdr:txBody>
        <a:bodyPr xmlns:a="http://schemas.openxmlformats.org/drawingml/2006/main" vertOverflow="clip" vert="horz" wrap="square" lIns="18288" tIns="18288" rIns="18288" bIns="18288" rtlCol="0" anchor="ctr" anchorCtr="1"/>
        <a:lstStyle xmlns:a="http://schemas.openxmlformats.org/drawingml/2006/main"/>
        <a:p xmlns:a="http://schemas.openxmlformats.org/drawingml/2006/main">
          <a:r>
            <a:rPr lang="en-US" sz="1000" b="0">
              <a:latin typeface="Arial" panose="020B0604020202020204" pitchFamily="34" charset="0"/>
              <a:cs typeface="Arial" panose="020B0604020202020204" pitchFamily="34" charset="0"/>
            </a:rPr>
            <a:t>Average Levelized PPA Price (2019 $/MWh)</a:t>
          </a:r>
        </a:p>
      </cdr:txBody>
    </cdr:sp>
  </cdr:relSizeAnchor>
  <cdr:relSizeAnchor xmlns:cdr="http://schemas.openxmlformats.org/drawingml/2006/chartDrawing">
    <cdr:from>
      <cdr:x>0.15681</cdr:x>
      <cdr:y>0.71138</cdr:y>
    </cdr:from>
    <cdr:to>
      <cdr:x>0.26263</cdr:x>
      <cdr:y>0.77267</cdr:y>
    </cdr:to>
    <cdr:sp macro="" textlink="">
      <cdr:nvSpPr>
        <cdr:cNvPr id="4" name="TextBox 1"/>
        <cdr:cNvSpPr txBox="1"/>
      </cdr:nvSpPr>
      <cdr:spPr>
        <a:xfrm xmlns:a="http://schemas.openxmlformats.org/drawingml/2006/main">
          <a:off x="1000813" y="2142325"/>
          <a:ext cx="675384" cy="184574"/>
        </a:xfrm>
        <a:prstGeom xmlns:a="http://schemas.openxmlformats.org/drawingml/2006/main" prst="rect">
          <a:avLst/>
        </a:prstGeom>
        <a:solidFill xmlns:a="http://schemas.openxmlformats.org/drawingml/2006/main">
          <a:schemeClr val="bg2"/>
        </a:solidFill>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bg2">
                  <a:lumMod val="50000"/>
                </a:schemeClr>
              </a:solidFill>
              <a:latin typeface="Arial" panose="020B0604020202020204" pitchFamily="34" charset="0"/>
              <a:cs typeface="Arial" panose="020B0604020202020204" pitchFamily="34" charset="0"/>
            </a:rPr>
            <a:t>Nationwide</a:t>
          </a:r>
        </a:p>
      </cdr:txBody>
    </cdr:sp>
  </cdr:relSizeAnchor>
  <cdr:relSizeAnchor xmlns:cdr="http://schemas.openxmlformats.org/drawingml/2006/chartDrawing">
    <cdr:from>
      <cdr:x>0.51837</cdr:x>
      <cdr:y>0.27964</cdr:y>
    </cdr:from>
    <cdr:to>
      <cdr:x>0.60043</cdr:x>
      <cdr:y>0.33944</cdr:y>
    </cdr:to>
    <cdr:sp macro="" textlink="">
      <cdr:nvSpPr>
        <cdr:cNvPr id="6" name="TextBox 1"/>
        <cdr:cNvSpPr txBox="1"/>
      </cdr:nvSpPr>
      <cdr:spPr>
        <a:xfrm xmlns:a="http://schemas.openxmlformats.org/drawingml/2006/main">
          <a:off x="3308453" y="842121"/>
          <a:ext cx="523738" cy="18008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4"/>
              </a:solidFill>
              <a:latin typeface="Arial" panose="020B0604020202020204" pitchFamily="34" charset="0"/>
              <a:cs typeface="Arial" panose="020B0604020202020204" pitchFamily="34" charset="0"/>
            </a:rPr>
            <a:t>Hawaii</a:t>
          </a:r>
        </a:p>
      </cdr:txBody>
    </cdr:sp>
  </cdr:relSizeAnchor>
  <cdr:relSizeAnchor xmlns:cdr="http://schemas.openxmlformats.org/drawingml/2006/chartDrawing">
    <cdr:from>
      <cdr:x>0.41053</cdr:x>
      <cdr:y>0.74635</cdr:y>
    </cdr:from>
    <cdr:to>
      <cdr:x>0.49767</cdr:x>
      <cdr:y>0.80395</cdr:y>
    </cdr:to>
    <cdr:sp macro="" textlink="">
      <cdr:nvSpPr>
        <cdr:cNvPr id="7" name="TextBox 1"/>
        <cdr:cNvSpPr txBox="1"/>
      </cdr:nvSpPr>
      <cdr:spPr>
        <a:xfrm xmlns:a="http://schemas.openxmlformats.org/drawingml/2006/main">
          <a:off x="2620164" y="2247615"/>
          <a:ext cx="556161" cy="173461"/>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3">
                  <a:lumMod val="75000"/>
                </a:schemeClr>
              </a:solidFill>
              <a:latin typeface="Arial" panose="020B0604020202020204" pitchFamily="34" charset="0"/>
              <a:cs typeface="Arial" panose="020B0604020202020204" pitchFamily="34" charset="0"/>
            </a:rPr>
            <a:t>Central</a:t>
          </a:r>
        </a:p>
      </cdr:txBody>
    </cdr:sp>
  </cdr:relSizeAnchor>
  <cdr:relSizeAnchor xmlns:cdr="http://schemas.openxmlformats.org/drawingml/2006/chartDrawing">
    <cdr:from>
      <cdr:x>0.08274</cdr:x>
      <cdr:y>0.48741</cdr:y>
    </cdr:from>
    <cdr:to>
      <cdr:x>0.18274</cdr:x>
      <cdr:y>0.53561</cdr:y>
    </cdr:to>
    <cdr:sp macro="" textlink="">
      <cdr:nvSpPr>
        <cdr:cNvPr id="9" name="TextBox 1"/>
        <cdr:cNvSpPr txBox="1"/>
      </cdr:nvSpPr>
      <cdr:spPr>
        <a:xfrm xmlns:a="http://schemas.openxmlformats.org/drawingml/2006/main">
          <a:off x="528079" y="1467818"/>
          <a:ext cx="638238" cy="145153"/>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6"/>
              </a:solidFill>
              <a:latin typeface="Arial" panose="020B0604020202020204" pitchFamily="34" charset="0"/>
              <a:cs typeface="Arial" panose="020B0604020202020204" pitchFamily="34" charset="0"/>
            </a:rPr>
            <a:t>Southeast</a:t>
          </a:r>
        </a:p>
      </cdr:txBody>
    </cdr:sp>
  </cdr:relSizeAnchor>
  <cdr:relSizeAnchor xmlns:cdr="http://schemas.openxmlformats.org/drawingml/2006/chartDrawing">
    <cdr:from>
      <cdr:x>0.90867</cdr:x>
      <cdr:y>0.61161</cdr:y>
    </cdr:from>
    <cdr:to>
      <cdr:x>0.99073</cdr:x>
      <cdr:y>0.67141</cdr:y>
    </cdr:to>
    <cdr:sp macro="" textlink="">
      <cdr:nvSpPr>
        <cdr:cNvPr id="8" name="TextBox 1"/>
        <cdr:cNvSpPr txBox="1"/>
      </cdr:nvSpPr>
      <cdr:spPr>
        <a:xfrm xmlns:a="http://schemas.openxmlformats.org/drawingml/2006/main">
          <a:off x="5799450" y="1841861"/>
          <a:ext cx="523739" cy="18008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accent5"/>
              </a:solidFill>
              <a:latin typeface="Arial" panose="020B0604020202020204" pitchFamily="34" charset="0"/>
              <a:cs typeface="Arial" panose="020B0604020202020204" pitchFamily="34" charset="0"/>
            </a:rPr>
            <a:t>West</a:t>
          </a:r>
        </a:p>
      </cdr:txBody>
    </cdr:sp>
  </cdr:relSizeAnchor>
  <cdr:relSizeAnchor xmlns:cdr="http://schemas.openxmlformats.org/drawingml/2006/chartDrawing">
    <cdr:from>
      <cdr:x>0.29876</cdr:x>
      <cdr:y>0.38588</cdr:y>
    </cdr:from>
    <cdr:to>
      <cdr:x>0.39717</cdr:x>
      <cdr:y>0.45322</cdr:y>
    </cdr:to>
    <cdr:sp macro="" textlink="">
      <cdr:nvSpPr>
        <cdr:cNvPr id="10" name="TextBox 1"/>
        <cdr:cNvSpPr txBox="1"/>
      </cdr:nvSpPr>
      <cdr:spPr>
        <a:xfrm xmlns:a="http://schemas.openxmlformats.org/drawingml/2006/main">
          <a:off x="1906813" y="1162082"/>
          <a:ext cx="628090" cy="202794"/>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a:solidFill>
                <a:schemeClr val="bg2">
                  <a:lumMod val="25000"/>
                </a:schemeClr>
              </a:solidFill>
              <a:latin typeface="Arial" panose="020B0604020202020204" pitchFamily="34" charset="0"/>
              <a:cs typeface="Arial" panose="020B0604020202020204" pitchFamily="34" charset="0"/>
            </a:rPr>
            <a:t>Northeast</a:t>
          </a:r>
        </a:p>
      </cdr:txBody>
    </cdr:sp>
  </cdr:relSizeAnchor>
</c:userShapes>
</file>

<file path=xl/drawings/drawing48.xml><?xml version="1.0" encoding="utf-8"?>
<xdr:wsDr xmlns:xdr="http://schemas.openxmlformats.org/drawingml/2006/spreadsheetDrawing" xmlns:a="http://schemas.openxmlformats.org/drawingml/2006/main">
  <xdr:twoCellAnchor>
    <xdr:from>
      <xdr:col>0</xdr:col>
      <xdr:colOff>0</xdr:colOff>
      <xdr:row>2</xdr:row>
      <xdr:rowOff>7144</xdr:rowOff>
    </xdr:from>
    <xdr:to>
      <xdr:col>8</xdr:col>
      <xdr:colOff>162877</xdr:colOff>
      <xdr:row>18</xdr:row>
      <xdr:rowOff>129064</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9.xml><?xml version="1.0" encoding="utf-8"?>
<c:userShapes xmlns:c="http://schemas.openxmlformats.org/drawingml/2006/chart">
  <cdr:relSizeAnchor xmlns:cdr="http://schemas.openxmlformats.org/drawingml/2006/chartDrawing">
    <cdr:from>
      <cdr:x>0</cdr:x>
      <cdr:y>3.31398E-7</cdr:y>
    </cdr:from>
    <cdr:to>
      <cdr:x>0.80729</cdr:x>
      <cdr:y>0.06708</cdr:y>
    </cdr:to>
    <cdr:sp macro="" textlink="">
      <cdr:nvSpPr>
        <cdr:cNvPr id="2" name="TextBox 1"/>
        <cdr:cNvSpPr txBox="1"/>
      </cdr:nvSpPr>
      <cdr:spPr>
        <a:xfrm xmlns:a="http://schemas.openxmlformats.org/drawingml/2006/main">
          <a:off x="0" y="1"/>
          <a:ext cx="4872037" cy="202406"/>
        </a:xfrm>
        <a:prstGeom xmlns:a="http://schemas.openxmlformats.org/drawingml/2006/main" prst="rect">
          <a:avLst/>
        </a:prstGeom>
      </cdr:spPr>
      <cdr:txBody>
        <a:bodyPr xmlns:a="http://schemas.openxmlformats.org/drawingml/2006/main" vertOverflow="clip" wrap="square" lIns="45720" rIns="45720" rtlCol="0" anchor="ctr" anchorCtr="1"/>
        <a:lstStyle xmlns:a="http://schemas.openxmlformats.org/drawingml/2006/main"/>
        <a:p xmlns:a="http://schemas.openxmlformats.org/drawingml/2006/main">
          <a:r>
            <a:rPr lang="en-US" sz="1000" b="1">
              <a:latin typeface="Arial" panose="020B0604020202020204" pitchFamily="34" charset="0"/>
              <a:cs typeface="Arial" panose="020B0604020202020204" pitchFamily="34" charset="0"/>
            </a:rPr>
            <a:t>LevelTen PPA Price Index (2019 $/MWh, 10th percentile of first-year offer</a:t>
          </a:r>
          <a:r>
            <a:rPr lang="en-US" sz="1000" b="1" baseline="0">
              <a:latin typeface="Arial" panose="020B0604020202020204" pitchFamily="34" charset="0"/>
              <a:cs typeface="Arial" panose="020B0604020202020204" pitchFamily="34" charset="0"/>
            </a:rPr>
            <a:t> price</a:t>
          </a:r>
          <a:r>
            <a:rPr lang="en-US" sz="1000" b="1">
              <a:latin typeface="Arial" panose="020B0604020202020204" pitchFamily="34" charset="0"/>
              <a:cs typeface="Arial" panose="020B0604020202020204" pitchFamily="34" charset="0"/>
            </a:rPr>
            <a:t>)</a:t>
          </a:r>
        </a:p>
      </cdr:txBody>
    </cdr:sp>
  </cdr:relSizeAnchor>
  <cdr:relSizeAnchor xmlns:cdr="http://schemas.openxmlformats.org/drawingml/2006/chartDrawing">
    <cdr:from>
      <cdr:x>0.31776</cdr:x>
      <cdr:y>0.24095</cdr:y>
    </cdr:from>
    <cdr:to>
      <cdr:x>0.47348</cdr:x>
      <cdr:y>0.34328</cdr:y>
    </cdr:to>
    <cdr:sp macro="" textlink="">
      <cdr:nvSpPr>
        <cdr:cNvPr id="3" name="TextBox 1"/>
        <cdr:cNvSpPr txBox="1"/>
      </cdr:nvSpPr>
      <cdr:spPr>
        <a:xfrm xmlns:a="http://schemas.openxmlformats.org/drawingml/2006/main">
          <a:off x="1917700" y="727075"/>
          <a:ext cx="939799" cy="308769"/>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100" b="1">
              <a:solidFill>
                <a:schemeClr val="bg1">
                  <a:lumMod val="65000"/>
                </a:schemeClr>
              </a:solidFill>
            </a:rPr>
            <a:t>SPP</a:t>
          </a:r>
        </a:p>
      </cdr:txBody>
    </cdr:sp>
  </cdr:relSizeAnchor>
  <cdr:relSizeAnchor xmlns:cdr="http://schemas.openxmlformats.org/drawingml/2006/chartDrawing">
    <cdr:from>
      <cdr:x>0.57976</cdr:x>
      <cdr:y>0.16677</cdr:y>
    </cdr:from>
    <cdr:to>
      <cdr:x>0.73548</cdr:x>
      <cdr:y>0.2691</cdr:y>
    </cdr:to>
    <cdr:sp macro="" textlink="">
      <cdr:nvSpPr>
        <cdr:cNvPr id="4" name="TextBox 1"/>
        <cdr:cNvSpPr txBox="1"/>
      </cdr:nvSpPr>
      <cdr:spPr>
        <a:xfrm xmlns:a="http://schemas.openxmlformats.org/drawingml/2006/main">
          <a:off x="3498850" y="503238"/>
          <a:ext cx="939799" cy="308769"/>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100" b="1">
              <a:solidFill>
                <a:schemeClr val="tx2">
                  <a:lumMod val="60000"/>
                  <a:lumOff val="40000"/>
                </a:schemeClr>
              </a:solidFill>
            </a:rPr>
            <a:t>MISO</a:t>
          </a:r>
        </a:p>
      </cdr:txBody>
    </cdr:sp>
  </cdr:relSizeAnchor>
  <cdr:relSizeAnchor xmlns:cdr="http://schemas.openxmlformats.org/drawingml/2006/chartDrawing">
    <cdr:from>
      <cdr:x>0.72575</cdr:x>
      <cdr:y>0.45086</cdr:y>
    </cdr:from>
    <cdr:to>
      <cdr:x>0.88147</cdr:x>
      <cdr:y>0.55319</cdr:y>
    </cdr:to>
    <cdr:sp macro="" textlink="">
      <cdr:nvSpPr>
        <cdr:cNvPr id="5" name="TextBox 1"/>
        <cdr:cNvSpPr txBox="1"/>
      </cdr:nvSpPr>
      <cdr:spPr>
        <a:xfrm xmlns:a="http://schemas.openxmlformats.org/drawingml/2006/main">
          <a:off x="4379912" y="1360488"/>
          <a:ext cx="939799" cy="308769"/>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100" b="1">
              <a:solidFill>
                <a:schemeClr val="accent5"/>
              </a:solidFill>
            </a:rPr>
            <a:t>CAISO</a:t>
          </a:r>
        </a:p>
      </cdr:txBody>
    </cdr:sp>
  </cdr:relSizeAnchor>
  <cdr:relSizeAnchor xmlns:cdr="http://schemas.openxmlformats.org/drawingml/2006/chartDrawing">
    <cdr:from>
      <cdr:x>0.06208</cdr:x>
      <cdr:y>0.42561</cdr:y>
    </cdr:from>
    <cdr:to>
      <cdr:x>0.2178</cdr:x>
      <cdr:y>0.52794</cdr:y>
    </cdr:to>
    <cdr:sp macro="" textlink="">
      <cdr:nvSpPr>
        <cdr:cNvPr id="6" name="TextBox 1"/>
        <cdr:cNvSpPr txBox="1"/>
      </cdr:nvSpPr>
      <cdr:spPr>
        <a:xfrm xmlns:a="http://schemas.openxmlformats.org/drawingml/2006/main">
          <a:off x="374650" y="1284288"/>
          <a:ext cx="939799" cy="308769"/>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100" b="1">
              <a:solidFill>
                <a:schemeClr val="accent3">
                  <a:lumMod val="75000"/>
                </a:schemeClr>
              </a:solidFill>
            </a:rPr>
            <a:t>ERCOT</a:t>
          </a:r>
        </a:p>
      </cdr:txBody>
    </cdr:sp>
  </cdr:relSizeAnchor>
  <cdr:relSizeAnchor xmlns:cdr="http://schemas.openxmlformats.org/drawingml/2006/chartDrawing">
    <cdr:from>
      <cdr:x>0.79282</cdr:x>
      <cdr:y>0.03893</cdr:y>
    </cdr:from>
    <cdr:to>
      <cdr:x>0.94855</cdr:x>
      <cdr:y>0.14126</cdr:y>
    </cdr:to>
    <cdr:sp macro="" textlink="">
      <cdr:nvSpPr>
        <cdr:cNvPr id="7" name="TextBox 1"/>
        <cdr:cNvSpPr txBox="1"/>
      </cdr:nvSpPr>
      <cdr:spPr>
        <a:xfrm xmlns:a="http://schemas.openxmlformats.org/drawingml/2006/main">
          <a:off x="4784725" y="117475"/>
          <a:ext cx="939799" cy="308769"/>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100" b="1">
              <a:solidFill>
                <a:schemeClr val="bg2">
                  <a:lumMod val="25000"/>
                </a:schemeClr>
              </a:solidFill>
            </a:rPr>
            <a:t>PJM</a:t>
          </a:r>
        </a:p>
      </cdr:txBody>
    </cdr:sp>
  </cdr:relSizeAnchor>
  <cdr:relSizeAnchor xmlns:cdr="http://schemas.openxmlformats.org/drawingml/2006/chartDrawing">
    <cdr:from>
      <cdr:x>0.06524</cdr:x>
      <cdr:y>0.67314</cdr:y>
    </cdr:from>
    <cdr:to>
      <cdr:x>0.72601</cdr:x>
      <cdr:y>0.78993</cdr:y>
    </cdr:to>
    <cdr:sp macro="" textlink="">
      <cdr:nvSpPr>
        <cdr:cNvPr id="8" name="TextBox 1"/>
        <cdr:cNvSpPr txBox="1"/>
      </cdr:nvSpPr>
      <cdr:spPr>
        <a:xfrm xmlns:a="http://schemas.openxmlformats.org/drawingml/2006/main">
          <a:off x="393700" y="2031207"/>
          <a:ext cx="3987799" cy="352426"/>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100" b="1" i="1"/>
            <a:t>Note:  LevelTen does not</a:t>
          </a:r>
          <a:r>
            <a:rPr lang="en-US" sz="1100" b="1" i="1" baseline="0"/>
            <a:t> report PPA prices for NYISO or ISO-NE.   </a:t>
          </a:r>
          <a:endParaRPr lang="en-US" sz="1100" b="1" i="1"/>
        </a:p>
      </cdr:txBody>
    </cdr:sp>
  </cdr:relSizeAnchor>
</c:userShapes>
</file>

<file path=xl/drawings/drawing5.xml><?xml version="1.0" encoding="utf-8"?>
<xdr:wsDr xmlns:xdr="http://schemas.openxmlformats.org/drawingml/2006/spreadsheetDrawing" xmlns:a="http://schemas.openxmlformats.org/drawingml/2006/main">
  <xdr:twoCellAnchor>
    <xdr:from>
      <xdr:col>0</xdr:col>
      <xdr:colOff>0</xdr:colOff>
      <xdr:row>1</xdr:row>
      <xdr:rowOff>123825</xdr:rowOff>
    </xdr:from>
    <xdr:to>
      <xdr:col>11</xdr:col>
      <xdr:colOff>360680</xdr:colOff>
      <xdr:row>18</xdr:row>
      <xdr:rowOff>123825</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0.xml><?xml version="1.0" encoding="utf-8"?>
<xdr:wsDr xmlns:xdr="http://schemas.openxmlformats.org/drawingml/2006/spreadsheetDrawing" xmlns:a="http://schemas.openxmlformats.org/drawingml/2006/main">
  <xdr:twoCellAnchor>
    <xdr:from>
      <xdr:col>0</xdr:col>
      <xdr:colOff>11429</xdr:colOff>
      <xdr:row>2</xdr:row>
      <xdr:rowOff>0</xdr:rowOff>
    </xdr:from>
    <xdr:to>
      <xdr:col>7</xdr:col>
      <xdr:colOff>188594</xdr:colOff>
      <xdr:row>21</xdr:row>
      <xdr:rowOff>31433</xdr:rowOff>
    </xdr:to>
    <xdr:graphicFrame macro="">
      <xdr:nvGraphicFramePr>
        <xdr:cNvPr id="2"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5715</xdr:colOff>
      <xdr:row>1</xdr:row>
      <xdr:rowOff>147637</xdr:rowOff>
    </xdr:from>
    <xdr:to>
      <xdr:col>18</xdr:col>
      <xdr:colOff>116205</xdr:colOff>
      <xdr:row>21</xdr:row>
      <xdr:rowOff>21907</xdr:rowOff>
    </xdr:to>
    <xdr:graphicFrame macro="">
      <xdr:nvGraphicFramePr>
        <xdr:cNvPr id="3"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15240</xdr:colOff>
      <xdr:row>1</xdr:row>
      <xdr:rowOff>112395</xdr:rowOff>
    </xdr:from>
    <xdr:to>
      <xdr:col>28</xdr:col>
      <xdr:colOff>563880</xdr:colOff>
      <xdr:row>20</xdr:row>
      <xdr:rowOff>143827</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30</xdr:col>
      <xdr:colOff>18097</xdr:colOff>
      <xdr:row>1</xdr:row>
      <xdr:rowOff>114300</xdr:rowOff>
    </xdr:from>
    <xdr:to>
      <xdr:col>39</xdr:col>
      <xdr:colOff>566737</xdr:colOff>
      <xdr:row>20</xdr:row>
      <xdr:rowOff>145732</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51.xml><?xml version="1.0" encoding="utf-8"?>
<c:userShapes xmlns:c="http://schemas.openxmlformats.org/drawingml/2006/chart">
  <cdr:relSizeAnchor xmlns:cdr="http://schemas.openxmlformats.org/drawingml/2006/chartDrawing">
    <cdr:from>
      <cdr:x>0</cdr:x>
      <cdr:y>0</cdr:y>
    </cdr:from>
    <cdr:to>
      <cdr:x>0.35229</cdr:x>
      <cdr:y>0.07656</cdr:y>
    </cdr:to>
    <cdr:sp macro="" textlink="">
      <cdr:nvSpPr>
        <cdr:cNvPr id="299009" name="Text Box 1"/>
        <cdr:cNvSpPr txBox="1">
          <a:spLocks xmlns:a="http://schemas.openxmlformats.org/drawingml/2006/main" noChangeArrowheads="1"/>
        </cdr:cNvSpPr>
      </cdr:nvSpPr>
      <cdr:spPr bwMode="auto">
        <a:xfrm xmlns:a="http://schemas.openxmlformats.org/drawingml/2006/main">
          <a:off x="0" y="0"/>
          <a:ext cx="2076450" cy="231035"/>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ctr" rtl="0">
            <a:defRPr sz="1000"/>
          </a:pPr>
          <a:r>
            <a:rPr lang="en-US" sz="1000" b="1" i="0" u="none" strike="noStrike" baseline="0">
              <a:solidFill>
                <a:srgbClr val="000000"/>
              </a:solidFill>
              <a:latin typeface="Arial" panose="020B0604020202020204" pitchFamily="34" charset="0"/>
              <a:cs typeface="Arial" panose="020B0604020202020204" pitchFamily="34" charset="0"/>
            </a:rPr>
            <a:t>Levelized PPA Price (2019 $/MWh)</a:t>
          </a:r>
          <a:endParaRPr lang="en-US" sz="1000" b="1">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0.75848</cdr:x>
      <cdr:y>0.49495</cdr:y>
    </cdr:from>
    <cdr:to>
      <cdr:x>0.85543</cdr:x>
      <cdr:y>0.57196</cdr:y>
    </cdr:to>
    <cdr:sp macro="" textlink="">
      <cdr:nvSpPr>
        <cdr:cNvPr id="18" name="Text Box 3"/>
        <cdr:cNvSpPr txBox="1">
          <a:spLocks xmlns:a="http://schemas.openxmlformats.org/drawingml/2006/main" noChangeArrowheads="1"/>
        </cdr:cNvSpPr>
      </cdr:nvSpPr>
      <cdr:spPr bwMode="auto">
        <a:xfrm xmlns:a="http://schemas.openxmlformats.org/drawingml/2006/main">
          <a:off x="4577483" y="1493512"/>
          <a:ext cx="585097" cy="232379"/>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1" i="0" u="none" strike="noStrike" baseline="0">
              <a:solidFill>
                <a:schemeClr val="accent2"/>
              </a:solidFill>
              <a:latin typeface="Arial" panose="020B0604020202020204" pitchFamily="34" charset="0"/>
              <a:cs typeface="Arial" panose="020B0604020202020204" pitchFamily="34" charset="0"/>
            </a:rPr>
            <a:t>200 MW</a:t>
          </a:r>
          <a:endParaRPr lang="en-US" sz="1000" b="1">
            <a:solidFill>
              <a:schemeClr val="accent2"/>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0.37137</cdr:x>
      <cdr:y>0.38086</cdr:y>
    </cdr:from>
    <cdr:to>
      <cdr:x>0.45265</cdr:x>
      <cdr:y>0.4889</cdr:y>
    </cdr:to>
    <cdr:sp macro="" textlink="">
      <cdr:nvSpPr>
        <cdr:cNvPr id="5" name="Text Box 3"/>
        <cdr:cNvSpPr txBox="1">
          <a:spLocks xmlns:a="http://schemas.openxmlformats.org/drawingml/2006/main" noChangeArrowheads="1"/>
        </cdr:cNvSpPr>
      </cdr:nvSpPr>
      <cdr:spPr bwMode="auto">
        <a:xfrm xmlns:a="http://schemas.openxmlformats.org/drawingml/2006/main">
          <a:off x="2241244" y="1149243"/>
          <a:ext cx="490528" cy="326013"/>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1" i="0" u="none" strike="noStrike" baseline="0">
              <a:solidFill>
                <a:schemeClr val="accent3">
                  <a:lumMod val="75000"/>
                </a:schemeClr>
              </a:solidFill>
              <a:latin typeface="Arial" panose="020B0604020202020204" pitchFamily="34" charset="0"/>
              <a:cs typeface="Arial" panose="020B0604020202020204" pitchFamily="34" charset="0"/>
            </a:rPr>
            <a:t>20 MW</a:t>
          </a:r>
          <a:endParaRPr lang="en-US" sz="1000" b="1">
            <a:solidFill>
              <a:schemeClr val="accent3">
                <a:lumMod val="75000"/>
              </a:schemeClr>
            </a:solidFill>
            <a:latin typeface="Arial" panose="020B0604020202020204" pitchFamily="34" charset="0"/>
            <a:cs typeface="Arial" panose="020B0604020202020204" pitchFamily="34" charset="0"/>
          </a:endParaRPr>
        </a:p>
      </cdr:txBody>
    </cdr:sp>
  </cdr:relSizeAnchor>
</c:userShapes>
</file>

<file path=xl/drawings/drawing52.xml><?xml version="1.0" encoding="utf-8"?>
<c:userShapes xmlns:c="http://schemas.openxmlformats.org/drawingml/2006/chart">
  <cdr:relSizeAnchor xmlns:cdr="http://schemas.openxmlformats.org/drawingml/2006/chartDrawing">
    <cdr:from>
      <cdr:x>0</cdr:x>
      <cdr:y>0</cdr:y>
    </cdr:from>
    <cdr:to>
      <cdr:x>0.4386</cdr:x>
      <cdr:y>0.06155</cdr:y>
    </cdr:to>
    <cdr:sp macro="" textlink="">
      <cdr:nvSpPr>
        <cdr:cNvPr id="299009" name="Text Box 1"/>
        <cdr:cNvSpPr txBox="1">
          <a:spLocks xmlns:a="http://schemas.openxmlformats.org/drawingml/2006/main" noChangeArrowheads="1"/>
        </cdr:cNvSpPr>
      </cdr:nvSpPr>
      <cdr:spPr bwMode="auto">
        <a:xfrm xmlns:a="http://schemas.openxmlformats.org/drawingml/2006/main">
          <a:off x="0" y="0"/>
          <a:ext cx="2646997" cy="185738"/>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ctr" rtl="0">
            <a:defRPr sz="1000"/>
          </a:pPr>
          <a:r>
            <a:rPr lang="en-US" sz="1000" b="1" i="0" u="none" strike="noStrike" baseline="0">
              <a:solidFill>
                <a:srgbClr val="000000"/>
              </a:solidFill>
              <a:latin typeface="Arial" panose="020B0604020202020204" pitchFamily="34" charset="0"/>
              <a:cs typeface="Arial" panose="020B0604020202020204" pitchFamily="34" charset="0"/>
            </a:rPr>
            <a:t>Levelized Storage Adder (2019 $/MWh-PV)</a:t>
          </a:r>
          <a:endParaRPr lang="en-US" sz="1000" b="1">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0.8458</cdr:x>
      <cdr:y>0.28092</cdr:y>
    </cdr:from>
    <cdr:to>
      <cdr:x>0.9798</cdr:x>
      <cdr:y>0.41509</cdr:y>
    </cdr:to>
    <cdr:sp macro="" textlink="">
      <cdr:nvSpPr>
        <cdr:cNvPr id="18" name="Text Box 3"/>
        <cdr:cNvSpPr txBox="1">
          <a:spLocks xmlns:a="http://schemas.openxmlformats.org/drawingml/2006/main" noChangeArrowheads="1"/>
        </cdr:cNvSpPr>
      </cdr:nvSpPr>
      <cdr:spPr bwMode="auto">
        <a:xfrm xmlns:a="http://schemas.openxmlformats.org/drawingml/2006/main">
          <a:off x="5104447" y="847682"/>
          <a:ext cx="808685" cy="404856"/>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1" i="0" u="none" strike="noStrike" baseline="0">
              <a:solidFill>
                <a:schemeClr val="tx1"/>
              </a:solidFill>
              <a:latin typeface="Arial" panose="020B0604020202020204" pitchFamily="34" charset="0"/>
              <a:cs typeface="Arial" panose="020B0604020202020204" pitchFamily="34" charset="0"/>
            </a:rPr>
            <a:t>180 MW</a:t>
          </a:r>
        </a:p>
        <a:p xmlns:a="http://schemas.openxmlformats.org/drawingml/2006/main">
          <a:pPr algn="ctr" rtl="0">
            <a:defRPr sz="1000"/>
          </a:pPr>
          <a:r>
            <a:rPr lang="en-US" sz="1000" b="1" i="0" u="none" strike="noStrike" baseline="0">
              <a:solidFill>
                <a:schemeClr val="tx1"/>
              </a:solidFill>
              <a:latin typeface="Arial" panose="020B0604020202020204" pitchFamily="34" charset="0"/>
              <a:cs typeface="Arial" panose="020B0604020202020204" pitchFamily="34" charset="0"/>
            </a:rPr>
            <a:t>(battery)</a:t>
          </a:r>
          <a:endParaRPr lang="en-US" sz="1000" b="1">
            <a:solidFill>
              <a:schemeClr val="tx1"/>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0.39757</cdr:x>
      <cdr:y>0.18033</cdr:y>
    </cdr:from>
    <cdr:to>
      <cdr:x>0.58539</cdr:x>
      <cdr:y>0.28837</cdr:y>
    </cdr:to>
    <cdr:sp macro="" textlink="">
      <cdr:nvSpPr>
        <cdr:cNvPr id="6" name="Text Box 3"/>
        <cdr:cNvSpPr txBox="1">
          <a:spLocks xmlns:a="http://schemas.openxmlformats.org/drawingml/2006/main" noChangeArrowheads="1"/>
        </cdr:cNvSpPr>
      </cdr:nvSpPr>
      <cdr:spPr bwMode="auto">
        <a:xfrm xmlns:a="http://schemas.openxmlformats.org/drawingml/2006/main">
          <a:off x="2399347" y="544149"/>
          <a:ext cx="1133475" cy="326013"/>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1" i="0" u="none" strike="noStrike" baseline="0">
              <a:solidFill>
                <a:schemeClr val="tx1"/>
              </a:solidFill>
              <a:latin typeface="Arial" panose="020B0604020202020204" pitchFamily="34" charset="0"/>
              <a:cs typeface="Arial" panose="020B0604020202020204" pitchFamily="34" charset="0"/>
            </a:rPr>
            <a:t>20 MW</a:t>
          </a:r>
        </a:p>
        <a:p xmlns:a="http://schemas.openxmlformats.org/drawingml/2006/main">
          <a:pPr algn="ctr" rtl="0">
            <a:defRPr sz="1000"/>
          </a:pPr>
          <a:r>
            <a:rPr lang="en-US" sz="1000" b="1" i="0" u="none" strike="noStrike" baseline="0">
              <a:solidFill>
                <a:schemeClr val="tx1"/>
              </a:solidFill>
              <a:latin typeface="Arial" panose="020B0604020202020204" pitchFamily="34" charset="0"/>
              <a:cs typeface="Arial" panose="020B0604020202020204" pitchFamily="34" charset="0"/>
            </a:rPr>
            <a:t>(battery capacity)</a:t>
          </a:r>
          <a:endParaRPr lang="en-US" sz="1000" b="1">
            <a:solidFill>
              <a:schemeClr val="tx1"/>
            </a:solidFill>
            <a:latin typeface="Arial" panose="020B0604020202020204" pitchFamily="34" charset="0"/>
            <a:cs typeface="Arial" panose="020B0604020202020204" pitchFamily="34" charset="0"/>
          </a:endParaRPr>
        </a:p>
      </cdr:txBody>
    </cdr:sp>
  </cdr:relSizeAnchor>
</c:userShapes>
</file>

<file path=xl/drawings/drawing53.xml><?xml version="1.0" encoding="utf-8"?>
<c:userShapes xmlns:c="http://schemas.openxmlformats.org/drawingml/2006/chart">
  <cdr:relSizeAnchor xmlns:cdr="http://schemas.openxmlformats.org/drawingml/2006/chartDrawing">
    <cdr:from>
      <cdr:x>1.65699E-7</cdr:x>
      <cdr:y>3.31398E-7</cdr:y>
    </cdr:from>
    <cdr:to>
      <cdr:x>0.4315</cdr:x>
      <cdr:y>0.06692</cdr:y>
    </cdr:to>
    <cdr:sp macro="" textlink="">
      <cdr:nvSpPr>
        <cdr:cNvPr id="299009" name="Text Box 1"/>
        <cdr:cNvSpPr txBox="1">
          <a:spLocks xmlns:a="http://schemas.openxmlformats.org/drawingml/2006/main" noChangeArrowheads="1"/>
        </cdr:cNvSpPr>
      </cdr:nvSpPr>
      <cdr:spPr bwMode="auto">
        <a:xfrm xmlns:a="http://schemas.openxmlformats.org/drawingml/2006/main">
          <a:off x="1" y="1"/>
          <a:ext cx="2604134" cy="201929"/>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ctr" rtl="0">
            <a:defRPr sz="1000"/>
          </a:pPr>
          <a:r>
            <a:rPr lang="en-US" sz="1000" b="1" i="0" u="none" strike="noStrike" baseline="0">
              <a:solidFill>
                <a:srgbClr val="000000"/>
              </a:solidFill>
              <a:latin typeface="Arial" panose="020B0604020202020204" pitchFamily="34" charset="0"/>
              <a:cs typeface="Arial" panose="020B0604020202020204" pitchFamily="34" charset="0"/>
            </a:rPr>
            <a:t>Storage Premium (Adder / Full PPA Price)</a:t>
          </a:r>
          <a:endParaRPr lang="en-US" sz="1000" b="1">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0.84422</cdr:x>
      <cdr:y>0.34695</cdr:y>
    </cdr:from>
    <cdr:to>
      <cdr:x>0.95581</cdr:x>
      <cdr:y>0.46777</cdr:y>
    </cdr:to>
    <cdr:sp macro="" textlink="">
      <cdr:nvSpPr>
        <cdr:cNvPr id="18" name="Text Box 3"/>
        <cdr:cNvSpPr txBox="1">
          <a:spLocks xmlns:a="http://schemas.openxmlformats.org/drawingml/2006/main" noChangeArrowheads="1"/>
        </cdr:cNvSpPr>
      </cdr:nvSpPr>
      <cdr:spPr bwMode="auto">
        <a:xfrm xmlns:a="http://schemas.openxmlformats.org/drawingml/2006/main">
          <a:off x="5094922" y="1046929"/>
          <a:ext cx="673430" cy="364576"/>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1" i="0" u="none" strike="noStrike" baseline="0">
              <a:solidFill>
                <a:schemeClr val="tx1"/>
              </a:solidFill>
              <a:latin typeface="Arial" panose="020B0604020202020204" pitchFamily="34" charset="0"/>
              <a:cs typeface="Arial" panose="020B0604020202020204" pitchFamily="34" charset="0"/>
            </a:rPr>
            <a:t>180 MW</a:t>
          </a:r>
        </a:p>
        <a:p xmlns:a="http://schemas.openxmlformats.org/drawingml/2006/main">
          <a:pPr algn="ctr" rtl="0">
            <a:defRPr sz="1000"/>
          </a:pPr>
          <a:r>
            <a:rPr lang="en-US" sz="1000" b="1" i="0" u="none" strike="noStrike" baseline="0">
              <a:solidFill>
                <a:schemeClr val="tx1"/>
              </a:solidFill>
              <a:latin typeface="Arial" panose="020B0604020202020204" pitchFamily="34" charset="0"/>
              <a:cs typeface="Arial" panose="020B0604020202020204" pitchFamily="34" charset="0"/>
            </a:rPr>
            <a:t>(battery)</a:t>
          </a:r>
          <a:endParaRPr lang="en-US" sz="1000" b="1">
            <a:solidFill>
              <a:schemeClr val="tx1"/>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0.33602</cdr:x>
      <cdr:y>0.13803</cdr:y>
    </cdr:from>
    <cdr:to>
      <cdr:x>0.52857</cdr:x>
      <cdr:y>0.24607</cdr:y>
    </cdr:to>
    <cdr:sp macro="" textlink="">
      <cdr:nvSpPr>
        <cdr:cNvPr id="6" name="Text Box 3"/>
        <cdr:cNvSpPr txBox="1">
          <a:spLocks xmlns:a="http://schemas.openxmlformats.org/drawingml/2006/main" noChangeArrowheads="1"/>
        </cdr:cNvSpPr>
      </cdr:nvSpPr>
      <cdr:spPr bwMode="auto">
        <a:xfrm xmlns:a="http://schemas.openxmlformats.org/drawingml/2006/main">
          <a:off x="2027896" y="416499"/>
          <a:ext cx="1162026" cy="326013"/>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1" i="0" u="none" strike="noStrike" baseline="0">
              <a:solidFill>
                <a:schemeClr val="tx1"/>
              </a:solidFill>
              <a:latin typeface="Arial" panose="020B0604020202020204" pitchFamily="34" charset="0"/>
              <a:cs typeface="Arial" panose="020B0604020202020204" pitchFamily="34" charset="0"/>
            </a:rPr>
            <a:t>20 MW</a:t>
          </a:r>
        </a:p>
        <a:p xmlns:a="http://schemas.openxmlformats.org/drawingml/2006/main">
          <a:pPr algn="ctr" rtl="0">
            <a:defRPr sz="1000"/>
          </a:pPr>
          <a:r>
            <a:rPr lang="en-US" sz="1000" b="1" i="0" u="none" strike="noStrike" baseline="0">
              <a:solidFill>
                <a:schemeClr val="tx1"/>
              </a:solidFill>
              <a:latin typeface="Arial" panose="020B0604020202020204" pitchFamily="34" charset="0"/>
              <a:cs typeface="Arial" panose="020B0604020202020204" pitchFamily="34" charset="0"/>
            </a:rPr>
            <a:t>(battery capacity)</a:t>
          </a:r>
        </a:p>
      </cdr:txBody>
    </cdr:sp>
  </cdr:relSizeAnchor>
</c:userShapes>
</file>

<file path=xl/drawings/drawing54.xml><?xml version="1.0" encoding="utf-8"?>
<c:userShapes xmlns:c="http://schemas.openxmlformats.org/drawingml/2006/chart">
  <cdr:relSizeAnchor xmlns:cdr="http://schemas.openxmlformats.org/drawingml/2006/chartDrawing">
    <cdr:from>
      <cdr:x>0.6471</cdr:x>
      <cdr:y>0.14078</cdr:y>
    </cdr:from>
    <cdr:to>
      <cdr:x>0.96122</cdr:x>
      <cdr:y>0.32778</cdr:y>
    </cdr:to>
    <cdr:sp macro="" textlink="">
      <cdr:nvSpPr>
        <cdr:cNvPr id="9" name="Trapezoid 8"/>
        <cdr:cNvSpPr/>
      </cdr:nvSpPr>
      <cdr:spPr>
        <a:xfrm xmlns:a="http://schemas.openxmlformats.org/drawingml/2006/main" rot="5804397">
          <a:off x="4571012" y="-240913"/>
          <a:ext cx="564272" cy="1895720"/>
        </a:xfrm>
        <a:prstGeom xmlns:a="http://schemas.openxmlformats.org/drawingml/2006/main" prst="trapezoid">
          <a:avLst>
            <a:gd name="adj" fmla="val 14466"/>
          </a:avLst>
        </a:prstGeom>
        <a:solidFill xmlns:a="http://schemas.openxmlformats.org/drawingml/2006/main">
          <a:schemeClr val="accent2">
            <a:alpha val="50000"/>
          </a:schemeClr>
        </a:solidFill>
        <a:ln xmlns:a="http://schemas.openxmlformats.org/drawingml/2006/main" w="6350">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0.6597</cdr:x>
      <cdr:y>0.33995</cdr:y>
    </cdr:from>
    <cdr:to>
      <cdr:x>0.9631</cdr:x>
      <cdr:y>0.54197</cdr:y>
    </cdr:to>
    <cdr:sp macro="" textlink="">
      <cdr:nvSpPr>
        <cdr:cNvPr id="7" name="Trapezoid 6"/>
        <cdr:cNvSpPr/>
      </cdr:nvSpPr>
      <cdr:spPr>
        <a:xfrm xmlns:a="http://schemas.openxmlformats.org/drawingml/2006/main" rot="5882542">
          <a:off x="4592047" y="415063"/>
          <a:ext cx="609571" cy="1831087"/>
        </a:xfrm>
        <a:prstGeom xmlns:a="http://schemas.openxmlformats.org/drawingml/2006/main" prst="trapezoid">
          <a:avLst/>
        </a:prstGeom>
        <a:solidFill xmlns:a="http://schemas.openxmlformats.org/drawingml/2006/main">
          <a:schemeClr val="accent4">
            <a:alpha val="50000"/>
          </a:schemeClr>
        </a:solidFill>
        <a:ln xmlns:a="http://schemas.openxmlformats.org/drawingml/2006/main" w="6350">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0.10794</cdr:x>
      <cdr:y>0.46861</cdr:y>
    </cdr:from>
    <cdr:to>
      <cdr:x>0.8629</cdr:x>
      <cdr:y>0.74896</cdr:y>
    </cdr:to>
    <cdr:sp macro="" textlink="">
      <cdr:nvSpPr>
        <cdr:cNvPr id="5" name="Trapezoid 4"/>
        <cdr:cNvSpPr/>
      </cdr:nvSpPr>
      <cdr:spPr>
        <a:xfrm xmlns:a="http://schemas.openxmlformats.org/drawingml/2006/main" rot="5905489">
          <a:off x="2506524" y="-441096"/>
          <a:ext cx="845964" cy="4556209"/>
        </a:xfrm>
        <a:prstGeom xmlns:a="http://schemas.openxmlformats.org/drawingml/2006/main" prst="trapezoid">
          <a:avLst/>
        </a:prstGeom>
        <a:solidFill xmlns:a="http://schemas.openxmlformats.org/drawingml/2006/main">
          <a:schemeClr val="accent3">
            <a:alpha val="50000"/>
          </a:schemeClr>
        </a:solidFill>
        <a:ln xmlns:a="http://schemas.openxmlformats.org/drawingml/2006/main" w="6350">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1.65699E-7</cdr:x>
      <cdr:y>3.31398E-7</cdr:y>
    </cdr:from>
    <cdr:to>
      <cdr:x>0.42945</cdr:x>
      <cdr:y>0.06944</cdr:y>
    </cdr:to>
    <cdr:sp macro="" textlink="">
      <cdr:nvSpPr>
        <cdr:cNvPr id="299009" name="Text Box 1"/>
        <cdr:cNvSpPr txBox="1">
          <a:spLocks xmlns:a="http://schemas.openxmlformats.org/drawingml/2006/main" noChangeArrowheads="1"/>
        </cdr:cNvSpPr>
      </cdr:nvSpPr>
      <cdr:spPr bwMode="auto">
        <a:xfrm xmlns:a="http://schemas.openxmlformats.org/drawingml/2006/main">
          <a:off x="1" y="1"/>
          <a:ext cx="2591752" cy="209549"/>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ctr" rtl="0">
            <a:defRPr sz="1000"/>
          </a:pPr>
          <a:r>
            <a:rPr lang="en-US" sz="1000" b="1" i="0" u="none" strike="noStrike" baseline="0">
              <a:solidFill>
                <a:srgbClr val="000000"/>
              </a:solidFill>
              <a:latin typeface="Arial" panose="020B0604020202020204" pitchFamily="34" charset="0"/>
              <a:cs typeface="Arial" panose="020B0604020202020204" pitchFamily="34" charset="0"/>
            </a:rPr>
            <a:t>Storage Premium (Adder / Full PPA Price)</a:t>
          </a:r>
          <a:endParaRPr lang="en-US" sz="1000" b="1">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0.65401</cdr:x>
      <cdr:y>0.36841</cdr:y>
    </cdr:from>
    <cdr:to>
      <cdr:x>0.74274</cdr:x>
      <cdr:y>0.45076</cdr:y>
    </cdr:to>
    <cdr:sp macro="" textlink="">
      <cdr:nvSpPr>
        <cdr:cNvPr id="18" name="Text Box 3"/>
        <cdr:cNvSpPr txBox="1">
          <a:spLocks xmlns:a="http://schemas.openxmlformats.org/drawingml/2006/main" noChangeArrowheads="1"/>
        </cdr:cNvSpPr>
      </cdr:nvSpPr>
      <cdr:spPr bwMode="auto">
        <a:xfrm xmlns:a="http://schemas.openxmlformats.org/drawingml/2006/main">
          <a:off x="3946985" y="1111690"/>
          <a:ext cx="535489" cy="248493"/>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1" i="0" u="none" strike="noStrike" baseline="0">
              <a:solidFill>
                <a:schemeClr val="accent4">
                  <a:lumMod val="75000"/>
                </a:schemeClr>
              </a:solidFill>
              <a:latin typeface="Arial" panose="020B0604020202020204" pitchFamily="34" charset="0"/>
              <a:cs typeface="Arial" panose="020B0604020202020204" pitchFamily="34" charset="0"/>
            </a:rPr>
            <a:t>40-50%</a:t>
          </a:r>
        </a:p>
      </cdr:txBody>
    </cdr:sp>
  </cdr:relSizeAnchor>
  <cdr:relSizeAnchor xmlns:cdr="http://schemas.openxmlformats.org/drawingml/2006/chartDrawing">
    <cdr:from>
      <cdr:x>0.13431</cdr:x>
      <cdr:y>0.4638</cdr:y>
    </cdr:from>
    <cdr:to>
      <cdr:x>0.40972</cdr:x>
      <cdr:y>0.59659</cdr:y>
    </cdr:to>
    <cdr:sp macro="" textlink="">
      <cdr:nvSpPr>
        <cdr:cNvPr id="8" name="Text Box 3"/>
        <cdr:cNvSpPr txBox="1">
          <a:spLocks xmlns:a="http://schemas.openxmlformats.org/drawingml/2006/main" noChangeArrowheads="1"/>
        </cdr:cNvSpPr>
      </cdr:nvSpPr>
      <cdr:spPr bwMode="auto">
        <a:xfrm xmlns:a="http://schemas.openxmlformats.org/drawingml/2006/main">
          <a:off x="810578" y="1399526"/>
          <a:ext cx="1662100" cy="400699"/>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1" i="0" u="none" strike="noStrike" baseline="0">
              <a:solidFill>
                <a:schemeClr val="accent3">
                  <a:lumMod val="50000"/>
                </a:schemeClr>
              </a:solidFill>
              <a:latin typeface="Arial" panose="020B0604020202020204" pitchFamily="34" charset="0"/>
              <a:cs typeface="Arial" panose="020B0604020202020204" pitchFamily="34" charset="0"/>
            </a:rPr>
            <a:t>5-30% battery:PV capacity</a:t>
          </a:r>
        </a:p>
      </cdr:txBody>
    </cdr:sp>
  </cdr:relSizeAnchor>
  <cdr:relSizeAnchor xmlns:cdr="http://schemas.openxmlformats.org/drawingml/2006/chartDrawing">
    <cdr:from>
      <cdr:x>0.74674</cdr:x>
      <cdr:y>0.17497</cdr:y>
    </cdr:from>
    <cdr:to>
      <cdr:x>0.83547</cdr:x>
      <cdr:y>0.25732</cdr:y>
    </cdr:to>
    <cdr:sp macro="" textlink="">
      <cdr:nvSpPr>
        <cdr:cNvPr id="10" name="Text Box 3"/>
        <cdr:cNvSpPr txBox="1">
          <a:spLocks xmlns:a="http://schemas.openxmlformats.org/drawingml/2006/main" noChangeArrowheads="1"/>
        </cdr:cNvSpPr>
      </cdr:nvSpPr>
      <cdr:spPr bwMode="auto">
        <a:xfrm xmlns:a="http://schemas.openxmlformats.org/drawingml/2006/main">
          <a:off x="4506616" y="527990"/>
          <a:ext cx="535489" cy="248492"/>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wrap="square" lIns="36576" tIns="27432" rIns="36576" bIns="27432"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1" i="0" u="none" strike="noStrike" baseline="0">
              <a:solidFill>
                <a:schemeClr val="accent2">
                  <a:lumMod val="75000"/>
                </a:schemeClr>
              </a:solidFill>
              <a:latin typeface="Arial" panose="020B0604020202020204" pitchFamily="34" charset="0"/>
              <a:cs typeface="Arial" panose="020B0604020202020204" pitchFamily="34" charset="0"/>
            </a:rPr>
            <a:t>75-90%</a:t>
          </a:r>
        </a:p>
      </cdr:txBody>
    </cdr:sp>
  </cdr:relSizeAnchor>
</c:userShapes>
</file>

<file path=xl/drawings/drawing55.xml><?xml version="1.0" encoding="utf-8"?>
<xdr:wsDr xmlns:xdr="http://schemas.openxmlformats.org/drawingml/2006/spreadsheetDrawing" xmlns:a="http://schemas.openxmlformats.org/drawingml/2006/main">
  <xdr:twoCellAnchor>
    <xdr:from>
      <xdr:col>0</xdr:col>
      <xdr:colOff>0</xdr:colOff>
      <xdr:row>1</xdr:row>
      <xdr:rowOff>74072</xdr:rowOff>
    </xdr:from>
    <xdr:to>
      <xdr:col>8</xdr:col>
      <xdr:colOff>521426</xdr:colOff>
      <xdr:row>20</xdr:row>
      <xdr:rowOff>92578</xdr:rowOff>
    </xdr:to>
    <xdr:graphicFrame macro="">
      <xdr:nvGraphicFramePr>
        <xdr:cNvPr id="2" name="Chart 8">
          <a:extLst>
            <a:ext uri="{FF2B5EF4-FFF2-40B4-BE49-F238E27FC236}">
              <a16:creationId xmlns:a16="http://schemas.microsoft.com/office/drawing/2014/main" id="{00000000-0008-0000-3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16288</xdr:colOff>
      <xdr:row>1</xdr:row>
      <xdr:rowOff>106402</xdr:rowOff>
    </xdr:from>
    <xdr:to>
      <xdr:col>20</xdr:col>
      <xdr:colOff>360573</xdr:colOff>
      <xdr:row>20</xdr:row>
      <xdr:rowOff>124908</xdr:rowOff>
    </xdr:to>
    <xdr:graphicFrame macro="">
      <xdr:nvGraphicFramePr>
        <xdr:cNvPr id="3" name="Chart 8">
          <a:extLst>
            <a:ext uri="{FF2B5EF4-FFF2-40B4-BE49-F238E27FC236}">
              <a16:creationId xmlns:a16="http://schemas.microsoft.com/office/drawing/2014/main" id="{00000000-0008-0000-3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575953</xdr:colOff>
      <xdr:row>1</xdr:row>
      <xdr:rowOff>85106</xdr:rowOff>
    </xdr:from>
    <xdr:to>
      <xdr:col>31</xdr:col>
      <xdr:colOff>103940</xdr:colOff>
      <xdr:row>20</xdr:row>
      <xdr:rowOff>101632</xdr:rowOff>
    </xdr:to>
    <xdr:grpSp>
      <xdr:nvGrpSpPr>
        <xdr:cNvPr id="5" name="Group 4"/>
        <xdr:cNvGrpSpPr/>
      </xdr:nvGrpSpPr>
      <xdr:grpSpPr>
        <a:xfrm>
          <a:off x="13029891" y="266081"/>
          <a:ext cx="6128812" cy="3002614"/>
          <a:chOff x="15473362" y="338138"/>
          <a:chExt cx="6091237" cy="2941385"/>
        </a:xfrm>
      </xdr:grpSpPr>
      <xdr:graphicFrame macro="">
        <xdr:nvGraphicFramePr>
          <xdr:cNvPr id="6" name="Chart 8">
            <a:extLst>
              <a:ext uri="{FF2B5EF4-FFF2-40B4-BE49-F238E27FC236}">
                <a16:creationId xmlns:a16="http://schemas.microsoft.com/office/drawing/2014/main" id="{00000000-0008-0000-3100-000002000000}"/>
              </a:ext>
            </a:extLst>
          </xdr:cNvPr>
          <xdr:cNvGraphicFramePr>
            <a:graphicFrameLocks/>
          </xdr:cNvGraphicFramePr>
        </xdr:nvGraphicFramePr>
        <xdr:xfrm>
          <a:off x="15492411" y="338138"/>
          <a:ext cx="6072188" cy="2941385"/>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7" name="Chart 6"/>
          <xdr:cNvGraphicFramePr>
            <a:graphicFrameLocks/>
          </xdr:cNvGraphicFramePr>
        </xdr:nvGraphicFramePr>
        <xdr:xfrm>
          <a:off x="15473362" y="533399"/>
          <a:ext cx="6072188" cy="2552783"/>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wsDr>
</file>

<file path=xl/drawings/drawing56.xml><?xml version="1.0" encoding="utf-8"?>
<c:userShapes xmlns:c="http://schemas.openxmlformats.org/drawingml/2006/chart">
  <cdr:relSizeAnchor xmlns:cdr="http://schemas.openxmlformats.org/drawingml/2006/chartDrawing">
    <cdr:from>
      <cdr:x>0.40301</cdr:x>
      <cdr:y>0.95101</cdr:y>
    </cdr:from>
    <cdr:to>
      <cdr:x>0.68897</cdr:x>
      <cdr:y>1</cdr:y>
    </cdr:to>
    <cdr:sp macro="" textlink="">
      <cdr:nvSpPr>
        <cdr:cNvPr id="5" name="Text Box 1036"/>
        <cdr:cNvSpPr txBox="1">
          <a:spLocks xmlns:a="http://schemas.openxmlformats.org/drawingml/2006/main" noChangeArrowheads="1"/>
        </cdr:cNvSpPr>
      </cdr:nvSpPr>
      <cdr:spPr bwMode="auto">
        <a:xfrm xmlns:a="http://schemas.openxmlformats.org/drawingml/2006/main">
          <a:off x="2547320" y="2884170"/>
          <a:ext cx="1807510" cy="148590"/>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cdr:spPr>
      <cdr:txBody>
        <a:bodyPr xmlns:a="http://schemas.openxmlformats.org/drawingml/2006/main" wrap="square" lIns="18288" tIns="0" rIns="18288" bIns="0"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Commercial Operation Year</a:t>
          </a:r>
        </a:p>
      </cdr:txBody>
    </cdr:sp>
  </cdr:relSizeAnchor>
  <cdr:relSizeAnchor xmlns:cdr="http://schemas.openxmlformats.org/drawingml/2006/chartDrawing">
    <cdr:from>
      <cdr:x>0</cdr:x>
      <cdr:y>0</cdr:y>
    </cdr:from>
    <cdr:to>
      <cdr:x>0.47709</cdr:x>
      <cdr:y>0.07466</cdr:y>
    </cdr:to>
    <cdr:sp macro="" textlink="">
      <cdr:nvSpPr>
        <cdr:cNvPr id="2" name="TextBox 1"/>
        <cdr:cNvSpPr txBox="1"/>
      </cdr:nvSpPr>
      <cdr:spPr>
        <a:xfrm xmlns:a="http://schemas.openxmlformats.org/drawingml/2006/main">
          <a:off x="0" y="0"/>
          <a:ext cx="2879270" cy="225284"/>
        </a:xfrm>
        <a:prstGeom xmlns:a="http://schemas.openxmlformats.org/drawingml/2006/main" prst="rect">
          <a:avLst/>
        </a:prstGeom>
      </cdr:spPr>
      <cdr:txBody>
        <a:bodyPr xmlns:a="http://schemas.openxmlformats.org/drawingml/2006/main" vertOverflow="clip" vert="horz" wrap="square" lIns="18288" tIns="18288" rIns="18288" bIns="18288" rtlCol="0"/>
        <a:lstStyle xmlns:a="http://schemas.openxmlformats.org/drawingml/2006/main"/>
        <a:p xmlns:a="http://schemas.openxmlformats.org/drawingml/2006/main">
          <a:r>
            <a:rPr lang="en-US" sz="1000" b="0">
              <a:latin typeface="Arial" panose="020B0604020202020204" pitchFamily="34" charset="0"/>
              <a:cs typeface="Arial" panose="020B0604020202020204" pitchFamily="34" charset="0"/>
            </a:rPr>
            <a:t>Capacity-Weighted Average LCOE (2019 $/MWh)</a:t>
          </a:r>
        </a:p>
      </cdr:txBody>
    </cdr:sp>
  </cdr:relSizeAnchor>
</c:userShapes>
</file>

<file path=xl/drawings/drawing57.xml><?xml version="1.0" encoding="utf-8"?>
<c:userShapes xmlns:c="http://schemas.openxmlformats.org/drawingml/2006/chart">
  <cdr:relSizeAnchor xmlns:cdr="http://schemas.openxmlformats.org/drawingml/2006/chartDrawing">
    <cdr:from>
      <cdr:x>0.40301</cdr:x>
      <cdr:y>0.95101</cdr:y>
    </cdr:from>
    <cdr:to>
      <cdr:x>0.68897</cdr:x>
      <cdr:y>1</cdr:y>
    </cdr:to>
    <cdr:sp macro="" textlink="">
      <cdr:nvSpPr>
        <cdr:cNvPr id="5" name="Text Box 1036"/>
        <cdr:cNvSpPr txBox="1">
          <a:spLocks xmlns:a="http://schemas.openxmlformats.org/drawingml/2006/main" noChangeArrowheads="1"/>
        </cdr:cNvSpPr>
      </cdr:nvSpPr>
      <cdr:spPr bwMode="auto">
        <a:xfrm xmlns:a="http://schemas.openxmlformats.org/drawingml/2006/main">
          <a:off x="2547320" y="2884170"/>
          <a:ext cx="1807510" cy="148590"/>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cdr:spPr>
      <cdr:txBody>
        <a:bodyPr xmlns:a="http://schemas.openxmlformats.org/drawingml/2006/main" wrap="square" lIns="18288" tIns="0" rIns="18288" bIns="0"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Commercial Operation Year</a:t>
          </a:r>
        </a:p>
      </cdr:txBody>
    </cdr:sp>
  </cdr:relSizeAnchor>
  <cdr:relSizeAnchor xmlns:cdr="http://schemas.openxmlformats.org/drawingml/2006/chartDrawing">
    <cdr:from>
      <cdr:x>0</cdr:x>
      <cdr:y>0</cdr:y>
    </cdr:from>
    <cdr:to>
      <cdr:x>0.47439</cdr:x>
      <cdr:y>0.06846</cdr:y>
    </cdr:to>
    <cdr:sp macro="" textlink="">
      <cdr:nvSpPr>
        <cdr:cNvPr id="2" name="TextBox 1"/>
        <cdr:cNvSpPr txBox="1"/>
      </cdr:nvSpPr>
      <cdr:spPr>
        <a:xfrm xmlns:a="http://schemas.openxmlformats.org/drawingml/2006/main">
          <a:off x="0" y="0"/>
          <a:ext cx="2862944" cy="206576"/>
        </a:xfrm>
        <a:prstGeom xmlns:a="http://schemas.openxmlformats.org/drawingml/2006/main" prst="rect">
          <a:avLst/>
        </a:prstGeom>
      </cdr:spPr>
      <cdr:txBody>
        <a:bodyPr xmlns:a="http://schemas.openxmlformats.org/drawingml/2006/main" vertOverflow="clip" vert="horz" wrap="square" lIns="18288" tIns="18288" rIns="18288" bIns="18288" rtlCol="0"/>
        <a:lstStyle xmlns:a="http://schemas.openxmlformats.org/drawingml/2006/main"/>
        <a:p xmlns:a="http://schemas.openxmlformats.org/drawingml/2006/main">
          <a:r>
            <a:rPr lang="en-US" sz="1000" b="0">
              <a:latin typeface="Arial" panose="020B0604020202020204" pitchFamily="34" charset="0"/>
              <a:cs typeface="Arial" panose="020B0604020202020204" pitchFamily="34" charset="0"/>
            </a:rPr>
            <a:t>Capacity-Weighted Average LCOE (2019 $/MWh)</a:t>
          </a:r>
        </a:p>
      </cdr:txBody>
    </cdr:sp>
  </cdr:relSizeAnchor>
  <cdr:relSizeAnchor xmlns:cdr="http://schemas.openxmlformats.org/drawingml/2006/chartDrawing">
    <cdr:from>
      <cdr:x>0.09241</cdr:x>
      <cdr:y>0.72759</cdr:y>
    </cdr:from>
    <cdr:to>
      <cdr:x>0.21957</cdr:x>
      <cdr:y>0.79613</cdr:y>
    </cdr:to>
    <cdr:sp macro="" textlink="">
      <cdr:nvSpPr>
        <cdr:cNvPr id="3" name="TextBox 2"/>
        <cdr:cNvSpPr txBox="1"/>
      </cdr:nvSpPr>
      <cdr:spPr>
        <a:xfrm xmlns:a="http://schemas.openxmlformats.org/drawingml/2006/main">
          <a:off x="558629" y="2168146"/>
          <a:ext cx="768765" cy="204250"/>
        </a:xfrm>
        <a:prstGeom xmlns:a="http://schemas.openxmlformats.org/drawingml/2006/main" prst="rect">
          <a:avLst/>
        </a:prstGeom>
        <a:solidFill xmlns:a="http://schemas.openxmlformats.org/drawingml/2006/main">
          <a:schemeClr val="accent6">
            <a:lumMod val="20000"/>
            <a:lumOff val="80000"/>
          </a:schemeClr>
        </a:solidFill>
      </cdr:spPr>
      <cdr:txBody>
        <a:bodyPr xmlns:a="http://schemas.openxmlformats.org/drawingml/2006/main" vertOverflow="clip" wrap="square" lIns="45720" rIns="45720" rtlCol="0" anchor="ctr" anchorCtr="1"/>
        <a:lstStyle xmlns:a="http://schemas.openxmlformats.org/drawingml/2006/main"/>
        <a:p xmlns:a="http://schemas.openxmlformats.org/drawingml/2006/main">
          <a:r>
            <a:rPr lang="en-US" sz="1100">
              <a:solidFill>
                <a:schemeClr val="accent6">
                  <a:lumMod val="75000"/>
                </a:schemeClr>
              </a:solidFill>
            </a:rPr>
            <a:t>Nationwide</a:t>
          </a:r>
        </a:p>
      </cdr:txBody>
    </cdr:sp>
  </cdr:relSizeAnchor>
  <cdr:relSizeAnchor xmlns:cdr="http://schemas.openxmlformats.org/drawingml/2006/chartDrawing">
    <cdr:from>
      <cdr:x>0.16259</cdr:x>
      <cdr:y>0.13232</cdr:y>
    </cdr:from>
    <cdr:to>
      <cdr:x>0.22933</cdr:x>
      <cdr:y>0.2189</cdr:y>
    </cdr:to>
    <cdr:sp macro="" textlink="">
      <cdr:nvSpPr>
        <cdr:cNvPr id="4" name="TextBox 3"/>
        <cdr:cNvSpPr txBox="1"/>
      </cdr:nvSpPr>
      <cdr:spPr>
        <a:xfrm xmlns:a="http://schemas.openxmlformats.org/drawingml/2006/main">
          <a:off x="981239" y="399290"/>
          <a:ext cx="402772" cy="261257"/>
        </a:xfrm>
        <a:prstGeom xmlns:a="http://schemas.openxmlformats.org/drawingml/2006/main" prst="rect">
          <a:avLst/>
        </a:prstGeom>
      </cdr:spPr>
      <cdr:txBody>
        <a:bodyPr xmlns:a="http://schemas.openxmlformats.org/drawingml/2006/main" vertOverflow="clip" wrap="square" lIns="45720" rIns="45720" rtlCol="0" anchor="ctr" anchorCtr="1"/>
        <a:lstStyle xmlns:a="http://schemas.openxmlformats.org/drawingml/2006/main"/>
        <a:p xmlns:a="http://schemas.openxmlformats.org/drawingml/2006/main">
          <a:r>
            <a:rPr lang="en-US" sz="1000">
              <a:solidFill>
                <a:schemeClr val="accent6">
                  <a:lumMod val="75000"/>
                </a:schemeClr>
              </a:solidFill>
              <a:latin typeface="Arial" panose="020B0604020202020204" pitchFamily="34" charset="0"/>
              <a:cs typeface="Arial" panose="020B0604020202020204" pitchFamily="34" charset="0"/>
            </a:rPr>
            <a:t>PJM</a:t>
          </a:r>
        </a:p>
      </cdr:txBody>
    </cdr:sp>
  </cdr:relSizeAnchor>
  <cdr:relSizeAnchor xmlns:cdr="http://schemas.openxmlformats.org/drawingml/2006/chartDrawing">
    <cdr:from>
      <cdr:x>0.04097</cdr:x>
      <cdr:y>0.28307</cdr:y>
    </cdr:from>
    <cdr:to>
      <cdr:x>0.16448</cdr:x>
      <cdr:y>0.39675</cdr:y>
    </cdr:to>
    <cdr:sp macro="" textlink="">
      <cdr:nvSpPr>
        <cdr:cNvPr id="6" name="TextBox 1"/>
        <cdr:cNvSpPr txBox="1"/>
      </cdr:nvSpPr>
      <cdr:spPr>
        <a:xfrm xmlns:a="http://schemas.openxmlformats.org/drawingml/2006/main">
          <a:off x="247681" y="843517"/>
          <a:ext cx="746665" cy="338770"/>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accent4"/>
              </a:solidFill>
              <a:latin typeface="Arial" panose="020B0604020202020204" pitchFamily="34" charset="0"/>
              <a:cs typeface="Arial" panose="020B0604020202020204" pitchFamily="34" charset="0"/>
            </a:rPr>
            <a:t>Southeast (non-ISO)</a:t>
          </a:r>
        </a:p>
      </cdr:txBody>
    </cdr:sp>
  </cdr:relSizeAnchor>
  <cdr:relSizeAnchor xmlns:cdr="http://schemas.openxmlformats.org/drawingml/2006/chartDrawing">
    <cdr:from>
      <cdr:x>0.06756</cdr:x>
      <cdr:y>0.51052</cdr:y>
    </cdr:from>
    <cdr:to>
      <cdr:x>0.19107</cdr:x>
      <cdr:y>0.6242</cdr:y>
    </cdr:to>
    <cdr:sp macro="" textlink="">
      <cdr:nvSpPr>
        <cdr:cNvPr id="7" name="TextBox 1"/>
        <cdr:cNvSpPr txBox="1"/>
      </cdr:nvSpPr>
      <cdr:spPr>
        <a:xfrm xmlns:a="http://schemas.openxmlformats.org/drawingml/2006/main">
          <a:off x="408444" y="1521299"/>
          <a:ext cx="746666" cy="338770"/>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accent2"/>
              </a:solidFill>
              <a:latin typeface="Arial" panose="020B0604020202020204" pitchFamily="34" charset="0"/>
              <a:cs typeface="Arial" panose="020B0604020202020204" pitchFamily="34" charset="0"/>
            </a:rPr>
            <a:t>West</a:t>
          </a:r>
        </a:p>
        <a:p xmlns:a="http://schemas.openxmlformats.org/drawingml/2006/main">
          <a:pPr algn="ctr"/>
          <a:r>
            <a:rPr lang="en-US" sz="1000">
              <a:solidFill>
                <a:schemeClr val="accent2"/>
              </a:solidFill>
              <a:latin typeface="Arial" panose="020B0604020202020204" pitchFamily="34" charset="0"/>
              <a:cs typeface="Arial" panose="020B0604020202020204" pitchFamily="34" charset="0"/>
            </a:rPr>
            <a:t>(non-ISO)</a:t>
          </a:r>
        </a:p>
      </cdr:txBody>
    </cdr:sp>
  </cdr:relSizeAnchor>
  <cdr:relSizeAnchor xmlns:cdr="http://schemas.openxmlformats.org/drawingml/2006/chartDrawing">
    <cdr:from>
      <cdr:x>0.85671</cdr:x>
      <cdr:y>0.55476</cdr:y>
    </cdr:from>
    <cdr:to>
      <cdr:x>0.93741</cdr:x>
      <cdr:y>0.62852</cdr:y>
    </cdr:to>
    <cdr:sp macro="" textlink="">
      <cdr:nvSpPr>
        <cdr:cNvPr id="8" name="TextBox 1"/>
        <cdr:cNvSpPr txBox="1"/>
      </cdr:nvSpPr>
      <cdr:spPr>
        <a:xfrm xmlns:a="http://schemas.openxmlformats.org/drawingml/2006/main">
          <a:off x="5179165" y="1653123"/>
          <a:ext cx="487903" cy="219801"/>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bg1">
                  <a:lumMod val="50000"/>
                </a:schemeClr>
              </a:solidFill>
              <a:latin typeface="Arial" panose="020B0604020202020204" pitchFamily="34" charset="0"/>
              <a:cs typeface="Arial" panose="020B0604020202020204" pitchFamily="34" charset="0"/>
            </a:rPr>
            <a:t>Hawaii</a:t>
          </a:r>
        </a:p>
      </cdr:txBody>
    </cdr:sp>
  </cdr:relSizeAnchor>
  <cdr:relSizeAnchor xmlns:cdr="http://schemas.openxmlformats.org/drawingml/2006/chartDrawing">
    <cdr:from>
      <cdr:x>0.63899</cdr:x>
      <cdr:y>0.35006</cdr:y>
    </cdr:from>
    <cdr:to>
      <cdr:x>0.73352</cdr:x>
      <cdr:y>0.43387</cdr:y>
    </cdr:to>
    <cdr:sp macro="" textlink="">
      <cdr:nvSpPr>
        <cdr:cNvPr id="9" name="TextBox 1"/>
        <cdr:cNvSpPr txBox="1"/>
      </cdr:nvSpPr>
      <cdr:spPr>
        <a:xfrm xmlns:a="http://schemas.openxmlformats.org/drawingml/2006/main">
          <a:off x="3862986" y="1043153"/>
          <a:ext cx="571444" cy="249754"/>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accent1"/>
              </a:solidFill>
              <a:latin typeface="Arial" panose="020B0604020202020204" pitchFamily="34" charset="0"/>
              <a:cs typeface="Arial" panose="020B0604020202020204" pitchFamily="34" charset="0"/>
            </a:rPr>
            <a:t>ISO-NE</a:t>
          </a:r>
        </a:p>
      </cdr:txBody>
    </cdr:sp>
  </cdr:relSizeAnchor>
  <cdr:relSizeAnchor xmlns:cdr="http://schemas.openxmlformats.org/drawingml/2006/chartDrawing">
    <cdr:from>
      <cdr:x>0.64071</cdr:x>
      <cdr:y>0.73429</cdr:y>
    </cdr:from>
    <cdr:to>
      <cdr:x>0.71489</cdr:x>
      <cdr:y>0.80814</cdr:y>
    </cdr:to>
    <cdr:sp macro="" textlink="">
      <cdr:nvSpPr>
        <cdr:cNvPr id="10" name="TextBox 1"/>
        <cdr:cNvSpPr txBox="1"/>
      </cdr:nvSpPr>
      <cdr:spPr>
        <a:xfrm xmlns:a="http://schemas.openxmlformats.org/drawingml/2006/main">
          <a:off x="3873376" y="2188116"/>
          <a:ext cx="448425" cy="220084"/>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bg2">
                  <a:lumMod val="50000"/>
                </a:schemeClr>
              </a:solidFill>
              <a:latin typeface="Arial" panose="020B0604020202020204" pitchFamily="34" charset="0"/>
              <a:cs typeface="Arial" panose="020B0604020202020204" pitchFamily="34" charset="0"/>
            </a:rPr>
            <a:t>SPP</a:t>
          </a:r>
        </a:p>
      </cdr:txBody>
    </cdr:sp>
  </cdr:relSizeAnchor>
  <cdr:relSizeAnchor xmlns:cdr="http://schemas.openxmlformats.org/drawingml/2006/chartDrawing">
    <cdr:from>
      <cdr:x>0.47702</cdr:x>
      <cdr:y>0.46939</cdr:y>
    </cdr:from>
    <cdr:to>
      <cdr:x>0.57368</cdr:x>
      <cdr:y>0.53965</cdr:y>
    </cdr:to>
    <cdr:sp macro="" textlink="">
      <cdr:nvSpPr>
        <cdr:cNvPr id="11" name="TextBox 1"/>
        <cdr:cNvSpPr txBox="1"/>
      </cdr:nvSpPr>
      <cdr:spPr>
        <a:xfrm xmlns:a="http://schemas.openxmlformats.org/drawingml/2006/main">
          <a:off x="2883818" y="1398739"/>
          <a:ext cx="584313" cy="209358"/>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accent3">
                  <a:lumMod val="75000"/>
                </a:schemeClr>
              </a:solidFill>
              <a:latin typeface="Arial" panose="020B0604020202020204" pitchFamily="34" charset="0"/>
              <a:cs typeface="Arial" panose="020B0604020202020204" pitchFamily="34" charset="0"/>
            </a:rPr>
            <a:t>MISO</a:t>
          </a:r>
        </a:p>
      </cdr:txBody>
    </cdr:sp>
  </cdr:relSizeAnchor>
  <cdr:relSizeAnchor xmlns:cdr="http://schemas.openxmlformats.org/drawingml/2006/chartDrawing">
    <cdr:from>
      <cdr:x>0.24331</cdr:x>
      <cdr:y>0.6203</cdr:y>
    </cdr:from>
    <cdr:to>
      <cdr:x>0.33996</cdr:x>
      <cdr:y>0.69055</cdr:y>
    </cdr:to>
    <cdr:sp macro="" textlink="">
      <cdr:nvSpPr>
        <cdr:cNvPr id="13" name="TextBox 1"/>
        <cdr:cNvSpPr txBox="1"/>
      </cdr:nvSpPr>
      <cdr:spPr>
        <a:xfrm xmlns:a="http://schemas.openxmlformats.org/drawingml/2006/main">
          <a:off x="1470890" y="1848427"/>
          <a:ext cx="584313" cy="209358"/>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accent4">
                  <a:lumMod val="75000"/>
                </a:schemeClr>
              </a:solidFill>
              <a:latin typeface="Arial" panose="020B0604020202020204" pitchFamily="34" charset="0"/>
              <a:cs typeface="Arial" panose="020B0604020202020204" pitchFamily="34" charset="0"/>
            </a:rPr>
            <a:t>CAISO</a:t>
          </a:r>
        </a:p>
      </cdr:txBody>
    </cdr:sp>
  </cdr:relSizeAnchor>
  <cdr:relSizeAnchor xmlns:cdr="http://schemas.openxmlformats.org/drawingml/2006/chartDrawing">
    <cdr:from>
      <cdr:x>0.84145</cdr:x>
      <cdr:y>0.78186</cdr:y>
    </cdr:from>
    <cdr:to>
      <cdr:x>0.9381</cdr:x>
      <cdr:y>0.85211</cdr:y>
    </cdr:to>
    <cdr:sp macro="" textlink="">
      <cdr:nvSpPr>
        <cdr:cNvPr id="14" name="TextBox 1"/>
        <cdr:cNvSpPr txBox="1"/>
      </cdr:nvSpPr>
      <cdr:spPr>
        <a:xfrm xmlns:a="http://schemas.openxmlformats.org/drawingml/2006/main">
          <a:off x="5086927" y="2329872"/>
          <a:ext cx="584313" cy="209358"/>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tx1">
                  <a:lumMod val="75000"/>
                  <a:lumOff val="25000"/>
                </a:schemeClr>
              </a:solidFill>
              <a:latin typeface="Arial" panose="020B0604020202020204" pitchFamily="34" charset="0"/>
              <a:cs typeface="Arial" panose="020B0604020202020204" pitchFamily="34" charset="0"/>
            </a:rPr>
            <a:t>ERCOT</a:t>
          </a:r>
        </a:p>
      </cdr:txBody>
    </cdr:sp>
  </cdr:relSizeAnchor>
</c:userShapes>
</file>

<file path=xl/drawings/drawing58.xml><?xml version="1.0" encoding="utf-8"?>
<c:userShapes xmlns:c="http://schemas.openxmlformats.org/drawingml/2006/chart">
  <cdr:relSizeAnchor xmlns:cdr="http://schemas.openxmlformats.org/drawingml/2006/chartDrawing">
    <cdr:from>
      <cdr:x>0.40301</cdr:x>
      <cdr:y>0.95101</cdr:y>
    </cdr:from>
    <cdr:to>
      <cdr:x>0.68897</cdr:x>
      <cdr:y>1</cdr:y>
    </cdr:to>
    <cdr:sp macro="" textlink="">
      <cdr:nvSpPr>
        <cdr:cNvPr id="5" name="Text Box 1036"/>
        <cdr:cNvSpPr txBox="1">
          <a:spLocks xmlns:a="http://schemas.openxmlformats.org/drawingml/2006/main" noChangeArrowheads="1"/>
        </cdr:cNvSpPr>
      </cdr:nvSpPr>
      <cdr:spPr bwMode="auto">
        <a:xfrm xmlns:a="http://schemas.openxmlformats.org/drawingml/2006/main">
          <a:off x="2547320" y="2884170"/>
          <a:ext cx="1807510" cy="148590"/>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cdr:spPr>
      <cdr:txBody>
        <a:bodyPr xmlns:a="http://schemas.openxmlformats.org/drawingml/2006/main" wrap="square" lIns="18288" tIns="0" rIns="18288" bIns="0"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Commercial Operation Year</a:t>
          </a:r>
        </a:p>
      </cdr:txBody>
    </cdr:sp>
  </cdr:relSizeAnchor>
  <cdr:relSizeAnchor xmlns:cdr="http://schemas.openxmlformats.org/drawingml/2006/chartDrawing">
    <cdr:from>
      <cdr:x>0</cdr:x>
      <cdr:y>0</cdr:y>
    </cdr:from>
    <cdr:to>
      <cdr:x>0.66189</cdr:x>
      <cdr:y>0.07201</cdr:y>
    </cdr:to>
    <cdr:sp macro="" textlink="">
      <cdr:nvSpPr>
        <cdr:cNvPr id="2" name="TextBox 1"/>
        <cdr:cNvSpPr txBox="1"/>
      </cdr:nvSpPr>
      <cdr:spPr>
        <a:xfrm xmlns:a="http://schemas.openxmlformats.org/drawingml/2006/main">
          <a:off x="0" y="0"/>
          <a:ext cx="3937940" cy="212271"/>
        </a:xfrm>
        <a:prstGeom xmlns:a="http://schemas.openxmlformats.org/drawingml/2006/main" prst="rect">
          <a:avLst/>
        </a:prstGeom>
      </cdr:spPr>
      <cdr:txBody>
        <a:bodyPr xmlns:a="http://schemas.openxmlformats.org/drawingml/2006/main" vertOverflow="clip" vert="horz" wrap="square" lIns="18288" tIns="18288" rIns="18288" bIns="18288" rtlCol="0"/>
        <a:lstStyle xmlns:a="http://schemas.openxmlformats.org/drawingml/2006/main"/>
        <a:p xmlns:a="http://schemas.openxmlformats.org/drawingml/2006/main">
          <a:r>
            <a:rPr lang="en-US" sz="1000" b="0">
              <a:latin typeface="Arial" panose="020B0604020202020204" pitchFamily="34" charset="0"/>
              <a:cs typeface="Arial" panose="020B0604020202020204" pitchFamily="34" charset="0"/>
            </a:rPr>
            <a:t>Capacity-Weighted</a:t>
          </a:r>
          <a:r>
            <a:rPr lang="en-US" sz="1000" b="0" baseline="0">
              <a:latin typeface="Arial" panose="020B0604020202020204" pitchFamily="34" charset="0"/>
              <a:cs typeface="Arial" panose="020B0604020202020204" pitchFamily="34" charset="0"/>
            </a:rPr>
            <a:t> </a:t>
          </a:r>
          <a:r>
            <a:rPr lang="en-US" sz="1000" b="0">
              <a:latin typeface="Arial" panose="020B0604020202020204" pitchFamily="34" charset="0"/>
              <a:cs typeface="Arial" panose="020B0604020202020204" pitchFamily="34" charset="0"/>
            </a:rPr>
            <a:t>Average and Project-Level</a:t>
          </a:r>
          <a:r>
            <a:rPr lang="en-US" sz="1000" b="0" baseline="0">
              <a:latin typeface="Arial" panose="020B0604020202020204" pitchFamily="34" charset="0"/>
              <a:cs typeface="Arial" panose="020B0604020202020204" pitchFamily="34" charset="0"/>
            </a:rPr>
            <a:t> </a:t>
          </a:r>
          <a:r>
            <a:rPr lang="en-US" sz="1000" b="0">
              <a:latin typeface="Arial" panose="020B0604020202020204" pitchFamily="34" charset="0"/>
              <a:cs typeface="Arial" panose="020B0604020202020204" pitchFamily="34" charset="0"/>
            </a:rPr>
            <a:t>LCOE (2019 $/MWh)</a:t>
          </a:r>
        </a:p>
      </cdr:txBody>
    </cdr:sp>
  </cdr:relSizeAnchor>
</c:userShapes>
</file>

<file path=xl/drawings/drawing59.xml><?xml version="1.0" encoding="utf-8"?>
<c:userShapes xmlns:c="http://schemas.openxmlformats.org/drawingml/2006/chart">
  <cdr:relSizeAnchor xmlns:cdr="http://schemas.openxmlformats.org/drawingml/2006/chartDrawing">
    <cdr:from>
      <cdr:x>0.88141</cdr:x>
      <cdr:y>0.44603</cdr:y>
    </cdr:from>
    <cdr:to>
      <cdr:x>0.98102</cdr:x>
      <cdr:y>0.522</cdr:y>
    </cdr:to>
    <cdr:sp macro="" textlink="">
      <cdr:nvSpPr>
        <cdr:cNvPr id="2" name="TextBox 1"/>
        <cdr:cNvSpPr txBox="1"/>
      </cdr:nvSpPr>
      <cdr:spPr>
        <a:xfrm xmlns:a="http://schemas.openxmlformats.org/drawingml/2006/main">
          <a:off x="5319342" y="1168093"/>
          <a:ext cx="601150" cy="198956"/>
        </a:xfrm>
        <a:prstGeom xmlns:a="http://schemas.openxmlformats.org/drawingml/2006/main" prst="rect">
          <a:avLst/>
        </a:prstGeom>
      </cdr:spPr>
      <cdr:txBody>
        <a:bodyPr xmlns:a="http://schemas.openxmlformats.org/drawingml/2006/main" vertOverflow="clip" wrap="square" lIns="18288" rIns="18288" rtlCol="0" anchor="ctr" anchorCtr="1"/>
        <a:lstStyle xmlns:a="http://schemas.openxmlformats.org/drawingml/2006/main"/>
        <a:p xmlns:a="http://schemas.openxmlformats.org/drawingml/2006/main">
          <a:r>
            <a:rPr lang="en-US" sz="1000">
              <a:solidFill>
                <a:schemeClr val="tx1">
                  <a:lumMod val="75000"/>
                  <a:lumOff val="25000"/>
                </a:schemeClr>
              </a:solidFill>
              <a:latin typeface="Arial" panose="020B0604020202020204" pitchFamily="34" charset="0"/>
              <a:cs typeface="Arial" panose="020B0604020202020204" pitchFamily="34" charset="0"/>
            </a:rPr>
            <a:t>20 MW</a:t>
          </a:r>
        </a:p>
      </cdr:txBody>
    </cdr:sp>
  </cdr:relSizeAnchor>
  <cdr:relSizeAnchor xmlns:cdr="http://schemas.openxmlformats.org/drawingml/2006/chartDrawing">
    <cdr:from>
      <cdr:x>0.87021</cdr:x>
      <cdr:y>0.49353</cdr:y>
    </cdr:from>
    <cdr:to>
      <cdr:x>0.89371</cdr:x>
      <cdr:y>0.53182</cdr:y>
    </cdr:to>
    <cdr:cxnSp macro="">
      <cdr:nvCxnSpPr>
        <cdr:cNvPr id="4" name="Straight Arrow Connector 3"/>
        <cdr:cNvCxnSpPr/>
      </cdr:nvCxnSpPr>
      <cdr:spPr>
        <a:xfrm xmlns:a="http://schemas.openxmlformats.org/drawingml/2006/main" flipH="1">
          <a:off x="5251773" y="1292482"/>
          <a:ext cx="141823" cy="100276"/>
        </a:xfrm>
        <a:prstGeom xmlns:a="http://schemas.openxmlformats.org/drawingml/2006/main" prst="straightConnector1">
          <a:avLst/>
        </a:prstGeom>
        <a:ln xmlns:a="http://schemas.openxmlformats.org/drawingml/2006/main">
          <a:solidFill>
            <a:schemeClr val="tx1">
              <a:lumMod val="75000"/>
              <a:lumOff val="25000"/>
            </a:schemeClr>
          </a:solidFill>
          <a:tailEnd type="stealth" w="sm" len="med"/>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0.69419</cdr:x>
      <cdr:y>0.32347</cdr:y>
    </cdr:from>
    <cdr:to>
      <cdr:x>0.80644</cdr:x>
      <cdr:y>0.40857</cdr:y>
    </cdr:to>
    <cdr:sp macro="" textlink="">
      <cdr:nvSpPr>
        <cdr:cNvPr id="3" name="TextBox 2"/>
        <cdr:cNvSpPr txBox="1"/>
      </cdr:nvSpPr>
      <cdr:spPr>
        <a:xfrm xmlns:a="http://schemas.openxmlformats.org/drawingml/2006/main">
          <a:off x="4189476" y="847125"/>
          <a:ext cx="677409" cy="22286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000">
              <a:latin typeface="Arial" panose="020B0604020202020204" pitchFamily="34" charset="0"/>
              <a:cs typeface="Arial" panose="020B0604020202020204" pitchFamily="34" charset="0"/>
            </a:rPr>
            <a:t>300 MW</a:t>
          </a:r>
        </a:p>
      </cdr:txBody>
    </cdr:sp>
  </cdr:relSizeAnchor>
  <cdr:relSizeAnchor xmlns:cdr="http://schemas.openxmlformats.org/drawingml/2006/chartDrawing">
    <cdr:from>
      <cdr:x>0.6897</cdr:x>
      <cdr:y>0.40649</cdr:y>
    </cdr:from>
    <cdr:to>
      <cdr:x>0.73101</cdr:x>
      <cdr:y>0.53201</cdr:y>
    </cdr:to>
    <cdr:cxnSp macro="">
      <cdr:nvCxnSpPr>
        <cdr:cNvPr id="6" name="Straight Arrow Connector 5"/>
        <cdr:cNvCxnSpPr/>
      </cdr:nvCxnSpPr>
      <cdr:spPr>
        <a:xfrm xmlns:a="http://schemas.openxmlformats.org/drawingml/2006/main" flipH="1">
          <a:off x="4162380" y="1064543"/>
          <a:ext cx="249287" cy="328718"/>
        </a:xfrm>
        <a:prstGeom xmlns:a="http://schemas.openxmlformats.org/drawingml/2006/main" prst="straightConnector1">
          <a:avLst/>
        </a:prstGeom>
        <a:ln xmlns:a="http://schemas.openxmlformats.org/drawingml/2006/main">
          <a:solidFill>
            <a:schemeClr val="tx1"/>
          </a:solidFill>
          <a:tailEnd type="stealt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6.xml><?xml version="1.0" encoding="utf-8"?>
<c:userShapes xmlns:c="http://schemas.openxmlformats.org/drawingml/2006/chart">
  <cdr:relSizeAnchor xmlns:cdr="http://schemas.openxmlformats.org/drawingml/2006/chartDrawing">
    <cdr:from>
      <cdr:x>0.3946</cdr:x>
      <cdr:y>0.1137</cdr:y>
    </cdr:from>
    <cdr:to>
      <cdr:x>0.64942</cdr:x>
      <cdr:y>0.19093</cdr:y>
    </cdr:to>
    <cdr:sp macro="" textlink="">
      <cdr:nvSpPr>
        <cdr:cNvPr id="2" name="TextBox 1"/>
        <cdr:cNvSpPr txBox="1"/>
      </cdr:nvSpPr>
      <cdr:spPr>
        <a:xfrm xmlns:a="http://schemas.openxmlformats.org/drawingml/2006/main">
          <a:off x="2482025" y="349806"/>
          <a:ext cx="1602816" cy="237604"/>
        </a:xfrm>
        <a:prstGeom xmlns:a="http://schemas.openxmlformats.org/drawingml/2006/main" prst="rect">
          <a:avLst/>
        </a:prstGeom>
      </cdr:spPr>
      <cdr:txBody>
        <a:bodyPr xmlns:a="http://schemas.openxmlformats.org/drawingml/2006/main" vertOverflow="clip" wrap="square" lIns="18288" rIns="18288" rtlCol="0" anchor="ctr" anchorCtr="1"/>
        <a:lstStyle xmlns:a="http://schemas.openxmlformats.org/drawingml/2006/main"/>
        <a:p xmlns:a="http://schemas.openxmlformats.org/drawingml/2006/main">
          <a:r>
            <a:rPr lang="en-US" sz="1000" b="1">
              <a:solidFill>
                <a:sysClr val="windowText" lastClr="000000"/>
              </a:solidFill>
              <a:latin typeface="Arial" panose="020B0604020202020204" pitchFamily="34" charset="0"/>
              <a:cs typeface="Arial" panose="020B0604020202020204" pitchFamily="34" charset="0"/>
            </a:rPr>
            <a:t>Total Solar (right axis)</a:t>
          </a:r>
        </a:p>
      </cdr:txBody>
    </cdr:sp>
  </cdr:relSizeAnchor>
  <cdr:relSizeAnchor xmlns:cdr="http://schemas.openxmlformats.org/drawingml/2006/chartDrawing">
    <cdr:from>
      <cdr:x>0.63242</cdr:x>
      <cdr:y>0.14767</cdr:y>
    </cdr:from>
    <cdr:to>
      <cdr:x>0.67345</cdr:x>
      <cdr:y>0.17862</cdr:y>
    </cdr:to>
    <cdr:cxnSp macro="">
      <cdr:nvCxnSpPr>
        <cdr:cNvPr id="4" name="Straight Arrow Connector 3"/>
        <cdr:cNvCxnSpPr/>
      </cdr:nvCxnSpPr>
      <cdr:spPr>
        <a:xfrm xmlns:a="http://schemas.openxmlformats.org/drawingml/2006/main">
          <a:off x="3977892" y="454329"/>
          <a:ext cx="258079" cy="95220"/>
        </a:xfrm>
        <a:prstGeom xmlns:a="http://schemas.openxmlformats.org/drawingml/2006/main" prst="straightConnector1">
          <a:avLst/>
        </a:prstGeom>
        <a:ln xmlns:a="http://schemas.openxmlformats.org/drawingml/2006/main" w="12700">
          <a:solidFill>
            <a:schemeClr val="tx1"/>
          </a:solidFill>
          <a:tailEnd type="stealt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0.61953</cdr:x>
      <cdr:y>0.79414</cdr:y>
    </cdr:from>
    <cdr:to>
      <cdr:x>0.90314</cdr:x>
      <cdr:y>0.86321</cdr:y>
    </cdr:to>
    <cdr:sp macro="" textlink="">
      <cdr:nvSpPr>
        <cdr:cNvPr id="5" name="TextBox 1"/>
        <cdr:cNvSpPr txBox="1"/>
      </cdr:nvSpPr>
      <cdr:spPr>
        <a:xfrm xmlns:a="http://schemas.openxmlformats.org/drawingml/2006/main">
          <a:off x="3896814" y="2443237"/>
          <a:ext cx="1783905" cy="212499"/>
        </a:xfrm>
        <a:prstGeom xmlns:a="http://schemas.openxmlformats.org/drawingml/2006/main" prst="rect">
          <a:avLst/>
        </a:prstGeom>
      </cdr:spPr>
      <cdr:txBody>
        <a:bodyPr xmlns:a="http://schemas.openxmlformats.org/drawingml/2006/main" wrap="square" lIns="18288" r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ysClr val="windowText" lastClr="000000"/>
              </a:solidFill>
              <a:latin typeface="Arial" panose="020B0604020202020204" pitchFamily="34" charset="0"/>
              <a:cs typeface="Arial" panose="020B0604020202020204" pitchFamily="34" charset="0"/>
            </a:rPr>
            <a:t>Distributed Solar (right axis)</a:t>
          </a:r>
        </a:p>
      </cdr:txBody>
    </cdr:sp>
  </cdr:relSizeAnchor>
  <cdr:relSizeAnchor xmlns:cdr="http://schemas.openxmlformats.org/drawingml/2006/chartDrawing">
    <cdr:from>
      <cdr:x>0.48331</cdr:x>
      <cdr:y>0.4103</cdr:y>
    </cdr:from>
    <cdr:to>
      <cdr:x>0.6692</cdr:x>
      <cdr:y>0.49046</cdr:y>
    </cdr:to>
    <cdr:sp macro="" textlink="">
      <cdr:nvSpPr>
        <cdr:cNvPr id="6" name="TextBox 1"/>
        <cdr:cNvSpPr txBox="1"/>
      </cdr:nvSpPr>
      <cdr:spPr>
        <a:xfrm xmlns:a="http://schemas.openxmlformats.org/drawingml/2006/main">
          <a:off x="3040035" y="1262325"/>
          <a:ext cx="1169247" cy="246618"/>
        </a:xfrm>
        <a:prstGeom xmlns:a="http://schemas.openxmlformats.org/drawingml/2006/main" prst="rect">
          <a:avLst/>
        </a:prstGeom>
      </cdr:spPr>
      <cdr:txBody>
        <a:bodyPr xmlns:a="http://schemas.openxmlformats.org/drawingml/2006/main" wrap="square" lIns="18288" r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ysClr val="windowText" lastClr="000000"/>
              </a:solidFill>
              <a:latin typeface="Arial" panose="020B0604020202020204" pitchFamily="34" charset="0"/>
              <a:cs typeface="Arial" panose="020B0604020202020204" pitchFamily="34" charset="0"/>
            </a:rPr>
            <a:t>Utility-Scale Solar</a:t>
          </a:r>
        </a:p>
        <a:p xmlns:a="http://schemas.openxmlformats.org/drawingml/2006/main">
          <a:r>
            <a:rPr lang="en-US" sz="1000" b="1">
              <a:solidFill>
                <a:sysClr val="windowText" lastClr="000000"/>
              </a:solidFill>
              <a:latin typeface="Arial" panose="020B0604020202020204" pitchFamily="34" charset="0"/>
              <a:cs typeface="Arial" panose="020B0604020202020204" pitchFamily="34" charset="0"/>
            </a:rPr>
            <a:t>(right axis)</a:t>
          </a:r>
        </a:p>
      </cdr:txBody>
    </cdr:sp>
  </cdr:relSizeAnchor>
  <cdr:relSizeAnchor xmlns:cdr="http://schemas.openxmlformats.org/drawingml/2006/chartDrawing">
    <cdr:from>
      <cdr:x>0.65775</cdr:x>
      <cdr:y>0.67952</cdr:y>
    </cdr:from>
    <cdr:to>
      <cdr:x>0.69734</cdr:x>
      <cdr:y>0.79102</cdr:y>
    </cdr:to>
    <cdr:cxnSp macro="">
      <cdr:nvCxnSpPr>
        <cdr:cNvPr id="7" name="Straight Arrow Connector 6"/>
        <cdr:cNvCxnSpPr/>
      </cdr:nvCxnSpPr>
      <cdr:spPr>
        <a:xfrm xmlns:a="http://schemas.openxmlformats.org/drawingml/2006/main" flipH="1" flipV="1">
          <a:off x="4137271" y="2090601"/>
          <a:ext cx="248991" cy="343037"/>
        </a:xfrm>
        <a:prstGeom xmlns:a="http://schemas.openxmlformats.org/drawingml/2006/main" prst="straightConnector1">
          <a:avLst/>
        </a:prstGeom>
        <a:ln xmlns:a="http://schemas.openxmlformats.org/drawingml/2006/main" w="12700">
          <a:solidFill>
            <a:schemeClr val="tx1"/>
          </a:solidFill>
          <a:tailEnd type="stealt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0.63752</cdr:x>
      <cdr:y>0.45046</cdr:y>
    </cdr:from>
    <cdr:to>
      <cdr:x>0.66324</cdr:x>
      <cdr:y>0.45847</cdr:y>
    </cdr:to>
    <cdr:cxnSp macro="">
      <cdr:nvCxnSpPr>
        <cdr:cNvPr id="8" name="Straight Arrow Connector 7"/>
        <cdr:cNvCxnSpPr/>
      </cdr:nvCxnSpPr>
      <cdr:spPr>
        <a:xfrm xmlns:a="http://schemas.openxmlformats.org/drawingml/2006/main">
          <a:off x="4010025" y="1385888"/>
          <a:ext cx="161752" cy="24634"/>
        </a:xfrm>
        <a:prstGeom xmlns:a="http://schemas.openxmlformats.org/drawingml/2006/main" prst="straightConnector1">
          <a:avLst/>
        </a:prstGeom>
        <a:ln xmlns:a="http://schemas.openxmlformats.org/drawingml/2006/main" w="12700">
          <a:solidFill>
            <a:schemeClr val="tx1"/>
          </a:solidFill>
          <a:tailEnd type="stealt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cdr:x>
      <cdr:y>0</cdr:y>
    </cdr:from>
    <cdr:to>
      <cdr:x>0.36343</cdr:x>
      <cdr:y>0.08359</cdr:y>
    </cdr:to>
    <cdr:sp macro="" textlink="">
      <cdr:nvSpPr>
        <cdr:cNvPr id="3" name="TextBox 2"/>
        <cdr:cNvSpPr txBox="1"/>
      </cdr:nvSpPr>
      <cdr:spPr>
        <a:xfrm xmlns:a="http://schemas.openxmlformats.org/drawingml/2006/main">
          <a:off x="0" y="0"/>
          <a:ext cx="2286000" cy="257175"/>
        </a:xfrm>
        <a:prstGeom xmlns:a="http://schemas.openxmlformats.org/drawingml/2006/main" prst="rect">
          <a:avLst/>
        </a:prstGeom>
      </cdr:spPr>
      <cdr:txBody>
        <a:bodyPr xmlns:a="http://schemas.openxmlformats.org/drawingml/2006/main" vertOverflow="clip" wrap="square" lIns="18288" tIns="18288" rIns="18288" bIns="18288" rtlCol="0"/>
        <a:lstStyle xmlns:a="http://schemas.openxmlformats.org/drawingml/2006/main"/>
        <a:p xmlns:a="http://schemas.openxmlformats.org/drawingml/2006/main">
          <a:r>
            <a:rPr lang="en-US" sz="1000" b="1">
              <a:latin typeface="Arial" panose="020B0604020202020204" pitchFamily="34" charset="0"/>
              <a:cs typeface="Arial" panose="020B0604020202020204" pitchFamily="34" charset="0"/>
            </a:rPr>
            <a:t>Annual Capacity Additions (GW</a:t>
          </a:r>
          <a:r>
            <a:rPr lang="en-US" sz="1000" b="1" baseline="-25000">
              <a:latin typeface="Arial" panose="020B0604020202020204" pitchFamily="34" charset="0"/>
              <a:cs typeface="Arial" panose="020B0604020202020204" pitchFamily="34" charset="0"/>
            </a:rPr>
            <a:t>AC</a:t>
          </a:r>
          <a:r>
            <a:rPr lang="en-US" sz="1000" b="1">
              <a:latin typeface="Arial" panose="020B0604020202020204" pitchFamily="34" charset="0"/>
              <a:cs typeface="Arial" panose="020B0604020202020204" pitchFamily="34" charset="0"/>
            </a:rPr>
            <a:t>)</a:t>
          </a:r>
        </a:p>
      </cdr:txBody>
    </cdr:sp>
  </cdr:relSizeAnchor>
  <cdr:relSizeAnchor xmlns:cdr="http://schemas.openxmlformats.org/drawingml/2006/chartDrawing">
    <cdr:from>
      <cdr:x>0.63657</cdr:x>
      <cdr:y>0</cdr:y>
    </cdr:from>
    <cdr:to>
      <cdr:x>1</cdr:x>
      <cdr:y>0.08359</cdr:y>
    </cdr:to>
    <cdr:sp macro="" textlink="">
      <cdr:nvSpPr>
        <cdr:cNvPr id="9" name="TextBox 1"/>
        <cdr:cNvSpPr txBox="1"/>
      </cdr:nvSpPr>
      <cdr:spPr>
        <a:xfrm xmlns:a="http://schemas.openxmlformats.org/drawingml/2006/main">
          <a:off x="4003993" y="0"/>
          <a:ext cx="2286000" cy="257175"/>
        </a:xfrm>
        <a:prstGeom xmlns:a="http://schemas.openxmlformats.org/drawingml/2006/main" prst="rect">
          <a:avLst/>
        </a:prstGeom>
      </cdr:spPr>
      <cdr:txBody>
        <a:bodyPr xmlns:a="http://schemas.openxmlformats.org/drawingml/2006/main" wrap="square" lIns="18288" tIns="18288" rIns="18288" bIns="18288"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latin typeface="Arial" panose="020B0604020202020204" pitchFamily="34" charset="0"/>
              <a:cs typeface="Arial" panose="020B0604020202020204" pitchFamily="34" charset="0"/>
            </a:rPr>
            <a:t>Solar Capacity Additions (% of Total)</a:t>
          </a:r>
        </a:p>
      </cdr:txBody>
    </cdr:sp>
  </cdr:relSizeAnchor>
</c:userShapes>
</file>

<file path=xl/drawings/drawing60.xml><?xml version="1.0" encoding="utf-8"?>
<xdr:wsDr xmlns:xdr="http://schemas.openxmlformats.org/drawingml/2006/spreadsheetDrawing" xmlns:a="http://schemas.openxmlformats.org/drawingml/2006/main">
  <xdr:twoCellAnchor>
    <xdr:from>
      <xdr:col>0</xdr:col>
      <xdr:colOff>0</xdr:colOff>
      <xdr:row>2</xdr:row>
      <xdr:rowOff>0</xdr:rowOff>
    </xdr:from>
    <xdr:to>
      <xdr:col>7</xdr:col>
      <xdr:colOff>434340</xdr:colOff>
      <xdr:row>21</xdr:row>
      <xdr:rowOff>31433</xdr:rowOff>
    </xdr:to>
    <xdr:graphicFrame macro="">
      <xdr:nvGraphicFramePr>
        <xdr:cNvPr id="7" name="Chart 8">
          <a:extLst>
            <a:ext uri="{FF2B5EF4-FFF2-40B4-BE49-F238E27FC236}">
              <a16:creationId xmlns:a16="http://schemas.microsoft.com/office/drawing/2014/main" id="{00000000-0008-0000-3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9525</xdr:colOff>
      <xdr:row>1</xdr:row>
      <xdr:rowOff>138113</xdr:rowOff>
    </xdr:from>
    <xdr:to>
      <xdr:col>19</xdr:col>
      <xdr:colOff>91440</xdr:colOff>
      <xdr:row>21</xdr:row>
      <xdr:rowOff>12383</xdr:rowOff>
    </xdr:to>
    <xdr:graphicFrame macro="">
      <xdr:nvGraphicFramePr>
        <xdr:cNvPr id="8" name="Chart 8">
          <a:extLst>
            <a:ext uri="{FF2B5EF4-FFF2-40B4-BE49-F238E27FC236}">
              <a16:creationId xmlns:a16="http://schemas.microsoft.com/office/drawing/2014/main" id="{00000000-0008-0000-3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1.xml><?xml version="1.0" encoding="utf-8"?>
<c:userShapes xmlns:c="http://schemas.openxmlformats.org/drawingml/2006/chart">
  <cdr:relSizeAnchor xmlns:cdr="http://schemas.openxmlformats.org/drawingml/2006/chartDrawing">
    <cdr:from>
      <cdr:x>0.38249</cdr:x>
      <cdr:y>0.95101</cdr:y>
    </cdr:from>
    <cdr:to>
      <cdr:x>0.66845</cdr:x>
      <cdr:y>1</cdr:y>
    </cdr:to>
    <cdr:sp macro="" textlink="">
      <cdr:nvSpPr>
        <cdr:cNvPr id="5" name="Text Box 1036"/>
        <cdr:cNvSpPr txBox="1">
          <a:spLocks xmlns:a="http://schemas.openxmlformats.org/drawingml/2006/main" noChangeArrowheads="1"/>
        </cdr:cNvSpPr>
      </cdr:nvSpPr>
      <cdr:spPr bwMode="auto">
        <a:xfrm xmlns:a="http://schemas.openxmlformats.org/drawingml/2006/main">
          <a:off x="2308356" y="2869692"/>
          <a:ext cx="1725781" cy="147828"/>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cdr:spPr>
      <cdr:txBody>
        <a:bodyPr xmlns:a="http://schemas.openxmlformats.org/drawingml/2006/main" wrap="square" lIns="18288" tIns="0" rIns="18288" bIns="0"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Commercial Operation Year</a:t>
          </a:r>
        </a:p>
      </cdr:txBody>
    </cdr:sp>
  </cdr:relSizeAnchor>
  <cdr:relSizeAnchor xmlns:cdr="http://schemas.openxmlformats.org/drawingml/2006/chartDrawing">
    <cdr:from>
      <cdr:x>0</cdr:x>
      <cdr:y>0</cdr:y>
    </cdr:from>
    <cdr:to>
      <cdr:x>0.5232</cdr:x>
      <cdr:y>0.08365</cdr:y>
    </cdr:to>
    <cdr:sp macro="" textlink="">
      <cdr:nvSpPr>
        <cdr:cNvPr id="2" name="TextBox 1"/>
        <cdr:cNvSpPr txBox="1"/>
      </cdr:nvSpPr>
      <cdr:spPr>
        <a:xfrm xmlns:a="http://schemas.openxmlformats.org/drawingml/2006/main">
          <a:off x="0" y="0"/>
          <a:ext cx="3157538" cy="252412"/>
        </a:xfrm>
        <a:prstGeom xmlns:a="http://schemas.openxmlformats.org/drawingml/2006/main" prst="rect">
          <a:avLst/>
        </a:prstGeom>
      </cdr:spPr>
      <cdr:txBody>
        <a:bodyPr xmlns:a="http://schemas.openxmlformats.org/drawingml/2006/main" vertOverflow="clip" vert="horz" wrap="square" lIns="18288" tIns="18288" rIns="18288" bIns="18288" rtlCol="0"/>
        <a:lstStyle xmlns:a="http://schemas.openxmlformats.org/drawingml/2006/main"/>
        <a:p xmlns:a="http://schemas.openxmlformats.org/drawingml/2006/main">
          <a:r>
            <a:rPr lang="en-US" sz="1000" b="0">
              <a:latin typeface="Arial" panose="020B0604020202020204" pitchFamily="34" charset="0"/>
              <a:cs typeface="Arial" panose="020B0604020202020204" pitchFamily="34" charset="0"/>
            </a:rPr>
            <a:t>Median LCOE and Levelized PPA Price (2019 $/MWh)</a:t>
          </a:r>
        </a:p>
      </cdr:txBody>
    </cdr:sp>
  </cdr:relSizeAnchor>
  <cdr:relSizeAnchor xmlns:cdr="http://schemas.openxmlformats.org/drawingml/2006/chartDrawing">
    <cdr:from>
      <cdr:x>0.18624</cdr:x>
      <cdr:y>0.20676</cdr:y>
    </cdr:from>
    <cdr:to>
      <cdr:x>0.44823</cdr:x>
      <cdr:y>0.28251</cdr:y>
    </cdr:to>
    <cdr:sp macro="" textlink="">
      <cdr:nvSpPr>
        <cdr:cNvPr id="3" name="TextBox 2"/>
        <cdr:cNvSpPr txBox="1"/>
      </cdr:nvSpPr>
      <cdr:spPr>
        <a:xfrm xmlns:a="http://schemas.openxmlformats.org/drawingml/2006/main">
          <a:off x="1123951" y="623888"/>
          <a:ext cx="1581150" cy="228600"/>
        </a:xfrm>
        <a:prstGeom xmlns:a="http://schemas.openxmlformats.org/drawingml/2006/main" prst="rect">
          <a:avLst/>
        </a:prstGeom>
      </cdr:spPr>
      <cdr:txBody>
        <a:bodyPr xmlns:a="http://schemas.openxmlformats.org/drawingml/2006/main" vertOverflow="clip" wrap="square" lIns="45720" rIns="45720" rtlCol="0" anchor="ctr" anchorCtr="1"/>
        <a:lstStyle xmlns:a="http://schemas.openxmlformats.org/drawingml/2006/main"/>
        <a:p xmlns:a="http://schemas.openxmlformats.org/drawingml/2006/main">
          <a:r>
            <a:rPr lang="en-US" sz="1000">
              <a:solidFill>
                <a:schemeClr val="accent1"/>
              </a:solidFill>
              <a:latin typeface="Arial" panose="020B0604020202020204" pitchFamily="34" charset="0"/>
              <a:cs typeface="Arial" panose="020B0604020202020204" pitchFamily="34" charset="0"/>
            </a:rPr>
            <a:t>LCOE without the ITC</a:t>
          </a:r>
        </a:p>
      </cdr:txBody>
    </cdr:sp>
  </cdr:relSizeAnchor>
  <cdr:relSizeAnchor xmlns:cdr="http://schemas.openxmlformats.org/drawingml/2006/chartDrawing">
    <cdr:from>
      <cdr:x>0.87121</cdr:x>
      <cdr:y>0.57239</cdr:y>
    </cdr:from>
    <cdr:to>
      <cdr:x>1</cdr:x>
      <cdr:y>0.65341</cdr:y>
    </cdr:to>
    <cdr:sp macro="" textlink="">
      <cdr:nvSpPr>
        <cdr:cNvPr id="6" name="TextBox 1"/>
        <cdr:cNvSpPr txBox="1"/>
      </cdr:nvSpPr>
      <cdr:spPr>
        <a:xfrm xmlns:a="http://schemas.openxmlformats.org/drawingml/2006/main">
          <a:off x="5257800" y="1727199"/>
          <a:ext cx="777240" cy="244475"/>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2"/>
              </a:solidFill>
              <a:latin typeface="Arial" panose="020B0604020202020204" pitchFamily="34" charset="0"/>
              <a:cs typeface="Arial" panose="020B0604020202020204" pitchFamily="34" charset="0"/>
            </a:rPr>
            <a:t>PPA price</a:t>
          </a:r>
        </a:p>
      </cdr:txBody>
    </cdr:sp>
  </cdr:relSizeAnchor>
  <cdr:relSizeAnchor xmlns:cdr="http://schemas.openxmlformats.org/drawingml/2006/chartDrawing">
    <cdr:from>
      <cdr:x>0.16151</cdr:x>
      <cdr:y>0.58502</cdr:y>
    </cdr:from>
    <cdr:to>
      <cdr:x>0.42351</cdr:x>
      <cdr:y>0.66077</cdr:y>
    </cdr:to>
    <cdr:sp macro="" textlink="">
      <cdr:nvSpPr>
        <cdr:cNvPr id="7" name="TextBox 1"/>
        <cdr:cNvSpPr txBox="1"/>
      </cdr:nvSpPr>
      <cdr:spPr>
        <a:xfrm xmlns:a="http://schemas.openxmlformats.org/drawingml/2006/main">
          <a:off x="974724" y="1765301"/>
          <a:ext cx="1581150" cy="228600"/>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1"/>
              </a:solidFill>
              <a:latin typeface="Arial" panose="020B0604020202020204" pitchFamily="34" charset="0"/>
              <a:cs typeface="Arial" panose="020B0604020202020204" pitchFamily="34" charset="0"/>
            </a:rPr>
            <a:t>LCOE with the ITC</a:t>
          </a:r>
        </a:p>
      </cdr:txBody>
    </cdr:sp>
  </cdr:relSizeAnchor>
  <cdr:relSizeAnchor xmlns:cdr="http://schemas.openxmlformats.org/drawingml/2006/chartDrawing">
    <cdr:from>
      <cdr:x>0</cdr:x>
      <cdr:y>0.78388</cdr:y>
    </cdr:from>
    <cdr:to>
      <cdr:x>0.10627</cdr:x>
      <cdr:y>0.93434</cdr:y>
    </cdr:to>
    <cdr:sp macro="" textlink="">
      <cdr:nvSpPr>
        <cdr:cNvPr id="8" name="TextBox 1"/>
        <cdr:cNvSpPr txBox="1"/>
      </cdr:nvSpPr>
      <cdr:spPr>
        <a:xfrm xmlns:a="http://schemas.openxmlformats.org/drawingml/2006/main">
          <a:off x="0" y="2365374"/>
          <a:ext cx="641350" cy="454025"/>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r"/>
          <a:r>
            <a:rPr lang="en-US" sz="1000">
              <a:solidFill>
                <a:schemeClr val="tx1"/>
              </a:solidFill>
              <a:latin typeface="Arial" panose="020B0604020202020204" pitchFamily="34" charset="0"/>
              <a:cs typeface="Arial" panose="020B0604020202020204" pitchFamily="34" charset="0"/>
            </a:rPr>
            <a:t>COD:</a:t>
          </a:r>
        </a:p>
        <a:p xmlns:a="http://schemas.openxmlformats.org/drawingml/2006/main">
          <a:pPr algn="r"/>
          <a:r>
            <a:rPr lang="en-US" sz="1000">
              <a:solidFill>
                <a:schemeClr val="tx1"/>
              </a:solidFill>
              <a:latin typeface="Arial" panose="020B0604020202020204" pitchFamily="34" charset="0"/>
              <a:cs typeface="Arial" panose="020B0604020202020204" pitchFamily="34" charset="0"/>
            </a:rPr>
            <a:t>Projects:</a:t>
          </a:r>
        </a:p>
        <a:p xmlns:a="http://schemas.openxmlformats.org/drawingml/2006/main">
          <a:pPr algn="r"/>
          <a:r>
            <a:rPr lang="en-US" sz="1000">
              <a:solidFill>
                <a:schemeClr val="tx1"/>
              </a:solidFill>
              <a:latin typeface="Arial" panose="020B0604020202020204" pitchFamily="34" charset="0"/>
              <a:cs typeface="Arial" panose="020B0604020202020204" pitchFamily="34" charset="0"/>
            </a:rPr>
            <a:t>MW-AC:</a:t>
          </a:r>
        </a:p>
      </cdr:txBody>
    </cdr:sp>
  </cdr:relSizeAnchor>
</c:userShapes>
</file>

<file path=xl/drawings/drawing62.xml><?xml version="1.0" encoding="utf-8"?>
<c:userShapes xmlns:c="http://schemas.openxmlformats.org/drawingml/2006/chart">
  <cdr:relSizeAnchor xmlns:cdr="http://schemas.openxmlformats.org/drawingml/2006/chartDrawing">
    <cdr:from>
      <cdr:x>0.38249</cdr:x>
      <cdr:y>0.95101</cdr:y>
    </cdr:from>
    <cdr:to>
      <cdr:x>0.66845</cdr:x>
      <cdr:y>1</cdr:y>
    </cdr:to>
    <cdr:sp macro="" textlink="">
      <cdr:nvSpPr>
        <cdr:cNvPr id="5" name="Text Box 1036"/>
        <cdr:cNvSpPr txBox="1">
          <a:spLocks xmlns:a="http://schemas.openxmlformats.org/drawingml/2006/main" noChangeArrowheads="1"/>
        </cdr:cNvSpPr>
      </cdr:nvSpPr>
      <cdr:spPr bwMode="auto">
        <a:xfrm xmlns:a="http://schemas.openxmlformats.org/drawingml/2006/main">
          <a:off x="2308356" y="2869692"/>
          <a:ext cx="1725781" cy="147828"/>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cdr:spPr>
      <cdr:txBody>
        <a:bodyPr xmlns:a="http://schemas.openxmlformats.org/drawingml/2006/main" wrap="square" lIns="18288" tIns="0" rIns="18288" bIns="0" anchor="ctr" upright="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Commercial Operation Year</a:t>
          </a:r>
        </a:p>
      </cdr:txBody>
    </cdr:sp>
  </cdr:relSizeAnchor>
  <cdr:relSizeAnchor xmlns:cdr="http://schemas.openxmlformats.org/drawingml/2006/chartDrawing">
    <cdr:from>
      <cdr:x>0</cdr:x>
      <cdr:y>0</cdr:y>
    </cdr:from>
    <cdr:to>
      <cdr:x>0.71733</cdr:x>
      <cdr:y>0.07418</cdr:y>
    </cdr:to>
    <cdr:sp macro="" textlink="">
      <cdr:nvSpPr>
        <cdr:cNvPr id="2" name="TextBox 1"/>
        <cdr:cNvSpPr txBox="1"/>
      </cdr:nvSpPr>
      <cdr:spPr>
        <a:xfrm xmlns:a="http://schemas.openxmlformats.org/drawingml/2006/main">
          <a:off x="0" y="0"/>
          <a:ext cx="4329112" cy="223837"/>
        </a:xfrm>
        <a:prstGeom xmlns:a="http://schemas.openxmlformats.org/drawingml/2006/main" prst="rect">
          <a:avLst/>
        </a:prstGeom>
      </cdr:spPr>
      <cdr:txBody>
        <a:bodyPr xmlns:a="http://schemas.openxmlformats.org/drawingml/2006/main" vertOverflow="clip" vert="horz" wrap="square" lIns="18288" tIns="18288" rIns="18288" bIns="18288" rtlCol="0"/>
        <a:lstStyle xmlns:a="http://schemas.openxmlformats.org/drawingml/2006/main"/>
        <a:p xmlns:a="http://schemas.openxmlformats.org/drawingml/2006/main">
          <a:r>
            <a:rPr lang="en-US" sz="1000" b="0">
              <a:latin typeface="Arial" panose="020B0604020202020204" pitchFamily="34" charset="0"/>
              <a:cs typeface="Arial" panose="020B0604020202020204" pitchFamily="34" charset="0"/>
            </a:rPr>
            <a:t>Capacity-Weighted Average LCOE and Levelized PPA Price (2019 $/MWh)</a:t>
          </a:r>
        </a:p>
      </cdr:txBody>
    </cdr:sp>
  </cdr:relSizeAnchor>
  <cdr:relSizeAnchor xmlns:cdr="http://schemas.openxmlformats.org/drawingml/2006/chartDrawing">
    <cdr:from>
      <cdr:x>0.19887</cdr:x>
      <cdr:y>0.20203</cdr:y>
    </cdr:from>
    <cdr:to>
      <cdr:x>0.46086</cdr:x>
      <cdr:y>0.27778</cdr:y>
    </cdr:to>
    <cdr:sp macro="" textlink="">
      <cdr:nvSpPr>
        <cdr:cNvPr id="3" name="TextBox 2"/>
        <cdr:cNvSpPr txBox="1"/>
      </cdr:nvSpPr>
      <cdr:spPr>
        <a:xfrm xmlns:a="http://schemas.openxmlformats.org/drawingml/2006/main">
          <a:off x="1200166" y="609615"/>
          <a:ext cx="1581120" cy="228578"/>
        </a:xfrm>
        <a:prstGeom xmlns:a="http://schemas.openxmlformats.org/drawingml/2006/main" prst="rect">
          <a:avLst/>
        </a:prstGeom>
      </cdr:spPr>
      <cdr:txBody>
        <a:bodyPr xmlns:a="http://schemas.openxmlformats.org/drawingml/2006/main" vertOverflow="clip" wrap="square" lIns="45720" rIns="45720" rtlCol="0" anchor="ctr" anchorCtr="1"/>
        <a:lstStyle xmlns:a="http://schemas.openxmlformats.org/drawingml/2006/main"/>
        <a:p xmlns:a="http://schemas.openxmlformats.org/drawingml/2006/main">
          <a:r>
            <a:rPr lang="en-US" sz="1000">
              <a:solidFill>
                <a:schemeClr val="accent1"/>
              </a:solidFill>
              <a:latin typeface="Arial" panose="020B0604020202020204" pitchFamily="34" charset="0"/>
              <a:cs typeface="Arial" panose="020B0604020202020204" pitchFamily="34" charset="0"/>
            </a:rPr>
            <a:t>LCOE without the ITC</a:t>
          </a:r>
        </a:p>
      </cdr:txBody>
    </cdr:sp>
  </cdr:relSizeAnchor>
  <cdr:relSizeAnchor xmlns:cdr="http://schemas.openxmlformats.org/drawingml/2006/chartDrawing">
    <cdr:from>
      <cdr:x>0.87121</cdr:x>
      <cdr:y>0.57239</cdr:y>
    </cdr:from>
    <cdr:to>
      <cdr:x>1</cdr:x>
      <cdr:y>0.65341</cdr:y>
    </cdr:to>
    <cdr:sp macro="" textlink="">
      <cdr:nvSpPr>
        <cdr:cNvPr id="6" name="TextBox 1"/>
        <cdr:cNvSpPr txBox="1"/>
      </cdr:nvSpPr>
      <cdr:spPr>
        <a:xfrm xmlns:a="http://schemas.openxmlformats.org/drawingml/2006/main">
          <a:off x="5257800" y="1727199"/>
          <a:ext cx="777240" cy="244475"/>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2"/>
              </a:solidFill>
              <a:latin typeface="Arial" panose="020B0604020202020204" pitchFamily="34" charset="0"/>
              <a:cs typeface="Arial" panose="020B0604020202020204" pitchFamily="34" charset="0"/>
            </a:rPr>
            <a:t>PPA price</a:t>
          </a:r>
        </a:p>
      </cdr:txBody>
    </cdr:sp>
  </cdr:relSizeAnchor>
  <cdr:relSizeAnchor xmlns:cdr="http://schemas.openxmlformats.org/drawingml/2006/chartDrawing">
    <cdr:from>
      <cdr:x>0.16151</cdr:x>
      <cdr:y>0.58502</cdr:y>
    </cdr:from>
    <cdr:to>
      <cdr:x>0.42351</cdr:x>
      <cdr:y>0.66077</cdr:y>
    </cdr:to>
    <cdr:sp macro="" textlink="">
      <cdr:nvSpPr>
        <cdr:cNvPr id="7" name="TextBox 1"/>
        <cdr:cNvSpPr txBox="1"/>
      </cdr:nvSpPr>
      <cdr:spPr>
        <a:xfrm xmlns:a="http://schemas.openxmlformats.org/drawingml/2006/main">
          <a:off x="974724" y="1765301"/>
          <a:ext cx="1581150" cy="228600"/>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1"/>
              </a:solidFill>
              <a:latin typeface="Arial" panose="020B0604020202020204" pitchFamily="34" charset="0"/>
              <a:cs typeface="Arial" panose="020B0604020202020204" pitchFamily="34" charset="0"/>
            </a:rPr>
            <a:t>LCOE with the ITC</a:t>
          </a:r>
        </a:p>
      </cdr:txBody>
    </cdr:sp>
  </cdr:relSizeAnchor>
  <cdr:relSizeAnchor xmlns:cdr="http://schemas.openxmlformats.org/drawingml/2006/chartDrawing">
    <cdr:from>
      <cdr:x>0</cdr:x>
      <cdr:y>0.7823</cdr:y>
    </cdr:from>
    <cdr:to>
      <cdr:x>0.10627</cdr:x>
      <cdr:y>0.93276</cdr:y>
    </cdr:to>
    <cdr:sp macro="" textlink="">
      <cdr:nvSpPr>
        <cdr:cNvPr id="8" name="TextBox 1"/>
        <cdr:cNvSpPr txBox="1"/>
      </cdr:nvSpPr>
      <cdr:spPr>
        <a:xfrm xmlns:a="http://schemas.openxmlformats.org/drawingml/2006/main">
          <a:off x="0" y="2360612"/>
          <a:ext cx="641350" cy="454025"/>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r"/>
          <a:r>
            <a:rPr lang="en-US" sz="1000">
              <a:solidFill>
                <a:schemeClr val="tx1"/>
              </a:solidFill>
              <a:latin typeface="Arial" panose="020B0604020202020204" pitchFamily="34" charset="0"/>
              <a:cs typeface="Arial" panose="020B0604020202020204" pitchFamily="34" charset="0"/>
            </a:rPr>
            <a:t>COD:</a:t>
          </a:r>
        </a:p>
        <a:p xmlns:a="http://schemas.openxmlformats.org/drawingml/2006/main">
          <a:pPr algn="r"/>
          <a:r>
            <a:rPr lang="en-US" sz="1000">
              <a:solidFill>
                <a:schemeClr val="tx1"/>
              </a:solidFill>
              <a:latin typeface="Arial" panose="020B0604020202020204" pitchFamily="34" charset="0"/>
              <a:cs typeface="Arial" panose="020B0604020202020204" pitchFamily="34" charset="0"/>
            </a:rPr>
            <a:t>Projects:</a:t>
          </a:r>
        </a:p>
        <a:p xmlns:a="http://schemas.openxmlformats.org/drawingml/2006/main">
          <a:pPr algn="r"/>
          <a:r>
            <a:rPr lang="en-US" sz="1000">
              <a:solidFill>
                <a:schemeClr val="tx1"/>
              </a:solidFill>
              <a:latin typeface="Arial" panose="020B0604020202020204" pitchFamily="34" charset="0"/>
              <a:cs typeface="Arial" panose="020B0604020202020204" pitchFamily="34" charset="0"/>
            </a:rPr>
            <a:t>MW-AC:</a:t>
          </a:r>
        </a:p>
      </cdr:txBody>
    </cdr:sp>
  </cdr:relSizeAnchor>
</c:userShapes>
</file>

<file path=xl/drawings/drawing63.xml><?xml version="1.0" encoding="utf-8"?>
<xdr:wsDr xmlns:xdr="http://schemas.openxmlformats.org/drawingml/2006/spreadsheetDrawing" xmlns:a="http://schemas.openxmlformats.org/drawingml/2006/main">
  <xdr:twoCellAnchor>
    <xdr:from>
      <xdr:col>0</xdr:col>
      <xdr:colOff>0</xdr:colOff>
      <xdr:row>1</xdr:row>
      <xdr:rowOff>91440</xdr:rowOff>
    </xdr:from>
    <xdr:to>
      <xdr:col>7</xdr:col>
      <xdr:colOff>392429</xdr:colOff>
      <xdr:row>20</xdr:row>
      <xdr:rowOff>45087</xdr:rowOff>
    </xdr:to>
    <xdr:grpSp>
      <xdr:nvGrpSpPr>
        <xdr:cNvPr id="2" name="Group 1">
          <a:extLst>
            <a:ext uri="{FF2B5EF4-FFF2-40B4-BE49-F238E27FC236}">
              <a16:creationId xmlns:a16="http://schemas.microsoft.com/office/drawing/2014/main" id="{00000000-0008-0000-3500-000002000000}"/>
            </a:ext>
          </a:extLst>
        </xdr:cNvPr>
        <xdr:cNvGrpSpPr/>
      </xdr:nvGrpSpPr>
      <xdr:grpSpPr>
        <a:xfrm>
          <a:off x="0" y="272415"/>
          <a:ext cx="5945504" cy="2939735"/>
          <a:chOff x="0" y="328613"/>
          <a:chExt cx="5941692" cy="3209924"/>
        </a:xfrm>
      </xdr:grpSpPr>
      <xdr:grpSp>
        <xdr:nvGrpSpPr>
          <xdr:cNvPr id="3" name="Group 2">
            <a:extLst>
              <a:ext uri="{FF2B5EF4-FFF2-40B4-BE49-F238E27FC236}">
                <a16:creationId xmlns:a16="http://schemas.microsoft.com/office/drawing/2014/main" id="{00000000-0008-0000-3500-000003000000}"/>
              </a:ext>
            </a:extLst>
          </xdr:cNvPr>
          <xdr:cNvGrpSpPr/>
        </xdr:nvGrpSpPr>
        <xdr:grpSpPr>
          <a:xfrm>
            <a:off x="0" y="328613"/>
            <a:ext cx="5941692" cy="3209924"/>
            <a:chOff x="15335249" y="3951439"/>
            <a:chExt cx="6059283" cy="3158077"/>
          </a:xfrm>
          <a:solidFill>
            <a:schemeClr val="bg1"/>
          </a:solidFill>
        </xdr:grpSpPr>
        <xdr:graphicFrame macro="">
          <xdr:nvGraphicFramePr>
            <xdr:cNvPr id="7" name="Chart 6">
              <a:extLst>
                <a:ext uri="{FF2B5EF4-FFF2-40B4-BE49-F238E27FC236}">
                  <a16:creationId xmlns:a16="http://schemas.microsoft.com/office/drawing/2014/main" id="{00000000-0008-0000-3500-000007000000}"/>
                </a:ext>
              </a:extLst>
            </xdr:cNvPr>
            <xdr:cNvGraphicFramePr>
              <a:graphicFrameLocks/>
            </xdr:cNvGraphicFramePr>
          </xdr:nvGraphicFramePr>
          <xdr:xfrm>
            <a:off x="15335249" y="4000556"/>
            <a:ext cx="6059283" cy="3108960"/>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8" name="Chart 7">
              <a:extLst>
                <a:ext uri="{FF2B5EF4-FFF2-40B4-BE49-F238E27FC236}">
                  <a16:creationId xmlns:a16="http://schemas.microsoft.com/office/drawing/2014/main" id="{00000000-0008-0000-3500-000008000000}"/>
                </a:ext>
              </a:extLst>
            </xdr:cNvPr>
            <xdr:cNvGraphicFramePr>
              <a:graphicFrameLocks/>
            </xdr:cNvGraphicFramePr>
          </xdr:nvGraphicFramePr>
          <xdr:xfrm>
            <a:off x="15442064" y="3951439"/>
            <a:ext cx="5797106" cy="3148704"/>
          </xdr:xfrm>
          <a:graphic>
            <a:graphicData uri="http://schemas.openxmlformats.org/drawingml/2006/chart">
              <c:chart xmlns:c="http://schemas.openxmlformats.org/drawingml/2006/chart" xmlns:r="http://schemas.openxmlformats.org/officeDocument/2006/relationships" r:id="rId2"/>
            </a:graphicData>
          </a:graphic>
        </xdr:graphicFrame>
      </xdr:grpSp>
      <xdr:cxnSp macro="">
        <xdr:nvCxnSpPr>
          <xdr:cNvPr id="4" name="Straight Connector 3">
            <a:extLst>
              <a:ext uri="{FF2B5EF4-FFF2-40B4-BE49-F238E27FC236}">
                <a16:creationId xmlns:a16="http://schemas.microsoft.com/office/drawing/2014/main" id="{00000000-0008-0000-3500-000004000000}"/>
              </a:ext>
            </a:extLst>
          </xdr:cNvPr>
          <xdr:cNvCxnSpPr/>
        </xdr:nvCxnSpPr>
        <xdr:spPr>
          <a:xfrm flipH="1" flipV="1">
            <a:off x="5447505" y="1701427"/>
            <a:ext cx="60238" cy="969527"/>
          </a:xfrm>
          <a:prstGeom prst="line">
            <a:avLst/>
          </a:prstGeom>
          <a:ln w="6350">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5" name="Straight Connector 4">
            <a:extLst>
              <a:ext uri="{FF2B5EF4-FFF2-40B4-BE49-F238E27FC236}">
                <a16:creationId xmlns:a16="http://schemas.microsoft.com/office/drawing/2014/main" id="{00000000-0008-0000-3500-000005000000}"/>
              </a:ext>
            </a:extLst>
          </xdr:cNvPr>
          <xdr:cNvCxnSpPr/>
        </xdr:nvCxnSpPr>
        <xdr:spPr>
          <a:xfrm flipH="1">
            <a:off x="861238" y="2675991"/>
            <a:ext cx="218501" cy="120848"/>
          </a:xfrm>
          <a:prstGeom prst="line">
            <a:avLst/>
          </a:prstGeom>
          <a:ln w="6350">
            <a:solidFill>
              <a:schemeClr val="tx2"/>
            </a:solidFill>
          </a:ln>
        </xdr:spPr>
        <xdr:style>
          <a:lnRef idx="1">
            <a:schemeClr val="accent1"/>
          </a:lnRef>
          <a:fillRef idx="0">
            <a:schemeClr val="accent1"/>
          </a:fillRef>
          <a:effectRef idx="0">
            <a:schemeClr val="accent1"/>
          </a:effectRef>
          <a:fontRef idx="minor">
            <a:schemeClr val="tx1"/>
          </a:fontRef>
        </xdr:style>
      </xdr:cxnSp>
      <xdr:cxnSp macro="">
        <xdr:nvCxnSpPr>
          <xdr:cNvPr id="6" name="Straight Connector 5">
            <a:extLst>
              <a:ext uri="{FF2B5EF4-FFF2-40B4-BE49-F238E27FC236}">
                <a16:creationId xmlns:a16="http://schemas.microsoft.com/office/drawing/2014/main" id="{00000000-0008-0000-3500-000006000000}"/>
              </a:ext>
            </a:extLst>
          </xdr:cNvPr>
          <xdr:cNvCxnSpPr/>
        </xdr:nvCxnSpPr>
        <xdr:spPr>
          <a:xfrm flipH="1">
            <a:off x="1395774" y="836832"/>
            <a:ext cx="230001" cy="208359"/>
          </a:xfrm>
          <a:prstGeom prst="line">
            <a:avLst/>
          </a:prstGeom>
          <a:ln w="6350">
            <a:solidFill>
              <a:schemeClr val="accent6">
                <a:lumMod val="7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64.xml><?xml version="1.0" encoding="utf-8"?>
<c:userShapes xmlns:c="http://schemas.openxmlformats.org/drawingml/2006/chart">
  <cdr:relSizeAnchor xmlns:cdr="http://schemas.openxmlformats.org/drawingml/2006/chartDrawing">
    <cdr:from>
      <cdr:x>0</cdr:x>
      <cdr:y>0</cdr:y>
    </cdr:from>
    <cdr:to>
      <cdr:x>0.45237</cdr:x>
      <cdr:y>0.05183</cdr:y>
    </cdr:to>
    <cdr:sp macro="" textlink="">
      <cdr:nvSpPr>
        <cdr:cNvPr id="299009" name="Text Box 1"/>
        <cdr:cNvSpPr txBox="1">
          <a:spLocks xmlns:a="http://schemas.openxmlformats.org/drawingml/2006/main" noChangeArrowheads="1"/>
        </cdr:cNvSpPr>
      </cdr:nvSpPr>
      <cdr:spPr bwMode="auto">
        <a:xfrm xmlns:a="http://schemas.openxmlformats.org/drawingml/2006/main">
          <a:off x="0" y="0"/>
          <a:ext cx="2644140" cy="149754"/>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vert="horz" wrap="square" lIns="18288" tIns="18288" rIns="18288" bIns="18288" anchor="ctr" upright="1"/>
        <a:lstStyle xmlns:a="http://schemas.openxmlformats.org/drawingml/2006/main"/>
        <a:p xmlns:a="http://schemas.openxmlformats.org/drawingml/2006/main">
          <a:pPr algn="ctr" rtl="0">
            <a:defRPr sz="1000"/>
          </a:pPr>
          <a:r>
            <a:rPr lang="en-US" sz="1000" b="0" i="0" u="none" strike="noStrike" baseline="0">
              <a:solidFill>
                <a:srgbClr val="000000"/>
              </a:solidFill>
              <a:latin typeface="Arial" panose="020B0604020202020204" pitchFamily="34" charset="0"/>
              <a:cs typeface="Arial" panose="020B0604020202020204" pitchFamily="34" charset="0"/>
            </a:rPr>
            <a:t>Levelized PPA and Gas Price (2019 $/MWh)</a:t>
          </a:r>
          <a:endParaRPr lang="en-US" sz="1000" b="0">
            <a:latin typeface="Arial" panose="020B0604020202020204" pitchFamily="34" charset="0"/>
            <a:cs typeface="Arial" panose="020B0604020202020204" pitchFamily="34" charset="0"/>
          </a:endParaRPr>
        </a:p>
      </cdr:txBody>
    </cdr:sp>
  </cdr:relSizeAnchor>
</c:userShapes>
</file>

<file path=xl/drawings/drawing65.xml><?xml version="1.0" encoding="utf-8"?>
<c:userShapes xmlns:c="http://schemas.openxmlformats.org/drawingml/2006/chart">
  <cdr:relSizeAnchor xmlns:cdr="http://schemas.openxmlformats.org/drawingml/2006/chartDrawing">
    <cdr:from>
      <cdr:x>0.74141</cdr:x>
      <cdr:y>0.27328</cdr:y>
    </cdr:from>
    <cdr:to>
      <cdr:x>1</cdr:x>
      <cdr:y>0.4258</cdr:y>
    </cdr:to>
    <cdr:sp macro="" textlink="">
      <cdr:nvSpPr>
        <cdr:cNvPr id="7" name="TextBox 1"/>
        <cdr:cNvSpPr txBox="1"/>
      </cdr:nvSpPr>
      <cdr:spPr>
        <a:xfrm xmlns:a="http://schemas.openxmlformats.org/drawingml/2006/main">
          <a:off x="4213291" y="802640"/>
          <a:ext cx="1469491" cy="447949"/>
        </a:xfrm>
        <a:prstGeom xmlns:a="http://schemas.openxmlformats.org/drawingml/2006/main" prst="rect">
          <a:avLst/>
        </a:prstGeom>
        <a:noFill xmlns:a="http://schemas.openxmlformats.org/drawingml/2006/main"/>
      </cdr:spPr>
      <cdr:txBody>
        <a:bodyPr xmlns:a="http://schemas.openxmlformats.org/drawingml/2006/main" wrap="square" lIns="27432" tIns="27432" rIns="27432" bIns="27432" rtlCol="0" anchor="ctr"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tx1"/>
              </a:solidFill>
              <a:latin typeface="Arial" panose="020B0604020202020204" pitchFamily="34" charset="0"/>
              <a:cs typeface="Arial" panose="020B0604020202020204" pitchFamily="34" charset="0"/>
            </a:rPr>
            <a:t>Levelized 20-year</a:t>
          </a:r>
        </a:p>
        <a:p xmlns:a="http://schemas.openxmlformats.org/drawingml/2006/main">
          <a:pPr algn="ctr"/>
          <a:r>
            <a:rPr lang="en-US" sz="1000" b="0">
              <a:solidFill>
                <a:schemeClr val="tx1"/>
              </a:solidFill>
              <a:latin typeface="Arial" panose="020B0604020202020204" pitchFamily="34" charset="0"/>
              <a:cs typeface="Arial" panose="020B0604020202020204" pitchFamily="34" charset="0"/>
            </a:rPr>
            <a:t>EIA gas price projections</a:t>
          </a:r>
        </a:p>
      </cdr:txBody>
    </cdr:sp>
  </cdr:relSizeAnchor>
  <cdr:relSizeAnchor xmlns:cdr="http://schemas.openxmlformats.org/drawingml/2006/chartDrawing">
    <cdr:from>
      <cdr:x>0.26886</cdr:x>
      <cdr:y>0.11525</cdr:y>
    </cdr:from>
    <cdr:to>
      <cdr:x>0.43263</cdr:x>
      <cdr:y>0.17527</cdr:y>
    </cdr:to>
    <cdr:sp macro="" textlink="">
      <cdr:nvSpPr>
        <cdr:cNvPr id="3" name="TextBox 1"/>
        <cdr:cNvSpPr txBox="1"/>
      </cdr:nvSpPr>
      <cdr:spPr>
        <a:xfrm xmlns:a="http://schemas.openxmlformats.org/drawingml/2006/main">
          <a:off x="1527855" y="338494"/>
          <a:ext cx="930669" cy="176280"/>
        </a:xfrm>
        <a:prstGeom xmlns:a="http://schemas.openxmlformats.org/drawingml/2006/main" prst="rect">
          <a:avLst/>
        </a:prstGeom>
        <a:solidFill xmlns:a="http://schemas.openxmlformats.org/drawingml/2006/main">
          <a:schemeClr val="bg1"/>
        </a:solidFill>
      </cdr:spPr>
      <cdr:txBody>
        <a:bodyPr xmlns:a="http://schemas.openxmlformats.org/drawingml/2006/main" wrap="square" lIns="27432" tIns="27432" rIns="27432" bIns="2743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l"/>
          <a:r>
            <a:rPr lang="en-US" sz="1000" b="0">
              <a:solidFill>
                <a:schemeClr val="accent6">
                  <a:lumMod val="75000"/>
                </a:schemeClr>
              </a:solidFill>
              <a:latin typeface="Arial" panose="020B0604020202020204" pitchFamily="34" charset="0"/>
              <a:cs typeface="Arial" panose="020B0604020202020204" pitchFamily="34" charset="0"/>
            </a:rPr>
            <a:t>PV PPA prices</a:t>
          </a:r>
        </a:p>
      </cdr:txBody>
    </cdr:sp>
  </cdr:relSizeAnchor>
  <cdr:relSizeAnchor xmlns:cdr="http://schemas.openxmlformats.org/drawingml/2006/chartDrawing">
    <cdr:from>
      <cdr:x>0.09213</cdr:x>
      <cdr:y>0.77381</cdr:y>
    </cdr:from>
    <cdr:to>
      <cdr:x>0.27746</cdr:x>
      <cdr:y>0.84061</cdr:y>
    </cdr:to>
    <cdr:sp macro="" textlink="">
      <cdr:nvSpPr>
        <cdr:cNvPr id="4" name="TextBox 1"/>
        <cdr:cNvSpPr txBox="1"/>
      </cdr:nvSpPr>
      <cdr:spPr>
        <a:xfrm xmlns:a="http://schemas.openxmlformats.org/drawingml/2006/main">
          <a:off x="523555" y="2272699"/>
          <a:ext cx="1053216" cy="196181"/>
        </a:xfrm>
        <a:prstGeom xmlns:a="http://schemas.openxmlformats.org/drawingml/2006/main" prst="rect">
          <a:avLst/>
        </a:prstGeom>
        <a:noFill xmlns:a="http://schemas.openxmlformats.org/drawingml/2006/main"/>
      </cdr:spPr>
      <cdr:txBody>
        <a:bodyPr xmlns:a="http://schemas.openxmlformats.org/drawingml/2006/main" wrap="square" lIns="27432" tIns="27432" rIns="27432" bIns="2743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l"/>
          <a:r>
            <a:rPr lang="en-US" sz="1000" b="0">
              <a:solidFill>
                <a:schemeClr val="tx2"/>
              </a:solidFill>
              <a:latin typeface="Arial" panose="020B0604020202020204" pitchFamily="34" charset="0"/>
              <a:cs typeface="Arial" panose="020B0604020202020204" pitchFamily="34" charset="0"/>
            </a:rPr>
            <a:t>Wind PPA prices</a:t>
          </a:r>
        </a:p>
      </cdr:txBody>
    </cdr:sp>
  </cdr:relSizeAnchor>
</c:userShapes>
</file>

<file path=xl/drawings/drawing66.xml><?xml version="1.0" encoding="utf-8"?>
<xdr:wsDr xmlns:xdr="http://schemas.openxmlformats.org/drawingml/2006/spreadsheetDrawing" xmlns:a="http://schemas.openxmlformats.org/drawingml/2006/main">
  <xdr:twoCellAnchor>
    <xdr:from>
      <xdr:col>0</xdr:col>
      <xdr:colOff>0</xdr:colOff>
      <xdr:row>1</xdr:row>
      <xdr:rowOff>171449</xdr:rowOff>
    </xdr:from>
    <xdr:to>
      <xdr:col>11</xdr:col>
      <xdr:colOff>342900</xdr:colOff>
      <xdr:row>20</xdr:row>
      <xdr:rowOff>114299</xdr:rowOff>
    </xdr:to>
    <xdr:graphicFrame macro="">
      <xdr:nvGraphicFramePr>
        <xdr:cNvPr id="2" name="Chart 1">
          <a:extLst>
            <a:ext uri="{FF2B5EF4-FFF2-40B4-BE49-F238E27FC236}">
              <a16:creationId xmlns:a16="http://schemas.microsoft.com/office/drawing/2014/main" id="{00000000-0008-0000-3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7.xml><?xml version="1.0" encoding="utf-8"?>
<c:userShapes xmlns:c="http://schemas.openxmlformats.org/drawingml/2006/chart">
  <cdr:relSizeAnchor xmlns:cdr="http://schemas.openxmlformats.org/drawingml/2006/chartDrawing">
    <cdr:from>
      <cdr:x>0</cdr:x>
      <cdr:y>0</cdr:y>
    </cdr:from>
    <cdr:to>
      <cdr:x>0.13548</cdr:x>
      <cdr:y>0.0603</cdr:y>
    </cdr:to>
    <cdr:sp macro="" textlink="">
      <cdr:nvSpPr>
        <cdr:cNvPr id="2" name="TextBox 1"/>
        <cdr:cNvSpPr txBox="1"/>
      </cdr:nvSpPr>
      <cdr:spPr>
        <a:xfrm xmlns:a="http://schemas.openxmlformats.org/drawingml/2006/main">
          <a:off x="0" y="0"/>
          <a:ext cx="849630" cy="182880"/>
        </a:xfrm>
        <a:prstGeom xmlns:a="http://schemas.openxmlformats.org/drawingml/2006/main" prst="rect">
          <a:avLst/>
        </a:prstGeom>
      </cdr:spPr>
      <cdr:txBody>
        <a:bodyPr xmlns:a="http://schemas.openxmlformats.org/drawingml/2006/main" vertOverflow="clip" wrap="square" lIns="27432" tIns="27432" rIns="27432" bIns="27432" rtlCol="0" anchor="ctr" anchorCtr="1"/>
        <a:lstStyle xmlns:a="http://schemas.openxmlformats.org/drawingml/2006/main"/>
        <a:p xmlns:a="http://schemas.openxmlformats.org/drawingml/2006/main">
          <a:r>
            <a:rPr lang="en-US" sz="1000">
              <a:latin typeface="Arial" panose="020B0604020202020204" pitchFamily="34" charset="0"/>
              <a:cs typeface="Arial" panose="020B0604020202020204" pitchFamily="34" charset="0"/>
            </a:rPr>
            <a:t>2019 $/MWh</a:t>
          </a:r>
        </a:p>
      </cdr:txBody>
    </cdr:sp>
  </cdr:relSizeAnchor>
  <cdr:relSizeAnchor xmlns:cdr="http://schemas.openxmlformats.org/drawingml/2006/chartDrawing">
    <cdr:from>
      <cdr:x>0.42115</cdr:x>
      <cdr:y>0.09245</cdr:y>
    </cdr:from>
    <cdr:to>
      <cdr:x>0.90401</cdr:x>
      <cdr:y>0.21106</cdr:y>
    </cdr:to>
    <cdr:sp macro="" textlink="">
      <cdr:nvSpPr>
        <cdr:cNvPr id="7" name="TextBox 1"/>
        <cdr:cNvSpPr txBox="1"/>
      </cdr:nvSpPr>
      <cdr:spPr>
        <a:xfrm xmlns:a="http://schemas.openxmlformats.org/drawingml/2006/main">
          <a:off x="2503170" y="270510"/>
          <a:ext cx="2869902" cy="347055"/>
        </a:xfrm>
        <a:prstGeom xmlns:a="http://schemas.openxmlformats.org/drawingml/2006/main" prst="rect">
          <a:avLst/>
        </a:prstGeom>
      </cdr:spPr>
      <cdr:txBody>
        <a:bodyPr xmlns:a="http://schemas.openxmlformats.org/drawingml/2006/main" wrap="square" lIns="27432" tIns="27432" rIns="27432" bIns="2743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1"/>
              </a:solidFill>
              <a:latin typeface="Arial" panose="020B0604020202020204" pitchFamily="34" charset="0"/>
              <a:cs typeface="Arial" panose="020B0604020202020204" pitchFamily="34" charset="0"/>
            </a:rPr>
            <a:t>Range of AEO20 natural gas fuel cost projections</a:t>
          </a:r>
        </a:p>
      </cdr:txBody>
    </cdr:sp>
  </cdr:relSizeAnchor>
  <cdr:relSizeAnchor xmlns:cdr="http://schemas.openxmlformats.org/drawingml/2006/chartDrawing">
    <cdr:from>
      <cdr:x>0.16366</cdr:x>
      <cdr:y>0.22937</cdr:y>
    </cdr:from>
    <cdr:to>
      <cdr:x>0.70827</cdr:x>
      <cdr:y>0.34656</cdr:y>
    </cdr:to>
    <cdr:sp macro="" textlink="">
      <cdr:nvSpPr>
        <cdr:cNvPr id="9" name="TextBox 1"/>
        <cdr:cNvSpPr txBox="1"/>
      </cdr:nvSpPr>
      <cdr:spPr>
        <a:xfrm xmlns:a="http://schemas.openxmlformats.org/drawingml/2006/main">
          <a:off x="970217" y="675074"/>
          <a:ext cx="3228644" cy="344917"/>
        </a:xfrm>
        <a:prstGeom xmlns:a="http://schemas.openxmlformats.org/drawingml/2006/main" prst="rect">
          <a:avLst/>
        </a:prstGeom>
      </cdr:spPr>
      <cdr:txBody>
        <a:bodyPr xmlns:a="http://schemas.openxmlformats.org/drawingml/2006/main" wrap="square" lIns="27432" tIns="27432" rIns="27432" bIns="2743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1">
                  <a:lumMod val="50000"/>
                </a:schemeClr>
              </a:solidFill>
              <a:latin typeface="Arial" panose="020B0604020202020204" pitchFamily="34" charset="0"/>
              <a:cs typeface="Arial" panose="020B0604020202020204" pitchFamily="34" charset="0"/>
            </a:rPr>
            <a:t>AEO20 reference</a:t>
          </a:r>
          <a:r>
            <a:rPr lang="en-US" sz="1000" baseline="0">
              <a:solidFill>
                <a:schemeClr val="accent1">
                  <a:lumMod val="50000"/>
                </a:schemeClr>
              </a:solidFill>
              <a:latin typeface="Arial" panose="020B0604020202020204" pitchFamily="34" charset="0"/>
              <a:cs typeface="Arial" panose="020B0604020202020204" pitchFamily="34" charset="0"/>
            </a:rPr>
            <a:t> case natural gas fuel cost projection</a:t>
          </a:r>
          <a:endParaRPr lang="en-US" sz="1000">
            <a:solidFill>
              <a:schemeClr val="accent1">
                <a:lumMod val="50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0.08151</cdr:x>
      <cdr:y>0.79403</cdr:y>
    </cdr:from>
    <cdr:to>
      <cdr:x>0.66603</cdr:x>
      <cdr:y>0.87853</cdr:y>
    </cdr:to>
    <cdr:sp macro="" textlink="">
      <cdr:nvSpPr>
        <cdr:cNvPr id="13" name="TextBox 1"/>
        <cdr:cNvSpPr txBox="1"/>
      </cdr:nvSpPr>
      <cdr:spPr>
        <a:xfrm xmlns:a="http://schemas.openxmlformats.org/drawingml/2006/main">
          <a:off x="484435" y="2541215"/>
          <a:ext cx="3474153" cy="270434"/>
        </a:xfrm>
        <a:prstGeom xmlns:a="http://schemas.openxmlformats.org/drawingml/2006/main" prst="rect">
          <a:avLst/>
        </a:prstGeom>
      </cdr:spPr>
      <cdr:txBody>
        <a:bodyPr xmlns:a="http://schemas.openxmlformats.org/drawingml/2006/main" wrap="square" lIns="27432" tIns="27432" rIns="27432" bIns="2743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3">
                  <a:lumMod val="50000"/>
                </a:schemeClr>
              </a:solidFill>
              <a:latin typeface="Arial" panose="020B0604020202020204" pitchFamily="34" charset="0"/>
              <a:cs typeface="Arial" panose="020B0604020202020204" pitchFamily="34" charset="0"/>
            </a:rPr>
            <a:t>Median</a:t>
          </a:r>
          <a:r>
            <a:rPr lang="en-US" sz="1000" baseline="0">
              <a:solidFill>
                <a:schemeClr val="accent3">
                  <a:lumMod val="50000"/>
                </a:schemeClr>
              </a:solidFill>
              <a:latin typeface="Arial" panose="020B0604020202020204" pitchFamily="34" charset="0"/>
              <a:cs typeface="Arial" panose="020B0604020202020204" pitchFamily="34" charset="0"/>
            </a:rPr>
            <a:t> PV PPA price (with 10</a:t>
          </a:r>
          <a:r>
            <a:rPr lang="en-US" sz="1000" baseline="30000">
              <a:solidFill>
                <a:schemeClr val="accent3">
                  <a:lumMod val="50000"/>
                </a:schemeClr>
              </a:solidFill>
              <a:latin typeface="Arial" panose="020B0604020202020204" pitchFamily="34" charset="0"/>
              <a:cs typeface="Arial" panose="020B0604020202020204" pitchFamily="34" charset="0"/>
            </a:rPr>
            <a:t>th</a:t>
          </a:r>
          <a:r>
            <a:rPr lang="en-US" sz="1000" baseline="0">
              <a:solidFill>
                <a:schemeClr val="accent3">
                  <a:lumMod val="50000"/>
                </a:schemeClr>
              </a:solidFill>
              <a:latin typeface="Arial" panose="020B0604020202020204" pitchFamily="34" charset="0"/>
              <a:cs typeface="Arial" panose="020B0604020202020204" pitchFamily="34" charset="0"/>
            </a:rPr>
            <a:t> and 90</a:t>
          </a:r>
          <a:r>
            <a:rPr lang="en-US" sz="1000" baseline="30000">
              <a:solidFill>
                <a:schemeClr val="accent3">
                  <a:lumMod val="50000"/>
                </a:schemeClr>
              </a:solidFill>
              <a:latin typeface="Arial" panose="020B0604020202020204" pitchFamily="34" charset="0"/>
              <a:cs typeface="Arial" panose="020B0604020202020204" pitchFamily="34" charset="0"/>
            </a:rPr>
            <a:t>th</a:t>
          </a:r>
          <a:r>
            <a:rPr lang="en-US" sz="1000" baseline="0">
              <a:solidFill>
                <a:schemeClr val="accent3">
                  <a:lumMod val="50000"/>
                </a:schemeClr>
              </a:solidFill>
              <a:latin typeface="Arial" panose="020B0604020202020204" pitchFamily="34" charset="0"/>
              <a:cs typeface="Arial" panose="020B0604020202020204" pitchFamily="34" charset="0"/>
            </a:rPr>
            <a:t> percentile range)</a:t>
          </a:r>
          <a:endParaRPr lang="en-US" sz="1000">
            <a:solidFill>
              <a:schemeClr val="accent3">
                <a:lumMod val="50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0.67518</cdr:x>
      <cdr:y>0.32243</cdr:y>
    </cdr:from>
    <cdr:to>
      <cdr:x>0.79597</cdr:x>
      <cdr:y>0.50661</cdr:y>
    </cdr:to>
    <cdr:cxnSp macro="">
      <cdr:nvCxnSpPr>
        <cdr:cNvPr id="14" name="Straight Connector 13">
          <a:extLst xmlns:a="http://schemas.openxmlformats.org/drawingml/2006/main">
            <a:ext uri="{FF2B5EF4-FFF2-40B4-BE49-F238E27FC236}">
              <a16:creationId xmlns:a16="http://schemas.microsoft.com/office/drawing/2014/main" id="{8CE9BB5C-6153-B04F-9171-35A5DDC4D8E4}"/>
            </a:ext>
          </a:extLst>
        </cdr:cNvPr>
        <cdr:cNvCxnSpPr/>
      </cdr:nvCxnSpPr>
      <cdr:spPr>
        <a:xfrm xmlns:a="http://schemas.openxmlformats.org/drawingml/2006/main">
          <a:off x="4028440" y="951231"/>
          <a:ext cx="720665" cy="543364"/>
        </a:xfrm>
        <a:prstGeom xmlns:a="http://schemas.openxmlformats.org/drawingml/2006/main" prst="line">
          <a:avLst/>
        </a:prstGeom>
        <a:ln xmlns:a="http://schemas.openxmlformats.org/drawingml/2006/main">
          <a:solidFill>
            <a:schemeClr val="accent1">
              <a:lumMod val="50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0.78858</cdr:x>
      <cdr:y>0.19221</cdr:y>
    </cdr:from>
    <cdr:to>
      <cdr:x>0.85055</cdr:x>
      <cdr:y>0.32161</cdr:y>
    </cdr:to>
    <cdr:cxnSp macro="">
      <cdr:nvCxnSpPr>
        <cdr:cNvPr id="16" name="Straight Connector 15">
          <a:extLst xmlns:a="http://schemas.openxmlformats.org/drawingml/2006/main">
            <a:ext uri="{FF2B5EF4-FFF2-40B4-BE49-F238E27FC236}">
              <a16:creationId xmlns:a16="http://schemas.microsoft.com/office/drawing/2014/main" id="{6A337385-D8B6-DA4E-B8E3-7D31DDF34618}"/>
            </a:ext>
          </a:extLst>
        </cdr:cNvPr>
        <cdr:cNvCxnSpPr/>
      </cdr:nvCxnSpPr>
      <cdr:spPr>
        <a:xfrm xmlns:a="http://schemas.openxmlformats.org/drawingml/2006/main">
          <a:off x="4945380" y="582930"/>
          <a:ext cx="388620" cy="392430"/>
        </a:xfrm>
        <a:prstGeom xmlns:a="http://schemas.openxmlformats.org/drawingml/2006/main" prst="line">
          <a:avLst/>
        </a:prstGeom>
        <a:ln xmlns:a="http://schemas.openxmlformats.org/drawingml/2006/main">
          <a:solidFill>
            <a:schemeClr val="accent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0.50745</cdr:x>
      <cdr:y>0.62867</cdr:y>
    </cdr:from>
    <cdr:to>
      <cdr:x>0.58052</cdr:x>
      <cdr:y>0.79251</cdr:y>
    </cdr:to>
    <cdr:cxnSp macro="">
      <cdr:nvCxnSpPr>
        <cdr:cNvPr id="19" name="Straight Connector 18">
          <a:extLst xmlns:a="http://schemas.openxmlformats.org/drawingml/2006/main">
            <a:ext uri="{FF2B5EF4-FFF2-40B4-BE49-F238E27FC236}">
              <a16:creationId xmlns:a16="http://schemas.microsoft.com/office/drawing/2014/main" id="{7C6284F6-6AA0-8B4B-A26D-1A679C95D631}"/>
            </a:ext>
          </a:extLst>
        </cdr:cNvPr>
        <cdr:cNvCxnSpPr/>
      </cdr:nvCxnSpPr>
      <cdr:spPr>
        <a:xfrm xmlns:a="http://schemas.openxmlformats.org/drawingml/2006/main" flipV="1">
          <a:off x="3027680" y="1854697"/>
          <a:ext cx="435965" cy="483374"/>
        </a:xfrm>
        <a:prstGeom xmlns:a="http://schemas.openxmlformats.org/drawingml/2006/main" prst="line">
          <a:avLst/>
        </a:prstGeom>
        <a:ln xmlns:a="http://schemas.openxmlformats.org/drawingml/2006/main">
          <a:solidFill>
            <a:schemeClr val="accent3">
              <a:lumMod val="75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0.88415</cdr:x>
      <cdr:y>0.4044</cdr:y>
    </cdr:from>
    <cdr:to>
      <cdr:x>0.95704</cdr:x>
      <cdr:y>0.4907</cdr:y>
    </cdr:to>
    <cdr:sp macro="" textlink="">
      <cdr:nvSpPr>
        <cdr:cNvPr id="10" name="TextBox 1"/>
        <cdr:cNvSpPr txBox="1"/>
      </cdr:nvSpPr>
      <cdr:spPr>
        <a:xfrm xmlns:a="http://schemas.openxmlformats.org/drawingml/2006/main">
          <a:off x="5275271" y="1193061"/>
          <a:ext cx="434895" cy="254603"/>
        </a:xfrm>
        <a:prstGeom xmlns:a="http://schemas.openxmlformats.org/drawingml/2006/main" prst="rect">
          <a:avLst/>
        </a:prstGeom>
      </cdr:spPr>
      <cdr:txBody>
        <a:bodyPr xmlns:a="http://schemas.openxmlformats.org/drawingml/2006/main" wrap="square" lIns="27432" tIns="27432" rIns="27432" bIns="2743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1">
                  <a:lumMod val="75000"/>
                </a:schemeClr>
              </a:solidFill>
              <a:latin typeface="Arial" panose="020B0604020202020204" pitchFamily="34" charset="0"/>
              <a:cs typeface="Arial" panose="020B0604020202020204" pitchFamily="34" charset="0"/>
            </a:rPr>
            <a:t>Gas</a:t>
          </a:r>
        </a:p>
      </cdr:txBody>
    </cdr:sp>
  </cdr:relSizeAnchor>
  <cdr:relSizeAnchor xmlns:cdr="http://schemas.openxmlformats.org/drawingml/2006/chartDrawing">
    <cdr:from>
      <cdr:x>0.78332</cdr:x>
      <cdr:y>0.69239</cdr:y>
    </cdr:from>
    <cdr:to>
      <cdr:x>0.8562</cdr:x>
      <cdr:y>0.77869</cdr:y>
    </cdr:to>
    <cdr:sp macro="" textlink="">
      <cdr:nvSpPr>
        <cdr:cNvPr id="11" name="TextBox 1"/>
        <cdr:cNvSpPr txBox="1"/>
      </cdr:nvSpPr>
      <cdr:spPr>
        <a:xfrm xmlns:a="http://schemas.openxmlformats.org/drawingml/2006/main">
          <a:off x="4673622" y="2042687"/>
          <a:ext cx="434836" cy="254603"/>
        </a:xfrm>
        <a:prstGeom xmlns:a="http://schemas.openxmlformats.org/drawingml/2006/main" prst="rect">
          <a:avLst/>
        </a:prstGeom>
      </cdr:spPr>
      <cdr:txBody>
        <a:bodyPr xmlns:a="http://schemas.openxmlformats.org/drawingml/2006/main" wrap="square" lIns="27432" tIns="27432" rIns="27432" bIns="27432"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3">
                  <a:lumMod val="75000"/>
                </a:schemeClr>
              </a:solidFill>
              <a:latin typeface="Arial" panose="020B0604020202020204" pitchFamily="34" charset="0"/>
              <a:cs typeface="Arial" panose="020B0604020202020204" pitchFamily="34" charset="0"/>
            </a:rPr>
            <a:t>PV</a:t>
          </a:r>
        </a:p>
      </cdr:txBody>
    </cdr:sp>
  </cdr:relSizeAnchor>
</c:userShapes>
</file>

<file path=xl/drawings/drawing68.xml><?xml version="1.0" encoding="utf-8"?>
<xdr:wsDr xmlns:xdr="http://schemas.openxmlformats.org/drawingml/2006/spreadsheetDrawing" xmlns:a="http://schemas.openxmlformats.org/drawingml/2006/main">
  <xdr:twoCellAnchor>
    <xdr:from>
      <xdr:col>0</xdr:col>
      <xdr:colOff>0</xdr:colOff>
      <xdr:row>3</xdr:row>
      <xdr:rowOff>0</xdr:rowOff>
    </xdr:from>
    <xdr:to>
      <xdr:col>9</xdr:col>
      <xdr:colOff>347662</xdr:colOff>
      <xdr:row>22</xdr:row>
      <xdr:rowOff>31433</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0</xdr:colOff>
      <xdr:row>3</xdr:row>
      <xdr:rowOff>0</xdr:rowOff>
    </xdr:from>
    <xdr:to>
      <xdr:col>19</xdr:col>
      <xdr:colOff>377190</xdr:colOff>
      <xdr:row>22</xdr:row>
      <xdr:rowOff>31433</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9.xml><?xml version="1.0" encoding="utf-8"?>
<c:userShapes xmlns:c="http://schemas.openxmlformats.org/drawingml/2006/chart">
  <cdr:relSizeAnchor xmlns:cdr="http://schemas.openxmlformats.org/drawingml/2006/chartDrawing">
    <cdr:from>
      <cdr:x>0</cdr:x>
      <cdr:y>0</cdr:y>
    </cdr:from>
    <cdr:to>
      <cdr:x>0.39333</cdr:x>
      <cdr:y>0.08333</cdr:y>
    </cdr:to>
    <cdr:sp macro="" textlink="">
      <cdr:nvSpPr>
        <cdr:cNvPr id="2" name="TextBox 1"/>
        <cdr:cNvSpPr txBox="1"/>
      </cdr:nvSpPr>
      <cdr:spPr>
        <a:xfrm xmlns:a="http://schemas.openxmlformats.org/drawingml/2006/main">
          <a:off x="0" y="0"/>
          <a:ext cx="1798320" cy="228600"/>
        </a:xfrm>
        <a:prstGeom xmlns:a="http://schemas.openxmlformats.org/drawingml/2006/main" prst="rect">
          <a:avLst/>
        </a:prstGeom>
      </cdr:spPr>
      <cdr:txBody>
        <a:bodyPr xmlns:a="http://schemas.openxmlformats.org/drawingml/2006/main" vertOverflow="clip" wrap="square" lIns="18288" tIns="18288" rIns="18288" bIns="18288" rtlCol="0" anchor="t"/>
        <a:lstStyle xmlns:a="http://schemas.openxmlformats.org/drawingml/2006/main"/>
        <a:p xmlns:a="http://schemas.openxmlformats.org/drawingml/2006/main">
          <a:pPr algn="l"/>
          <a:r>
            <a:rPr lang="en-US" sz="1000">
              <a:latin typeface="Arial" panose="020B0604020202020204" pitchFamily="34" charset="0"/>
              <a:cs typeface="Arial" panose="020B0604020202020204" pitchFamily="34" charset="0"/>
            </a:rPr>
            <a:t>Quarterly and Annual Solar Curtailment</a:t>
          </a:r>
        </a:p>
      </cdr:txBody>
    </cdr:sp>
  </cdr:relSizeAnchor>
  <cdr:relSizeAnchor xmlns:cdr="http://schemas.openxmlformats.org/drawingml/2006/chartDrawing">
    <cdr:from>
      <cdr:x>0.82639</cdr:x>
      <cdr:y>0.7984</cdr:y>
    </cdr:from>
    <cdr:to>
      <cdr:x>0.86766</cdr:x>
      <cdr:y>0.89078</cdr:y>
    </cdr:to>
    <cdr:sp macro="" textlink="">
      <cdr:nvSpPr>
        <cdr:cNvPr id="3" name="TextBox 1"/>
        <cdr:cNvSpPr txBox="1"/>
      </cdr:nvSpPr>
      <cdr:spPr>
        <a:xfrm xmlns:a="http://schemas.openxmlformats.org/drawingml/2006/main">
          <a:off x="4987290" y="2409189"/>
          <a:ext cx="249072" cy="278765"/>
        </a:xfrm>
        <a:prstGeom xmlns:a="http://schemas.openxmlformats.org/drawingml/2006/main" prst="rect">
          <a:avLst/>
        </a:prstGeom>
      </cdr:spPr>
      <cdr:txBody>
        <a:bodyPr xmlns:a="http://schemas.openxmlformats.org/drawingml/2006/main" wrap="square" lIns="18288" tIns="18288" rIns="18288" bIns="18288"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latin typeface="Arial" panose="020B0604020202020204" pitchFamily="34" charset="0"/>
              <a:cs typeface="Arial" panose="020B0604020202020204" pitchFamily="34" charset="0"/>
            </a:rPr>
            <a:t>Q1</a:t>
          </a:r>
        </a:p>
      </cdr:txBody>
    </cdr:sp>
  </cdr:relSizeAnchor>
  <cdr:relSizeAnchor xmlns:cdr="http://schemas.openxmlformats.org/drawingml/2006/chartDrawing">
    <cdr:from>
      <cdr:x>0.82471</cdr:x>
      <cdr:y>0.16204</cdr:y>
    </cdr:from>
    <cdr:to>
      <cdr:x>0.86598</cdr:x>
      <cdr:y>0.25442</cdr:y>
    </cdr:to>
    <cdr:sp macro="" textlink="">
      <cdr:nvSpPr>
        <cdr:cNvPr id="4" name="TextBox 1"/>
        <cdr:cNvSpPr txBox="1"/>
      </cdr:nvSpPr>
      <cdr:spPr>
        <a:xfrm xmlns:a="http://schemas.openxmlformats.org/drawingml/2006/main">
          <a:off x="4977130" y="488950"/>
          <a:ext cx="249072" cy="278765"/>
        </a:xfrm>
        <a:prstGeom xmlns:a="http://schemas.openxmlformats.org/drawingml/2006/main" prst="rect">
          <a:avLst/>
        </a:prstGeom>
      </cdr:spPr>
      <cdr:txBody>
        <a:bodyPr xmlns:a="http://schemas.openxmlformats.org/drawingml/2006/main" wrap="square" lIns="18288" tIns="18288" rIns="18288" bIns="18288"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bg1"/>
              </a:solidFill>
              <a:latin typeface="Arial" panose="020B0604020202020204" pitchFamily="34" charset="0"/>
              <a:cs typeface="Arial" panose="020B0604020202020204" pitchFamily="34" charset="0"/>
            </a:rPr>
            <a:t>Q4</a:t>
          </a:r>
        </a:p>
      </cdr:txBody>
    </cdr:sp>
  </cdr:relSizeAnchor>
  <cdr:relSizeAnchor xmlns:cdr="http://schemas.openxmlformats.org/drawingml/2006/chartDrawing">
    <cdr:from>
      <cdr:x>0.82471</cdr:x>
      <cdr:y>0.33375</cdr:y>
    </cdr:from>
    <cdr:to>
      <cdr:x>0.86598</cdr:x>
      <cdr:y>0.42614</cdr:y>
    </cdr:to>
    <cdr:sp macro="" textlink="">
      <cdr:nvSpPr>
        <cdr:cNvPr id="5" name="TextBox 1"/>
        <cdr:cNvSpPr txBox="1"/>
      </cdr:nvSpPr>
      <cdr:spPr>
        <a:xfrm xmlns:a="http://schemas.openxmlformats.org/drawingml/2006/main">
          <a:off x="4977130" y="1007110"/>
          <a:ext cx="249072" cy="278765"/>
        </a:xfrm>
        <a:prstGeom xmlns:a="http://schemas.openxmlformats.org/drawingml/2006/main" prst="rect">
          <a:avLst/>
        </a:prstGeom>
      </cdr:spPr>
      <cdr:txBody>
        <a:bodyPr xmlns:a="http://schemas.openxmlformats.org/drawingml/2006/main" wrap="square" lIns="18288" tIns="18288" rIns="18288" bIns="18288"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latin typeface="Arial" panose="020B0604020202020204" pitchFamily="34" charset="0"/>
              <a:cs typeface="Arial" panose="020B0604020202020204" pitchFamily="34" charset="0"/>
            </a:rPr>
            <a:t>Q3</a:t>
          </a:r>
        </a:p>
      </cdr:txBody>
    </cdr:sp>
  </cdr:relSizeAnchor>
  <cdr:relSizeAnchor xmlns:cdr="http://schemas.openxmlformats.org/drawingml/2006/chartDrawing">
    <cdr:from>
      <cdr:x>0.82534</cdr:x>
      <cdr:y>0.59638</cdr:y>
    </cdr:from>
    <cdr:to>
      <cdr:x>0.86661</cdr:x>
      <cdr:y>0.68876</cdr:y>
    </cdr:to>
    <cdr:sp macro="" textlink="">
      <cdr:nvSpPr>
        <cdr:cNvPr id="6" name="TextBox 1"/>
        <cdr:cNvSpPr txBox="1"/>
      </cdr:nvSpPr>
      <cdr:spPr>
        <a:xfrm xmlns:a="http://schemas.openxmlformats.org/drawingml/2006/main">
          <a:off x="4980940" y="1799590"/>
          <a:ext cx="249072" cy="278765"/>
        </a:xfrm>
        <a:prstGeom xmlns:a="http://schemas.openxmlformats.org/drawingml/2006/main" prst="rect">
          <a:avLst/>
        </a:prstGeom>
      </cdr:spPr>
      <cdr:txBody>
        <a:bodyPr xmlns:a="http://schemas.openxmlformats.org/drawingml/2006/main" wrap="square" lIns="18288" tIns="18288" rIns="18288" bIns="18288"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latin typeface="Arial" panose="020B0604020202020204" pitchFamily="34" charset="0"/>
              <a:cs typeface="Arial" panose="020B0604020202020204" pitchFamily="34" charset="0"/>
            </a:rPr>
            <a:t>Q2</a:t>
          </a:r>
        </a:p>
      </cdr:txBody>
    </cdr:sp>
  </cdr:relSizeAnchor>
</c:userShapes>
</file>

<file path=xl/drawings/drawing7.xml><?xml version="1.0" encoding="utf-8"?>
<xdr:wsDr xmlns:xdr="http://schemas.openxmlformats.org/drawingml/2006/spreadsheetDrawing" xmlns:a="http://schemas.openxmlformats.org/drawingml/2006/main">
  <xdr:twoCellAnchor>
    <xdr:from>
      <xdr:col>0</xdr:col>
      <xdr:colOff>0</xdr:colOff>
      <xdr:row>2</xdr:row>
      <xdr:rowOff>0</xdr:rowOff>
    </xdr:from>
    <xdr:to>
      <xdr:col>8</xdr:col>
      <xdr:colOff>678180</xdr:colOff>
      <xdr:row>20</xdr:row>
      <xdr:rowOff>102870</xdr:rowOff>
    </xdr:to>
    <xdr:graphicFrame macro="">
      <xdr:nvGraphicFramePr>
        <xdr:cNvPr id="2" name="Chart 1">
          <a:extLst>
            <a:ext uri="{FF2B5EF4-FFF2-40B4-BE49-F238E27FC236}">
              <a16:creationId xmlns:a16="http://schemas.microsoft.com/office/drawing/2014/main" id="{00000000-0008-0000-0200-00001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511968</xdr:colOff>
      <xdr:row>0</xdr:row>
      <xdr:rowOff>0</xdr:rowOff>
    </xdr:from>
    <xdr:to>
      <xdr:col>15</xdr:col>
      <xdr:colOff>1054902</xdr:colOff>
      <xdr:row>23</xdr:row>
      <xdr:rowOff>127875</xdr:rowOff>
    </xdr:to>
    <xdr:pic>
      <xdr:nvPicPr>
        <xdr:cNvPr id="3" name="Picture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55593" y="0"/>
          <a:ext cx="5586422" cy="3833100"/>
        </a:xfrm>
        <a:prstGeom prst="rect">
          <a:avLst/>
        </a:prstGeom>
      </xdr:spPr>
    </xdr:pic>
    <xdr:clientData/>
  </xdr:twoCellAnchor>
  <xdr:twoCellAnchor editAs="oneCell">
    <xdr:from>
      <xdr:col>16</xdr:col>
      <xdr:colOff>188117</xdr:colOff>
      <xdr:row>0</xdr:row>
      <xdr:rowOff>0</xdr:rowOff>
    </xdr:from>
    <xdr:to>
      <xdr:col>25</xdr:col>
      <xdr:colOff>216447</xdr:colOff>
      <xdr:row>24</xdr:row>
      <xdr:rowOff>31125</xdr:rowOff>
    </xdr:to>
    <xdr:pic>
      <xdr:nvPicPr>
        <xdr:cNvPr id="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484892" y="0"/>
          <a:ext cx="5686180" cy="3898275"/>
        </a:xfrm>
        <a:prstGeom prst="rect">
          <a:avLst/>
        </a:prstGeom>
      </xdr:spPr>
    </xdr:pic>
    <xdr:clientData/>
  </xdr:twoCellAnchor>
</xdr:wsDr>
</file>

<file path=xl/drawings/drawing70.xml><?xml version="1.0" encoding="utf-8"?>
<c:userShapes xmlns:c="http://schemas.openxmlformats.org/drawingml/2006/chart">
  <cdr:relSizeAnchor xmlns:cdr="http://schemas.openxmlformats.org/drawingml/2006/chartDrawing">
    <cdr:from>
      <cdr:x>0</cdr:x>
      <cdr:y>0</cdr:y>
    </cdr:from>
    <cdr:to>
      <cdr:x>0.33586</cdr:x>
      <cdr:y>0.07497</cdr:y>
    </cdr:to>
    <cdr:sp macro="" textlink="">
      <cdr:nvSpPr>
        <cdr:cNvPr id="2" name="TextBox 1"/>
        <cdr:cNvSpPr txBox="1"/>
      </cdr:nvSpPr>
      <cdr:spPr>
        <a:xfrm xmlns:a="http://schemas.openxmlformats.org/drawingml/2006/main">
          <a:off x="0" y="0"/>
          <a:ext cx="2026920" cy="226223"/>
        </a:xfrm>
        <a:prstGeom xmlns:a="http://schemas.openxmlformats.org/drawingml/2006/main" prst="rect">
          <a:avLst/>
        </a:prstGeom>
      </cdr:spPr>
      <cdr:txBody>
        <a:bodyPr xmlns:a="http://schemas.openxmlformats.org/drawingml/2006/main" vertOverflow="clip" wrap="square" lIns="18288" tIns="18288" rIns="18288" bIns="18288" rtlCol="0" anchor="t"/>
        <a:lstStyle xmlns:a="http://schemas.openxmlformats.org/drawingml/2006/main"/>
        <a:p xmlns:a="http://schemas.openxmlformats.org/drawingml/2006/main">
          <a:pPr algn="l"/>
          <a:r>
            <a:rPr lang="en-US" sz="1000">
              <a:solidFill>
                <a:schemeClr val="accent6">
                  <a:lumMod val="75000"/>
                </a:schemeClr>
              </a:solidFill>
              <a:latin typeface="Arial" panose="020B0604020202020204" pitchFamily="34" charset="0"/>
              <a:cs typeface="Arial" panose="020B0604020202020204" pitchFamily="34" charset="0"/>
            </a:rPr>
            <a:t>Monthly</a:t>
          </a:r>
          <a:r>
            <a:rPr lang="en-US" sz="1000" baseline="0">
              <a:solidFill>
                <a:schemeClr val="accent6">
                  <a:lumMod val="75000"/>
                </a:schemeClr>
              </a:solidFill>
              <a:latin typeface="Arial" panose="020B0604020202020204" pitchFamily="34" charset="0"/>
              <a:cs typeface="Arial" panose="020B0604020202020204" pitchFamily="34" charset="0"/>
            </a:rPr>
            <a:t> </a:t>
          </a:r>
          <a:r>
            <a:rPr lang="en-US" sz="1000">
              <a:solidFill>
                <a:schemeClr val="accent6">
                  <a:lumMod val="75000"/>
                </a:schemeClr>
              </a:solidFill>
              <a:latin typeface="Arial" panose="020B0604020202020204" pitchFamily="34" charset="0"/>
              <a:cs typeface="Arial" panose="020B0604020202020204" pitchFamily="34" charset="0"/>
            </a:rPr>
            <a:t>CAISO</a:t>
          </a:r>
          <a:r>
            <a:rPr lang="en-US" sz="1000" baseline="0">
              <a:solidFill>
                <a:schemeClr val="accent6">
                  <a:lumMod val="75000"/>
                </a:schemeClr>
              </a:solidFill>
              <a:latin typeface="Arial" panose="020B0604020202020204" pitchFamily="34" charset="0"/>
              <a:cs typeface="Arial" panose="020B0604020202020204" pitchFamily="34" charset="0"/>
            </a:rPr>
            <a:t> Solar Curtailment</a:t>
          </a:r>
          <a:endParaRPr lang="en-US" sz="1000">
            <a:solidFill>
              <a:schemeClr val="accent6">
                <a:lumMod val="75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0.65593</cdr:x>
      <cdr:y>0</cdr:y>
    </cdr:from>
    <cdr:to>
      <cdr:x>1</cdr:x>
      <cdr:y>0.07497</cdr:y>
    </cdr:to>
    <cdr:sp macro="" textlink="">
      <cdr:nvSpPr>
        <cdr:cNvPr id="3" name="TextBox 1"/>
        <cdr:cNvSpPr txBox="1"/>
      </cdr:nvSpPr>
      <cdr:spPr>
        <a:xfrm xmlns:a="http://schemas.openxmlformats.org/drawingml/2006/main">
          <a:off x="3958590" y="0"/>
          <a:ext cx="2076450" cy="226223"/>
        </a:xfrm>
        <a:prstGeom xmlns:a="http://schemas.openxmlformats.org/drawingml/2006/main" prst="rect">
          <a:avLst/>
        </a:prstGeom>
      </cdr:spPr>
      <cdr:txBody>
        <a:bodyPr xmlns:a="http://schemas.openxmlformats.org/drawingml/2006/main" wrap="square" lIns="18288" tIns="18288" rIns="18288" bIns="18288" rtlCol="0" anchor="t"/>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r"/>
          <a:r>
            <a:rPr lang="en-US" sz="1000">
              <a:solidFill>
                <a:schemeClr val="tx2"/>
              </a:solidFill>
              <a:latin typeface="Arial" panose="020B0604020202020204" pitchFamily="34" charset="0"/>
              <a:cs typeface="Arial" panose="020B0604020202020204" pitchFamily="34" charset="0"/>
            </a:rPr>
            <a:t>Monthly ERCOT</a:t>
          </a:r>
          <a:r>
            <a:rPr lang="en-US" sz="1000" baseline="0">
              <a:solidFill>
                <a:schemeClr val="tx2"/>
              </a:solidFill>
              <a:latin typeface="Arial" panose="020B0604020202020204" pitchFamily="34" charset="0"/>
              <a:cs typeface="Arial" panose="020B0604020202020204" pitchFamily="34" charset="0"/>
            </a:rPr>
            <a:t> Solar Curtailment</a:t>
          </a:r>
          <a:endParaRPr lang="en-US" sz="1000">
            <a:solidFill>
              <a:schemeClr val="tx2"/>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0.29435</cdr:x>
      <cdr:y>0.43077</cdr:y>
    </cdr:from>
    <cdr:to>
      <cdr:x>0.37758</cdr:x>
      <cdr:y>0.49809</cdr:y>
    </cdr:to>
    <cdr:sp macro="" textlink="">
      <cdr:nvSpPr>
        <cdr:cNvPr id="4" name="TextBox 1"/>
        <cdr:cNvSpPr txBox="1"/>
      </cdr:nvSpPr>
      <cdr:spPr>
        <a:xfrm xmlns:a="http://schemas.openxmlformats.org/drawingml/2006/main">
          <a:off x="1776413" y="1299854"/>
          <a:ext cx="502284" cy="203149"/>
        </a:xfrm>
        <a:prstGeom xmlns:a="http://schemas.openxmlformats.org/drawingml/2006/main" prst="rect">
          <a:avLst/>
        </a:prstGeom>
      </cdr:spPr>
      <cdr:txBody>
        <a:bodyPr xmlns:a="http://schemas.openxmlformats.org/drawingml/2006/main" wrap="square" lIns="18288" tIns="18288" rIns="18288" bIns="18288"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accent6">
                  <a:lumMod val="75000"/>
                </a:schemeClr>
              </a:solidFill>
              <a:latin typeface="Arial" panose="020B0604020202020204" pitchFamily="34" charset="0"/>
              <a:cs typeface="Arial" panose="020B0604020202020204" pitchFamily="34" charset="0"/>
            </a:rPr>
            <a:t>CAISO</a:t>
          </a:r>
        </a:p>
      </cdr:txBody>
    </cdr:sp>
  </cdr:relSizeAnchor>
  <cdr:relSizeAnchor xmlns:cdr="http://schemas.openxmlformats.org/drawingml/2006/chartDrawing">
    <cdr:from>
      <cdr:x>0.49953</cdr:x>
      <cdr:y>0.15344</cdr:y>
    </cdr:from>
    <cdr:to>
      <cdr:x>0.60427</cdr:x>
      <cdr:y>0.21941</cdr:y>
    </cdr:to>
    <cdr:sp macro="" textlink="">
      <cdr:nvSpPr>
        <cdr:cNvPr id="5" name="TextBox 1"/>
        <cdr:cNvSpPr txBox="1"/>
      </cdr:nvSpPr>
      <cdr:spPr>
        <a:xfrm xmlns:a="http://schemas.openxmlformats.org/drawingml/2006/main">
          <a:off x="3014663" y="463005"/>
          <a:ext cx="632142" cy="199068"/>
        </a:xfrm>
        <a:prstGeom xmlns:a="http://schemas.openxmlformats.org/drawingml/2006/main" prst="rect">
          <a:avLst/>
        </a:prstGeom>
      </cdr:spPr>
      <cdr:txBody>
        <a:bodyPr xmlns:a="http://schemas.openxmlformats.org/drawingml/2006/main" wrap="square" lIns="18288" tIns="18288" rIns="18288" bIns="18288"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a:solidFill>
                <a:schemeClr val="tx2"/>
              </a:solidFill>
              <a:latin typeface="Arial" panose="020B0604020202020204" pitchFamily="34" charset="0"/>
              <a:cs typeface="Arial" panose="020B0604020202020204" pitchFamily="34" charset="0"/>
            </a:rPr>
            <a:t>ERCOT</a:t>
          </a:r>
        </a:p>
      </cdr:txBody>
    </cdr:sp>
  </cdr:relSizeAnchor>
  <cdr:relSizeAnchor xmlns:cdr="http://schemas.openxmlformats.org/drawingml/2006/chartDrawing">
    <cdr:from>
      <cdr:x>0.37453</cdr:x>
      <cdr:y>0.46133</cdr:y>
    </cdr:from>
    <cdr:to>
      <cdr:x>0.41619</cdr:x>
      <cdr:y>0.48911</cdr:y>
    </cdr:to>
    <cdr:cxnSp macro="">
      <cdr:nvCxnSpPr>
        <cdr:cNvPr id="7" name="Straight Connector 6"/>
        <cdr:cNvCxnSpPr/>
      </cdr:nvCxnSpPr>
      <cdr:spPr>
        <a:xfrm xmlns:a="http://schemas.openxmlformats.org/drawingml/2006/main">
          <a:off x="2260283" y="1392080"/>
          <a:ext cx="251460" cy="83820"/>
        </a:xfrm>
        <a:prstGeom xmlns:a="http://schemas.openxmlformats.org/drawingml/2006/main" prst="line">
          <a:avLst/>
        </a:prstGeom>
        <a:ln xmlns:a="http://schemas.openxmlformats.org/drawingml/2006/main">
          <a:solidFill>
            <a:schemeClr val="accent6">
              <a:lumMod val="75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0.59549</cdr:x>
      <cdr:y>0.18482</cdr:y>
    </cdr:from>
    <cdr:to>
      <cdr:x>0.64283</cdr:x>
      <cdr:y>0.21193</cdr:y>
    </cdr:to>
    <cdr:cxnSp macro="">
      <cdr:nvCxnSpPr>
        <cdr:cNvPr id="10" name="Straight Connector 9"/>
        <cdr:cNvCxnSpPr/>
      </cdr:nvCxnSpPr>
      <cdr:spPr>
        <a:xfrm xmlns:a="http://schemas.openxmlformats.org/drawingml/2006/main">
          <a:off x="3593783" y="557690"/>
          <a:ext cx="285750" cy="81817"/>
        </a:xfrm>
        <a:prstGeom xmlns:a="http://schemas.openxmlformats.org/drawingml/2006/main" prst="line">
          <a:avLst/>
        </a:prstGeom>
        <a:ln xmlns:a="http://schemas.openxmlformats.org/drawingml/2006/main">
          <a:solidFill>
            <a:schemeClr val="tx2"/>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1.xml><?xml version="1.0" encoding="utf-8"?>
<xdr:wsDr xmlns:xdr="http://schemas.openxmlformats.org/drawingml/2006/spreadsheetDrawing" xmlns:a="http://schemas.openxmlformats.org/drawingml/2006/main">
  <xdr:twoCellAnchor>
    <xdr:from>
      <xdr:col>0</xdr:col>
      <xdr:colOff>30480</xdr:colOff>
      <xdr:row>1</xdr:row>
      <xdr:rowOff>26670</xdr:rowOff>
    </xdr:from>
    <xdr:to>
      <xdr:col>11</xdr:col>
      <xdr:colOff>99060</xdr:colOff>
      <xdr:row>17</xdr:row>
      <xdr:rowOff>148590</xdr:rowOff>
    </xdr:to>
    <xdr:graphicFrame macro="">
      <xdr:nvGraphicFramePr>
        <xdr:cNvPr id="3" name="Chart 2">
          <a:extLst>
            <a:ext uri="{FF2B5EF4-FFF2-40B4-BE49-F238E27FC236}">
              <a16:creationId xmlns:a16="http://schemas.microsoft.com/office/drawing/2014/main" id="{00000000-0008-0000-2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19050</xdr:colOff>
      <xdr:row>0</xdr:row>
      <xdr:rowOff>171449</xdr:rowOff>
    </xdr:from>
    <xdr:to>
      <xdr:col>23</xdr:col>
      <xdr:colOff>30480</xdr:colOff>
      <xdr:row>17</xdr:row>
      <xdr:rowOff>112394</xdr:rowOff>
    </xdr:to>
    <xdr:graphicFrame macro="">
      <xdr:nvGraphicFramePr>
        <xdr:cNvPr id="5" name="Chart 4">
          <a:extLst>
            <a:ext uri="{FF2B5EF4-FFF2-40B4-BE49-F238E27FC236}">
              <a16:creationId xmlns:a16="http://schemas.microsoft.com/office/drawing/2014/main" id="{00000000-0008-0000-2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25</xdr:col>
      <xdr:colOff>0</xdr:colOff>
      <xdr:row>1</xdr:row>
      <xdr:rowOff>0</xdr:rowOff>
    </xdr:from>
    <xdr:to>
      <xdr:col>35</xdr:col>
      <xdr:colOff>300990</xdr:colOff>
      <xdr:row>17</xdr:row>
      <xdr:rowOff>121920</xdr:rowOff>
    </xdr:to>
    <xdr:graphicFrame macro="">
      <xdr:nvGraphicFramePr>
        <xdr:cNvPr id="6" name="Chart 5">
          <a:extLst>
            <a:ext uri="{FF2B5EF4-FFF2-40B4-BE49-F238E27FC236}">
              <a16:creationId xmlns:a16="http://schemas.microsoft.com/office/drawing/2014/main" id="{00000000-0008-0000-2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36</xdr:col>
      <xdr:colOff>0</xdr:colOff>
      <xdr:row>0</xdr:row>
      <xdr:rowOff>1</xdr:rowOff>
    </xdr:from>
    <xdr:to>
      <xdr:col>45</xdr:col>
      <xdr:colOff>456316</xdr:colOff>
      <xdr:row>23</xdr:row>
      <xdr:rowOff>44452</xdr:rowOff>
    </xdr:to>
    <xdr:pic>
      <xdr:nvPicPr>
        <xdr:cNvPr id="7" name="Picture 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9796760" y="1"/>
          <a:ext cx="5805556" cy="4144011"/>
        </a:xfrm>
        <a:prstGeom prst="rect">
          <a:avLst/>
        </a:prstGeom>
      </xdr:spPr>
    </xdr:pic>
    <xdr:clientData/>
  </xdr:twoCellAnchor>
</xdr:wsDr>
</file>

<file path=xl/drawings/drawing72.xml><?xml version="1.0" encoding="utf-8"?>
<c:userShapes xmlns:c="http://schemas.openxmlformats.org/drawingml/2006/chart">
  <cdr:relSizeAnchor xmlns:cdr="http://schemas.openxmlformats.org/drawingml/2006/chartDrawing">
    <cdr:from>
      <cdr:x>0</cdr:x>
      <cdr:y>0</cdr:y>
    </cdr:from>
    <cdr:to>
      <cdr:x>0.78684</cdr:x>
      <cdr:y>0.06818</cdr:y>
    </cdr:to>
    <cdr:sp macro="" textlink="">
      <cdr:nvSpPr>
        <cdr:cNvPr id="2" name="TextBox 1"/>
        <cdr:cNvSpPr txBox="1"/>
      </cdr:nvSpPr>
      <cdr:spPr>
        <a:xfrm xmlns:a="http://schemas.openxmlformats.org/drawingml/2006/main">
          <a:off x="0" y="0"/>
          <a:ext cx="4748634" cy="205740"/>
        </a:xfrm>
        <a:prstGeom xmlns:a="http://schemas.openxmlformats.org/drawingml/2006/main" prst="rect">
          <a:avLst/>
        </a:prstGeom>
      </cdr:spPr>
      <cdr:txBody>
        <a:bodyPr xmlns:a="http://schemas.openxmlformats.org/drawingml/2006/main" vertOverflow="clip" vert="horz" wrap="square" lIns="18288" tIns="18288" rIns="18288" bIns="18288" rtlCol="0" anchor="t" anchorCtr="0"/>
        <a:lstStyle xmlns:a="http://schemas.openxmlformats.org/drawingml/2006/main"/>
        <a:p xmlns:a="http://schemas.openxmlformats.org/drawingml/2006/main">
          <a:pPr algn="l"/>
          <a:r>
            <a:rPr lang="en-US" sz="1000" b="0">
              <a:solidFill>
                <a:schemeClr val="tx1"/>
              </a:solidFill>
              <a:latin typeface="Arial" panose="020B0604020202020204" pitchFamily="34" charset="0"/>
              <a:cs typeface="Arial" panose="020B0604020202020204" pitchFamily="34" charset="0"/>
            </a:rPr>
            <a:t>Average Solar Value, with 10</a:t>
          </a:r>
          <a:r>
            <a:rPr lang="en-US" sz="1000" b="0" baseline="30000">
              <a:solidFill>
                <a:schemeClr val="tx1"/>
              </a:solidFill>
              <a:latin typeface="Arial" panose="020B0604020202020204" pitchFamily="34" charset="0"/>
              <a:cs typeface="Arial" panose="020B0604020202020204" pitchFamily="34" charset="0"/>
            </a:rPr>
            <a:t>th</a:t>
          </a:r>
          <a:r>
            <a:rPr lang="en-US" sz="1000" b="0">
              <a:solidFill>
                <a:schemeClr val="tx1"/>
              </a:solidFill>
              <a:latin typeface="Arial" panose="020B0604020202020204" pitchFamily="34" charset="0"/>
              <a:cs typeface="Arial" panose="020B0604020202020204" pitchFamily="34" charset="0"/>
            </a:rPr>
            <a:t>/90</a:t>
          </a:r>
          <a:r>
            <a:rPr lang="en-US" sz="1000" b="0" baseline="30000">
              <a:solidFill>
                <a:schemeClr val="tx1"/>
              </a:solidFill>
              <a:latin typeface="Arial" panose="020B0604020202020204" pitchFamily="34" charset="0"/>
              <a:cs typeface="Arial" panose="020B0604020202020204" pitchFamily="34" charset="0"/>
            </a:rPr>
            <a:t>th</a:t>
          </a:r>
          <a:r>
            <a:rPr lang="en-US" sz="1000" b="0">
              <a:solidFill>
                <a:schemeClr val="tx1"/>
              </a:solidFill>
              <a:latin typeface="Arial" panose="020B0604020202020204" pitchFamily="34" charset="0"/>
              <a:cs typeface="Arial" panose="020B0604020202020204" pitchFamily="34" charset="0"/>
            </a:rPr>
            <a:t> Percentiles of Combined Value (2019 $/MWh)</a:t>
          </a:r>
        </a:p>
        <a:p xmlns:a="http://schemas.openxmlformats.org/drawingml/2006/main">
          <a:pPr algn="l"/>
          <a:endParaRPr lang="en-US" sz="1000" b="0">
            <a:solidFill>
              <a:schemeClr val="tx1"/>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0.41556</cdr:x>
      <cdr:y>0.30366</cdr:y>
    </cdr:from>
    <cdr:to>
      <cdr:x>0.58365</cdr:x>
      <cdr:y>0.35417</cdr:y>
    </cdr:to>
    <cdr:sp macro="" textlink="">
      <cdr:nvSpPr>
        <cdr:cNvPr id="4" name="TextBox 1"/>
        <cdr:cNvSpPr txBox="1"/>
      </cdr:nvSpPr>
      <cdr:spPr>
        <a:xfrm xmlns:a="http://schemas.openxmlformats.org/drawingml/2006/main">
          <a:off x="2507933" y="916305"/>
          <a:ext cx="1014412" cy="152400"/>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1"/>
              </a:solidFill>
              <a:latin typeface="Arial" panose="020B0604020202020204" pitchFamily="34" charset="0"/>
              <a:cs typeface="Arial" panose="020B0604020202020204" pitchFamily="34" charset="0"/>
            </a:rPr>
            <a:t>Energy Value</a:t>
          </a:r>
        </a:p>
      </cdr:txBody>
    </cdr:sp>
  </cdr:relSizeAnchor>
  <cdr:relSizeAnchor xmlns:cdr="http://schemas.openxmlformats.org/drawingml/2006/chartDrawing">
    <cdr:from>
      <cdr:x>0.44839</cdr:x>
      <cdr:y>0.15296</cdr:y>
    </cdr:from>
    <cdr:to>
      <cdr:x>0.60969</cdr:x>
      <cdr:y>0.22475</cdr:y>
    </cdr:to>
    <cdr:sp macro="" textlink="">
      <cdr:nvSpPr>
        <cdr:cNvPr id="5" name="TextBox 1"/>
        <cdr:cNvSpPr txBox="1"/>
      </cdr:nvSpPr>
      <cdr:spPr>
        <a:xfrm xmlns:a="http://schemas.openxmlformats.org/drawingml/2006/main">
          <a:off x="2706062" y="461573"/>
          <a:ext cx="973446" cy="21660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2"/>
              </a:solidFill>
              <a:latin typeface="Arial" panose="020B0604020202020204" pitchFamily="34" charset="0"/>
              <a:cs typeface="Arial" panose="020B0604020202020204" pitchFamily="34" charset="0"/>
            </a:rPr>
            <a:t>Capacity Value</a:t>
          </a:r>
        </a:p>
      </cdr:txBody>
    </cdr:sp>
  </cdr:relSizeAnchor>
  <cdr:relSizeAnchor xmlns:cdr="http://schemas.openxmlformats.org/drawingml/2006/chartDrawing">
    <cdr:from>
      <cdr:x>0.54893</cdr:x>
      <cdr:y>0.2358</cdr:y>
    </cdr:from>
    <cdr:to>
      <cdr:x>0.59785</cdr:x>
      <cdr:y>0.38889</cdr:y>
    </cdr:to>
    <cdr:cxnSp macro="">
      <cdr:nvCxnSpPr>
        <cdr:cNvPr id="7" name="Straight Connector 6">
          <a:extLst xmlns:a="http://schemas.openxmlformats.org/drawingml/2006/main">
            <a:ext uri="{FF2B5EF4-FFF2-40B4-BE49-F238E27FC236}">
              <a16:creationId xmlns:a16="http://schemas.microsoft.com/office/drawing/2014/main" id="{92876E41-A080-406A-B36F-F5214322CBD0}"/>
            </a:ext>
          </a:extLst>
        </cdr:cNvPr>
        <cdr:cNvCxnSpPr/>
      </cdr:nvCxnSpPr>
      <cdr:spPr>
        <a:xfrm xmlns:a="http://schemas.openxmlformats.org/drawingml/2006/main" flipH="1" flipV="1">
          <a:off x="3312795" y="711518"/>
          <a:ext cx="295276" cy="461963"/>
        </a:xfrm>
        <a:prstGeom xmlns:a="http://schemas.openxmlformats.org/drawingml/2006/main" prst="line">
          <a:avLst/>
        </a:prstGeom>
        <a:ln xmlns:a="http://schemas.openxmlformats.org/drawingml/2006/main" w="6350">
          <a:solidFill>
            <a:schemeClr val="accent2"/>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0.54814</cdr:x>
      <cdr:y>0.37153</cdr:y>
    </cdr:from>
    <cdr:to>
      <cdr:x>0.59785</cdr:x>
      <cdr:y>0.52304</cdr:y>
    </cdr:to>
    <cdr:cxnSp macro="">
      <cdr:nvCxnSpPr>
        <cdr:cNvPr id="9" name="Straight Connector 8">
          <a:extLst xmlns:a="http://schemas.openxmlformats.org/drawingml/2006/main">
            <a:ext uri="{FF2B5EF4-FFF2-40B4-BE49-F238E27FC236}">
              <a16:creationId xmlns:a16="http://schemas.microsoft.com/office/drawing/2014/main" id="{B1137061-8890-4FDF-BDD6-275FA5C2B3FF}"/>
            </a:ext>
          </a:extLst>
        </cdr:cNvPr>
        <cdr:cNvCxnSpPr/>
      </cdr:nvCxnSpPr>
      <cdr:spPr>
        <a:xfrm xmlns:a="http://schemas.openxmlformats.org/drawingml/2006/main" flipH="1" flipV="1">
          <a:off x="3308033" y="1121093"/>
          <a:ext cx="300037" cy="457201"/>
        </a:xfrm>
        <a:prstGeom xmlns:a="http://schemas.openxmlformats.org/drawingml/2006/main" prst="line">
          <a:avLst/>
        </a:prstGeom>
        <a:ln xmlns:a="http://schemas.openxmlformats.org/drawingml/2006/main" w="6350">
          <a:solidFill>
            <a:schemeClr val="accent1">
              <a:lumMod val="75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0.73331</cdr:x>
      <cdr:y>0.26809</cdr:y>
    </cdr:from>
    <cdr:to>
      <cdr:x>0.85602</cdr:x>
      <cdr:y>0.3409</cdr:y>
    </cdr:to>
    <cdr:sp macro="" textlink="">
      <cdr:nvSpPr>
        <cdr:cNvPr id="10" name="TextBox 1"/>
        <cdr:cNvSpPr txBox="1"/>
      </cdr:nvSpPr>
      <cdr:spPr>
        <a:xfrm xmlns:a="http://schemas.openxmlformats.org/drawingml/2006/main">
          <a:off x="4417163" y="817138"/>
          <a:ext cx="739157" cy="221925"/>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2012-2019</a:t>
          </a:r>
        </a:p>
      </cdr:txBody>
    </cdr:sp>
  </cdr:relSizeAnchor>
  <cdr:relSizeAnchor xmlns:cdr="http://schemas.openxmlformats.org/drawingml/2006/chartDrawing">
    <cdr:from>
      <cdr:x>0.73561</cdr:x>
      <cdr:y>0.33659</cdr:y>
    </cdr:from>
    <cdr:to>
      <cdr:x>0.85262</cdr:x>
      <cdr:y>0.4225</cdr:y>
    </cdr:to>
    <cdr:sp macro="" textlink="">
      <cdr:nvSpPr>
        <cdr:cNvPr id="11" name="Left Brace 10"/>
        <cdr:cNvSpPr/>
      </cdr:nvSpPr>
      <cdr:spPr>
        <a:xfrm xmlns:a="http://schemas.openxmlformats.org/drawingml/2006/main" rot="5400000">
          <a:off x="4652535" y="804435"/>
          <a:ext cx="261840" cy="704850"/>
        </a:xfrm>
        <a:prstGeom xmlns:a="http://schemas.openxmlformats.org/drawingml/2006/main" prst="leftBrace">
          <a:avLst>
            <a:gd name="adj1" fmla="val 1272"/>
            <a:gd name="adj2" fmla="val 50000"/>
          </a:avLst>
        </a:prstGeom>
        <a:ln xmlns:a="http://schemas.openxmlformats.org/drawingml/2006/main">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txBody>
        <a:bodyPr xmlns:a="http://schemas.openxmlformats.org/drawingml/2006/main"/>
        <a:lstStyle xmlns:a="http://schemas.openxmlformats.org/drawingml/2006/main">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0.31194</cdr:x>
      <cdr:y>0.92683</cdr:y>
    </cdr:from>
    <cdr:to>
      <cdr:x>0.74683</cdr:x>
      <cdr:y>1</cdr:y>
    </cdr:to>
    <cdr:sp macro="" textlink="">
      <cdr:nvSpPr>
        <cdr:cNvPr id="13" name="TextBox 1"/>
        <cdr:cNvSpPr txBox="1"/>
      </cdr:nvSpPr>
      <cdr:spPr>
        <a:xfrm xmlns:a="http://schemas.openxmlformats.org/drawingml/2006/main">
          <a:off x="1685290" y="2796733"/>
          <a:ext cx="2349500" cy="22078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Independent System Operator (ISO)</a:t>
          </a:r>
        </a:p>
      </cdr:txBody>
    </cdr:sp>
  </cdr:relSizeAnchor>
</c:userShapes>
</file>

<file path=xl/drawings/drawing73.xml><?xml version="1.0" encoding="utf-8"?>
<c:userShapes xmlns:c="http://schemas.openxmlformats.org/drawingml/2006/chart">
  <cdr:relSizeAnchor xmlns:cdr="http://schemas.openxmlformats.org/drawingml/2006/chartDrawing">
    <cdr:from>
      <cdr:x>0</cdr:x>
      <cdr:y>0</cdr:y>
    </cdr:from>
    <cdr:to>
      <cdr:x>0.78684</cdr:x>
      <cdr:y>0.07125</cdr:y>
    </cdr:to>
    <cdr:sp macro="" textlink="">
      <cdr:nvSpPr>
        <cdr:cNvPr id="2" name="TextBox 1"/>
        <cdr:cNvSpPr txBox="1"/>
      </cdr:nvSpPr>
      <cdr:spPr>
        <a:xfrm xmlns:a="http://schemas.openxmlformats.org/drawingml/2006/main">
          <a:off x="0" y="0"/>
          <a:ext cx="4739640" cy="217170"/>
        </a:xfrm>
        <a:prstGeom xmlns:a="http://schemas.openxmlformats.org/drawingml/2006/main" prst="rect">
          <a:avLst/>
        </a:prstGeom>
      </cdr:spPr>
      <cdr:txBody>
        <a:bodyPr xmlns:a="http://schemas.openxmlformats.org/drawingml/2006/main" vertOverflow="clip" vert="horz" wrap="square" lIns="18288" tIns="18288" rIns="18288" bIns="18288" rtlCol="0" anchor="t" anchorCtr="0"/>
        <a:lstStyle xmlns:a="http://schemas.openxmlformats.org/drawingml/2006/main"/>
        <a:p xmlns:a="http://schemas.openxmlformats.org/drawingml/2006/main">
          <a:pPr algn="l"/>
          <a:r>
            <a:rPr lang="en-US" sz="1000" b="0">
              <a:solidFill>
                <a:schemeClr val="tx1"/>
              </a:solidFill>
              <a:latin typeface="Arial" panose="020B0604020202020204" pitchFamily="34" charset="0"/>
              <a:cs typeface="Arial" panose="020B0604020202020204" pitchFamily="34" charset="0"/>
            </a:rPr>
            <a:t>Average Solar Value, with 10</a:t>
          </a:r>
          <a:r>
            <a:rPr lang="en-US" sz="1000" b="0" baseline="30000">
              <a:solidFill>
                <a:schemeClr val="tx1"/>
              </a:solidFill>
              <a:latin typeface="Arial" panose="020B0604020202020204" pitchFamily="34" charset="0"/>
              <a:cs typeface="Arial" panose="020B0604020202020204" pitchFamily="34" charset="0"/>
            </a:rPr>
            <a:t>th</a:t>
          </a:r>
          <a:r>
            <a:rPr lang="en-US" sz="1000" b="0">
              <a:solidFill>
                <a:schemeClr val="tx1"/>
              </a:solidFill>
              <a:latin typeface="Arial" panose="020B0604020202020204" pitchFamily="34" charset="0"/>
              <a:cs typeface="Arial" panose="020B0604020202020204" pitchFamily="34" charset="0"/>
            </a:rPr>
            <a:t>/90</a:t>
          </a:r>
          <a:r>
            <a:rPr lang="en-US" sz="1000" b="0" baseline="30000">
              <a:solidFill>
                <a:schemeClr val="tx1"/>
              </a:solidFill>
              <a:latin typeface="Arial" panose="020B0604020202020204" pitchFamily="34" charset="0"/>
              <a:cs typeface="Arial" panose="020B0604020202020204" pitchFamily="34" charset="0"/>
            </a:rPr>
            <a:t>th</a:t>
          </a:r>
          <a:r>
            <a:rPr lang="en-US" sz="1000" b="0">
              <a:solidFill>
                <a:schemeClr val="tx1"/>
              </a:solidFill>
              <a:latin typeface="Arial" panose="020B0604020202020204" pitchFamily="34" charset="0"/>
              <a:cs typeface="Arial" panose="020B0604020202020204" pitchFamily="34" charset="0"/>
            </a:rPr>
            <a:t> Percentiles of Combined Value (2019 $/MWh)</a:t>
          </a:r>
        </a:p>
        <a:p xmlns:a="http://schemas.openxmlformats.org/drawingml/2006/main">
          <a:pPr algn="l"/>
          <a:endParaRPr lang="en-US" sz="1000" b="0">
            <a:solidFill>
              <a:schemeClr val="tx1"/>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0.25142</cdr:x>
      <cdr:y>0.28977</cdr:y>
    </cdr:from>
    <cdr:to>
      <cdr:x>0.41951</cdr:x>
      <cdr:y>0.34028</cdr:y>
    </cdr:to>
    <cdr:sp macro="" textlink="">
      <cdr:nvSpPr>
        <cdr:cNvPr id="4" name="TextBox 1"/>
        <cdr:cNvSpPr txBox="1"/>
      </cdr:nvSpPr>
      <cdr:spPr>
        <a:xfrm xmlns:a="http://schemas.openxmlformats.org/drawingml/2006/main">
          <a:off x="1517321" y="874390"/>
          <a:ext cx="1014430" cy="152415"/>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1"/>
              </a:solidFill>
              <a:latin typeface="Arial" panose="020B0604020202020204" pitchFamily="34" charset="0"/>
              <a:cs typeface="Arial" panose="020B0604020202020204" pitchFamily="34" charset="0"/>
            </a:rPr>
            <a:t>Energy Value</a:t>
          </a:r>
        </a:p>
      </cdr:txBody>
    </cdr:sp>
  </cdr:relSizeAnchor>
  <cdr:relSizeAnchor xmlns:cdr="http://schemas.openxmlformats.org/drawingml/2006/chartDrawing">
    <cdr:from>
      <cdr:x>0.28677</cdr:x>
      <cdr:y>0.14412</cdr:y>
    </cdr:from>
    <cdr:to>
      <cdr:x>0.44807</cdr:x>
      <cdr:y>0.21591</cdr:y>
    </cdr:to>
    <cdr:sp macro="" textlink="">
      <cdr:nvSpPr>
        <cdr:cNvPr id="5" name="TextBox 1"/>
        <cdr:cNvSpPr txBox="1"/>
      </cdr:nvSpPr>
      <cdr:spPr>
        <a:xfrm xmlns:a="http://schemas.openxmlformats.org/drawingml/2006/main">
          <a:off x="1730692" y="434890"/>
          <a:ext cx="973452" cy="21662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2"/>
              </a:solidFill>
              <a:latin typeface="Arial" panose="020B0604020202020204" pitchFamily="34" charset="0"/>
              <a:cs typeface="Arial" panose="020B0604020202020204" pitchFamily="34" charset="0"/>
            </a:rPr>
            <a:t>Capacity Value</a:t>
          </a:r>
        </a:p>
      </cdr:txBody>
    </cdr:sp>
  </cdr:relSizeAnchor>
  <cdr:relSizeAnchor xmlns:cdr="http://schemas.openxmlformats.org/drawingml/2006/chartDrawing">
    <cdr:from>
      <cdr:x>0.38668</cdr:x>
      <cdr:y>0.23075</cdr:y>
    </cdr:from>
    <cdr:to>
      <cdr:x>0.4356</cdr:x>
      <cdr:y>0.38384</cdr:y>
    </cdr:to>
    <cdr:cxnSp macro="">
      <cdr:nvCxnSpPr>
        <cdr:cNvPr id="7" name="Straight Connector 6">
          <a:extLst xmlns:a="http://schemas.openxmlformats.org/drawingml/2006/main">
            <a:ext uri="{FF2B5EF4-FFF2-40B4-BE49-F238E27FC236}">
              <a16:creationId xmlns:a16="http://schemas.microsoft.com/office/drawing/2014/main" id="{92876E41-A080-406A-B36F-F5214322CBD0}"/>
            </a:ext>
          </a:extLst>
        </cdr:cNvPr>
        <cdr:cNvCxnSpPr/>
      </cdr:nvCxnSpPr>
      <cdr:spPr>
        <a:xfrm xmlns:a="http://schemas.openxmlformats.org/drawingml/2006/main" flipH="1" flipV="1">
          <a:off x="2333645" y="696291"/>
          <a:ext cx="295234" cy="461952"/>
        </a:xfrm>
        <a:prstGeom xmlns:a="http://schemas.openxmlformats.org/drawingml/2006/main" prst="line">
          <a:avLst/>
        </a:prstGeom>
        <a:ln xmlns:a="http://schemas.openxmlformats.org/drawingml/2006/main" w="6350">
          <a:solidFill>
            <a:schemeClr val="accent2"/>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0.38131</cdr:x>
      <cdr:y>0.35606</cdr:y>
    </cdr:from>
    <cdr:to>
      <cdr:x>0.44065</cdr:x>
      <cdr:y>0.56218</cdr:y>
    </cdr:to>
    <cdr:cxnSp macro="">
      <cdr:nvCxnSpPr>
        <cdr:cNvPr id="9" name="Straight Connector 8">
          <a:extLst xmlns:a="http://schemas.openxmlformats.org/drawingml/2006/main">
            <a:ext uri="{FF2B5EF4-FFF2-40B4-BE49-F238E27FC236}">
              <a16:creationId xmlns:a16="http://schemas.microsoft.com/office/drawing/2014/main" id="{B1137061-8890-4FDF-BDD6-275FA5C2B3FF}"/>
            </a:ext>
          </a:extLst>
        </cdr:cNvPr>
        <cdr:cNvCxnSpPr/>
      </cdr:nvCxnSpPr>
      <cdr:spPr>
        <a:xfrm xmlns:a="http://schemas.openxmlformats.org/drawingml/2006/main" flipH="1" flipV="1">
          <a:off x="2301240" y="1074420"/>
          <a:ext cx="358119" cy="621975"/>
        </a:xfrm>
        <a:prstGeom xmlns:a="http://schemas.openxmlformats.org/drawingml/2006/main" prst="line">
          <a:avLst/>
        </a:prstGeom>
        <a:ln xmlns:a="http://schemas.openxmlformats.org/drawingml/2006/main" w="6350">
          <a:solidFill>
            <a:schemeClr val="accent1">
              <a:lumMod val="75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0.51298</cdr:x>
      <cdr:y>0.13299</cdr:y>
    </cdr:from>
    <cdr:to>
      <cdr:x>0.63569</cdr:x>
      <cdr:y>0.2058</cdr:y>
    </cdr:to>
    <cdr:sp macro="" textlink="">
      <cdr:nvSpPr>
        <cdr:cNvPr id="10" name="TextBox 1"/>
        <cdr:cNvSpPr txBox="1"/>
      </cdr:nvSpPr>
      <cdr:spPr>
        <a:xfrm xmlns:a="http://schemas.openxmlformats.org/drawingml/2006/main">
          <a:off x="3095865" y="401297"/>
          <a:ext cx="740560" cy="219706"/>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2012-2019</a:t>
          </a:r>
        </a:p>
      </cdr:txBody>
    </cdr:sp>
  </cdr:relSizeAnchor>
  <cdr:relSizeAnchor xmlns:cdr="http://schemas.openxmlformats.org/drawingml/2006/chartDrawing">
    <cdr:from>
      <cdr:x>0.53485</cdr:x>
      <cdr:y>0.20149</cdr:y>
    </cdr:from>
    <cdr:to>
      <cdr:x>0.61364</cdr:x>
      <cdr:y>0.26515</cdr:y>
    </cdr:to>
    <cdr:sp macro="" textlink="">
      <cdr:nvSpPr>
        <cdr:cNvPr id="11" name="Left Brace 10"/>
        <cdr:cNvSpPr/>
      </cdr:nvSpPr>
      <cdr:spPr>
        <a:xfrm xmlns:a="http://schemas.openxmlformats.org/drawingml/2006/main" rot="5400000">
          <a:off x="3369537" y="466319"/>
          <a:ext cx="192101" cy="475464"/>
        </a:xfrm>
        <a:prstGeom xmlns:a="http://schemas.openxmlformats.org/drawingml/2006/main" prst="leftBrace">
          <a:avLst>
            <a:gd name="adj1" fmla="val 1272"/>
            <a:gd name="adj2" fmla="val 50000"/>
          </a:avLst>
        </a:prstGeom>
        <a:ln xmlns:a="http://schemas.openxmlformats.org/drawingml/2006/main">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txBody>
        <a:bodyPr xmlns:a="http://schemas.openxmlformats.org/drawingml/2006/main"/>
        <a:lstStyle xmlns:a="http://schemas.openxmlformats.org/drawingml/2006/main">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0.31194</cdr:x>
      <cdr:y>0.92683</cdr:y>
    </cdr:from>
    <cdr:to>
      <cdr:x>0.74683</cdr:x>
      <cdr:y>1</cdr:y>
    </cdr:to>
    <cdr:sp macro="" textlink="">
      <cdr:nvSpPr>
        <cdr:cNvPr id="13" name="TextBox 1"/>
        <cdr:cNvSpPr txBox="1"/>
      </cdr:nvSpPr>
      <cdr:spPr>
        <a:xfrm xmlns:a="http://schemas.openxmlformats.org/drawingml/2006/main">
          <a:off x="1685290" y="2796733"/>
          <a:ext cx="2349500" cy="22078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Non-ISO Balancing Authority (BA)</a:t>
          </a:r>
        </a:p>
      </cdr:txBody>
    </cdr:sp>
  </cdr:relSizeAnchor>
</c:userShapes>
</file>

<file path=xl/drawings/drawing74.xml><?xml version="1.0" encoding="utf-8"?>
<c:userShapes xmlns:c="http://schemas.openxmlformats.org/drawingml/2006/chart">
  <cdr:relSizeAnchor xmlns:cdr="http://schemas.openxmlformats.org/drawingml/2006/chartDrawing">
    <cdr:from>
      <cdr:x>0</cdr:x>
      <cdr:y>0</cdr:y>
    </cdr:from>
    <cdr:to>
      <cdr:x>0.78684</cdr:x>
      <cdr:y>0.07125</cdr:y>
    </cdr:to>
    <cdr:sp macro="" textlink="">
      <cdr:nvSpPr>
        <cdr:cNvPr id="2" name="TextBox 1"/>
        <cdr:cNvSpPr txBox="1"/>
      </cdr:nvSpPr>
      <cdr:spPr>
        <a:xfrm xmlns:a="http://schemas.openxmlformats.org/drawingml/2006/main">
          <a:off x="0" y="0"/>
          <a:ext cx="4739640" cy="217170"/>
        </a:xfrm>
        <a:prstGeom xmlns:a="http://schemas.openxmlformats.org/drawingml/2006/main" prst="rect">
          <a:avLst/>
        </a:prstGeom>
      </cdr:spPr>
      <cdr:txBody>
        <a:bodyPr xmlns:a="http://schemas.openxmlformats.org/drawingml/2006/main" vertOverflow="clip" vert="horz" wrap="square" lIns="18288" tIns="18288" rIns="18288" bIns="18288" rtlCol="0" anchor="t" anchorCtr="0"/>
        <a:lstStyle xmlns:a="http://schemas.openxmlformats.org/drawingml/2006/main"/>
        <a:p xmlns:a="http://schemas.openxmlformats.org/drawingml/2006/main">
          <a:pPr algn="l"/>
          <a:r>
            <a:rPr lang="en-US" sz="1000" b="0">
              <a:solidFill>
                <a:schemeClr val="tx1"/>
              </a:solidFill>
              <a:latin typeface="Arial" panose="020B0604020202020204" pitchFamily="34" charset="0"/>
              <a:cs typeface="Arial" panose="020B0604020202020204" pitchFamily="34" charset="0"/>
            </a:rPr>
            <a:t>Average Solar Value, with 10</a:t>
          </a:r>
          <a:r>
            <a:rPr lang="en-US" sz="1000" b="0" baseline="30000">
              <a:solidFill>
                <a:schemeClr val="tx1"/>
              </a:solidFill>
              <a:latin typeface="Arial" panose="020B0604020202020204" pitchFamily="34" charset="0"/>
              <a:cs typeface="Arial" panose="020B0604020202020204" pitchFamily="34" charset="0"/>
            </a:rPr>
            <a:t>th</a:t>
          </a:r>
          <a:r>
            <a:rPr lang="en-US" sz="1000" b="0">
              <a:solidFill>
                <a:schemeClr val="tx1"/>
              </a:solidFill>
              <a:latin typeface="Arial" panose="020B0604020202020204" pitchFamily="34" charset="0"/>
              <a:cs typeface="Arial" panose="020B0604020202020204" pitchFamily="34" charset="0"/>
            </a:rPr>
            <a:t>/90</a:t>
          </a:r>
          <a:r>
            <a:rPr lang="en-US" sz="1000" b="0" baseline="30000">
              <a:solidFill>
                <a:schemeClr val="tx1"/>
              </a:solidFill>
              <a:latin typeface="Arial" panose="020B0604020202020204" pitchFamily="34" charset="0"/>
              <a:cs typeface="Arial" panose="020B0604020202020204" pitchFamily="34" charset="0"/>
            </a:rPr>
            <a:t>th</a:t>
          </a:r>
          <a:r>
            <a:rPr lang="en-US" sz="1000" b="0">
              <a:solidFill>
                <a:schemeClr val="tx1"/>
              </a:solidFill>
              <a:latin typeface="Arial" panose="020B0604020202020204" pitchFamily="34" charset="0"/>
              <a:cs typeface="Arial" panose="020B0604020202020204" pitchFamily="34" charset="0"/>
            </a:rPr>
            <a:t> Percentiles of Combined Value (2019 $/MWh)</a:t>
          </a:r>
        </a:p>
        <a:p xmlns:a="http://schemas.openxmlformats.org/drawingml/2006/main">
          <a:pPr algn="l"/>
          <a:endParaRPr lang="en-US" sz="1000" b="0">
            <a:solidFill>
              <a:schemeClr val="tx1"/>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0.10811</cdr:x>
      <cdr:y>0.27714</cdr:y>
    </cdr:from>
    <cdr:to>
      <cdr:x>0.2762</cdr:x>
      <cdr:y>0.32765</cdr:y>
    </cdr:to>
    <cdr:sp macro="" textlink="">
      <cdr:nvSpPr>
        <cdr:cNvPr id="4" name="TextBox 1"/>
        <cdr:cNvSpPr txBox="1"/>
      </cdr:nvSpPr>
      <cdr:spPr>
        <a:xfrm xmlns:a="http://schemas.openxmlformats.org/drawingml/2006/main">
          <a:off x="652451" y="836290"/>
          <a:ext cx="1014430" cy="152415"/>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1"/>
              </a:solidFill>
              <a:latin typeface="Arial" panose="020B0604020202020204" pitchFamily="34" charset="0"/>
              <a:cs typeface="Arial" panose="020B0604020202020204" pitchFamily="34" charset="0"/>
            </a:rPr>
            <a:t>Energy Value</a:t>
          </a:r>
        </a:p>
      </cdr:txBody>
    </cdr:sp>
  </cdr:relSizeAnchor>
  <cdr:relSizeAnchor xmlns:cdr="http://schemas.openxmlformats.org/drawingml/2006/chartDrawing">
    <cdr:from>
      <cdr:x>0.11001</cdr:x>
      <cdr:y>0.14412</cdr:y>
    </cdr:from>
    <cdr:to>
      <cdr:x>0.27131</cdr:x>
      <cdr:y>0.21591</cdr:y>
    </cdr:to>
    <cdr:sp macro="" textlink="">
      <cdr:nvSpPr>
        <cdr:cNvPr id="5" name="TextBox 1"/>
        <cdr:cNvSpPr txBox="1"/>
      </cdr:nvSpPr>
      <cdr:spPr>
        <a:xfrm xmlns:a="http://schemas.openxmlformats.org/drawingml/2006/main">
          <a:off x="663892" y="434890"/>
          <a:ext cx="973452" cy="21662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2"/>
              </a:solidFill>
              <a:latin typeface="Arial" panose="020B0604020202020204" pitchFamily="34" charset="0"/>
              <a:cs typeface="Arial" panose="020B0604020202020204" pitchFamily="34" charset="0"/>
            </a:rPr>
            <a:t>Capacity Value</a:t>
          </a:r>
        </a:p>
      </cdr:txBody>
    </cdr:sp>
  </cdr:relSizeAnchor>
  <cdr:relSizeAnchor xmlns:cdr="http://schemas.openxmlformats.org/drawingml/2006/chartDrawing">
    <cdr:from>
      <cdr:x>0.23295</cdr:x>
      <cdr:y>0.22222</cdr:y>
    </cdr:from>
    <cdr:to>
      <cdr:x>0.27273</cdr:x>
      <cdr:y>0.30808</cdr:y>
    </cdr:to>
    <cdr:cxnSp macro="">
      <cdr:nvCxnSpPr>
        <cdr:cNvPr id="7" name="Straight Connector 6">
          <a:extLst xmlns:a="http://schemas.openxmlformats.org/drawingml/2006/main">
            <a:ext uri="{FF2B5EF4-FFF2-40B4-BE49-F238E27FC236}">
              <a16:creationId xmlns:a16="http://schemas.microsoft.com/office/drawing/2014/main" id="{92876E41-A080-406A-B36F-F5214322CBD0}"/>
            </a:ext>
          </a:extLst>
        </cdr:cNvPr>
        <cdr:cNvCxnSpPr/>
      </cdr:nvCxnSpPr>
      <cdr:spPr>
        <a:xfrm xmlns:a="http://schemas.openxmlformats.org/drawingml/2006/main" flipH="1" flipV="1">
          <a:off x="1405891" y="670561"/>
          <a:ext cx="240029" cy="259079"/>
        </a:xfrm>
        <a:prstGeom xmlns:a="http://schemas.openxmlformats.org/drawingml/2006/main" prst="line">
          <a:avLst/>
        </a:prstGeom>
        <a:ln xmlns:a="http://schemas.openxmlformats.org/drawingml/2006/main" w="6350">
          <a:solidFill>
            <a:schemeClr val="accent2"/>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0.2489</cdr:x>
      <cdr:y>0.33491</cdr:y>
    </cdr:from>
    <cdr:to>
      <cdr:x>0.27841</cdr:x>
      <cdr:y>0.3851</cdr:y>
    </cdr:to>
    <cdr:cxnSp macro="">
      <cdr:nvCxnSpPr>
        <cdr:cNvPr id="9" name="Straight Connector 8">
          <a:extLst xmlns:a="http://schemas.openxmlformats.org/drawingml/2006/main">
            <a:ext uri="{FF2B5EF4-FFF2-40B4-BE49-F238E27FC236}">
              <a16:creationId xmlns:a16="http://schemas.microsoft.com/office/drawing/2014/main" id="{B1137061-8890-4FDF-BDD6-275FA5C2B3FF}"/>
            </a:ext>
          </a:extLst>
        </cdr:cNvPr>
        <cdr:cNvCxnSpPr/>
      </cdr:nvCxnSpPr>
      <cdr:spPr>
        <a:xfrm xmlns:a="http://schemas.openxmlformats.org/drawingml/2006/main" flipH="1" flipV="1">
          <a:off x="1502107" y="1010610"/>
          <a:ext cx="178103" cy="151440"/>
        </a:xfrm>
        <a:prstGeom xmlns:a="http://schemas.openxmlformats.org/drawingml/2006/main" prst="line">
          <a:avLst/>
        </a:prstGeom>
        <a:ln xmlns:a="http://schemas.openxmlformats.org/drawingml/2006/main" w="6350">
          <a:solidFill>
            <a:schemeClr val="accent1">
              <a:lumMod val="75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0.72763</cdr:x>
      <cdr:y>0.09764</cdr:y>
    </cdr:from>
    <cdr:to>
      <cdr:x>0.85034</cdr:x>
      <cdr:y>0.17045</cdr:y>
    </cdr:to>
    <cdr:sp macro="" textlink="">
      <cdr:nvSpPr>
        <cdr:cNvPr id="10" name="TextBox 1"/>
        <cdr:cNvSpPr txBox="1"/>
      </cdr:nvSpPr>
      <cdr:spPr>
        <a:xfrm xmlns:a="http://schemas.openxmlformats.org/drawingml/2006/main">
          <a:off x="4391265" y="294617"/>
          <a:ext cx="740560" cy="219706"/>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2012-2019</a:t>
          </a:r>
        </a:p>
      </cdr:txBody>
    </cdr:sp>
  </cdr:relSizeAnchor>
  <cdr:relSizeAnchor xmlns:cdr="http://schemas.openxmlformats.org/drawingml/2006/chartDrawing">
    <cdr:from>
      <cdr:x>0.76199</cdr:x>
      <cdr:y>0.16487</cdr:y>
    </cdr:from>
    <cdr:to>
      <cdr:x>0.81187</cdr:x>
      <cdr:y>0.20076</cdr:y>
    </cdr:to>
    <cdr:sp macro="" textlink="">
      <cdr:nvSpPr>
        <cdr:cNvPr id="11" name="Left Brace 10"/>
        <cdr:cNvSpPr/>
      </cdr:nvSpPr>
      <cdr:spPr>
        <a:xfrm xmlns:a="http://schemas.openxmlformats.org/drawingml/2006/main" rot="5400000">
          <a:off x="4838940" y="396595"/>
          <a:ext cx="108278" cy="310111"/>
        </a:xfrm>
        <a:prstGeom xmlns:a="http://schemas.openxmlformats.org/drawingml/2006/main" prst="leftBrace">
          <a:avLst>
            <a:gd name="adj1" fmla="val 1272"/>
            <a:gd name="adj2" fmla="val 50000"/>
          </a:avLst>
        </a:prstGeom>
        <a:ln xmlns:a="http://schemas.openxmlformats.org/drawingml/2006/main">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txBody>
        <a:bodyPr xmlns:a="http://schemas.openxmlformats.org/drawingml/2006/main"/>
        <a:lstStyle xmlns:a="http://schemas.openxmlformats.org/drawingml/2006/main">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0.31194</cdr:x>
      <cdr:y>0.92683</cdr:y>
    </cdr:from>
    <cdr:to>
      <cdr:x>0.74683</cdr:x>
      <cdr:y>1</cdr:y>
    </cdr:to>
    <cdr:sp macro="" textlink="">
      <cdr:nvSpPr>
        <cdr:cNvPr id="13" name="TextBox 1"/>
        <cdr:cNvSpPr txBox="1"/>
      </cdr:nvSpPr>
      <cdr:spPr>
        <a:xfrm xmlns:a="http://schemas.openxmlformats.org/drawingml/2006/main">
          <a:off x="1685290" y="2796733"/>
          <a:ext cx="2349500" cy="22078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Balancing Authority</a:t>
          </a:r>
          <a:r>
            <a:rPr lang="en-US" sz="1000" b="0" baseline="0">
              <a:solidFill>
                <a:sysClr val="windowText" lastClr="000000"/>
              </a:solidFill>
              <a:latin typeface="Arial" panose="020B0604020202020204" pitchFamily="34" charset="0"/>
              <a:cs typeface="Arial" panose="020B0604020202020204" pitchFamily="34" charset="0"/>
            </a:rPr>
            <a:t> </a:t>
          </a:r>
          <a:r>
            <a:rPr lang="en-US" sz="1000" b="0">
              <a:solidFill>
                <a:sysClr val="windowText" lastClr="000000"/>
              </a:solidFill>
              <a:latin typeface="Arial" panose="020B0604020202020204" pitchFamily="34" charset="0"/>
              <a:cs typeface="Arial" panose="020B0604020202020204" pitchFamily="34" charset="0"/>
            </a:rPr>
            <a:t>(BA)</a:t>
          </a:r>
        </a:p>
      </cdr:txBody>
    </cdr:sp>
  </cdr:relSizeAnchor>
</c:userShapes>
</file>

<file path=xl/drawings/drawing75.xml><?xml version="1.0" encoding="utf-8"?>
<xdr:wsDr xmlns:xdr="http://schemas.openxmlformats.org/drawingml/2006/spreadsheetDrawing" xmlns:a="http://schemas.openxmlformats.org/drawingml/2006/main">
  <xdr:twoCellAnchor>
    <xdr:from>
      <xdr:col>0</xdr:col>
      <xdr:colOff>81280</xdr:colOff>
      <xdr:row>1</xdr:row>
      <xdr:rowOff>162559</xdr:rowOff>
    </xdr:from>
    <xdr:to>
      <xdr:col>8</xdr:col>
      <xdr:colOff>315595</xdr:colOff>
      <xdr:row>18</xdr:row>
      <xdr:rowOff>103504</xdr:rowOff>
    </xdr:to>
    <xdr:graphicFrame macro="">
      <xdr:nvGraphicFramePr>
        <xdr:cNvPr id="2" name="Chart 1">
          <a:extLst>
            <a:ext uri="{FF2B5EF4-FFF2-40B4-BE49-F238E27FC236}">
              <a16:creationId xmlns:a16="http://schemas.microsoft.com/office/drawing/2014/main" id="{00000000-0008-0000-2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6.xml><?xml version="1.0" encoding="utf-8"?>
<c:userShapes xmlns:c="http://schemas.openxmlformats.org/drawingml/2006/chart">
  <cdr:relSizeAnchor xmlns:cdr="http://schemas.openxmlformats.org/drawingml/2006/chartDrawing">
    <cdr:from>
      <cdr:x>0</cdr:x>
      <cdr:y>0</cdr:y>
    </cdr:from>
    <cdr:to>
      <cdr:x>0.40383</cdr:x>
      <cdr:y>0.06986</cdr:y>
    </cdr:to>
    <cdr:sp macro="" textlink="">
      <cdr:nvSpPr>
        <cdr:cNvPr id="2" name="TextBox 1"/>
        <cdr:cNvSpPr txBox="1"/>
      </cdr:nvSpPr>
      <cdr:spPr>
        <a:xfrm xmlns:a="http://schemas.openxmlformats.org/drawingml/2006/main">
          <a:off x="0" y="0"/>
          <a:ext cx="2437130" cy="210819"/>
        </a:xfrm>
        <a:prstGeom xmlns:a="http://schemas.openxmlformats.org/drawingml/2006/main" prst="rect">
          <a:avLst/>
        </a:prstGeom>
      </cdr:spPr>
      <cdr:txBody>
        <a:bodyPr xmlns:a="http://schemas.openxmlformats.org/drawingml/2006/main" vertOverflow="clip" vert="horz" wrap="square" lIns="18288" tIns="18288" rIns="18288" bIns="18288" rtlCol="0" anchor="t" anchorCtr="0"/>
        <a:lstStyle xmlns:a="http://schemas.openxmlformats.org/drawingml/2006/main"/>
        <a:p xmlns:a="http://schemas.openxmlformats.org/drawingml/2006/main">
          <a:pPr algn="l"/>
          <a:r>
            <a:rPr lang="en-US" sz="1000" b="0">
              <a:solidFill>
                <a:schemeClr val="tx1"/>
              </a:solidFill>
              <a:latin typeface="Arial" panose="020B0604020202020204" pitchFamily="34" charset="0"/>
              <a:cs typeface="Arial" panose="020B0604020202020204" pitchFamily="34" charset="0"/>
            </a:rPr>
            <a:t>Solar Value and PPA Price (2019 $/MWh)</a:t>
          </a:r>
        </a:p>
      </cdr:txBody>
    </cdr:sp>
  </cdr:relSizeAnchor>
  <cdr:relSizeAnchor xmlns:cdr="http://schemas.openxmlformats.org/drawingml/2006/chartDrawing">
    <cdr:from>
      <cdr:x>0.5772</cdr:x>
      <cdr:y>0.17652</cdr:y>
    </cdr:from>
    <cdr:to>
      <cdr:x>0.74032</cdr:x>
      <cdr:y>0.25098</cdr:y>
    </cdr:to>
    <cdr:sp macro="" textlink="">
      <cdr:nvSpPr>
        <cdr:cNvPr id="4" name="TextBox 1"/>
        <cdr:cNvSpPr txBox="1"/>
      </cdr:nvSpPr>
      <cdr:spPr>
        <a:xfrm xmlns:a="http://schemas.openxmlformats.org/drawingml/2006/main">
          <a:off x="3483424" y="532653"/>
          <a:ext cx="984435" cy="224684"/>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2">
                  <a:lumMod val="75000"/>
                </a:schemeClr>
              </a:solidFill>
              <a:latin typeface="Arial" panose="020B0604020202020204" pitchFamily="34" charset="0"/>
              <a:cs typeface="Arial" panose="020B0604020202020204" pitchFamily="34" charset="0"/>
            </a:rPr>
            <a:t>Capacity Value</a:t>
          </a:r>
        </a:p>
      </cdr:txBody>
    </cdr:sp>
  </cdr:relSizeAnchor>
  <cdr:relSizeAnchor xmlns:cdr="http://schemas.openxmlformats.org/drawingml/2006/chartDrawing">
    <cdr:from>
      <cdr:x>0.50421</cdr:x>
      <cdr:y>0.25217</cdr:y>
    </cdr:from>
    <cdr:to>
      <cdr:x>0.64417</cdr:x>
      <cdr:y>0.32664</cdr:y>
    </cdr:to>
    <cdr:sp macro="" textlink="">
      <cdr:nvSpPr>
        <cdr:cNvPr id="5" name="TextBox 1"/>
        <cdr:cNvSpPr txBox="1"/>
      </cdr:nvSpPr>
      <cdr:spPr>
        <a:xfrm xmlns:a="http://schemas.openxmlformats.org/drawingml/2006/main">
          <a:off x="3042921" y="760928"/>
          <a:ext cx="844672" cy="224715"/>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1">
                  <a:lumMod val="75000"/>
                </a:schemeClr>
              </a:solidFill>
              <a:latin typeface="Arial" panose="020B0604020202020204" pitchFamily="34" charset="0"/>
              <a:cs typeface="Arial" panose="020B0604020202020204" pitchFamily="34" charset="0"/>
            </a:rPr>
            <a:t>Energy Value</a:t>
          </a:r>
        </a:p>
      </cdr:txBody>
    </cdr:sp>
  </cdr:relSizeAnchor>
  <cdr:relSizeAnchor xmlns:cdr="http://schemas.openxmlformats.org/drawingml/2006/chartDrawing">
    <cdr:from>
      <cdr:x>0.61671</cdr:x>
      <cdr:y>0.32475</cdr:y>
    </cdr:from>
    <cdr:to>
      <cdr:x>0.67419</cdr:x>
      <cdr:y>0.54177</cdr:y>
    </cdr:to>
    <cdr:cxnSp macro="">
      <cdr:nvCxnSpPr>
        <cdr:cNvPr id="7" name="Straight Connector 6">
          <a:extLst xmlns:a="http://schemas.openxmlformats.org/drawingml/2006/main">
            <a:ext uri="{FF2B5EF4-FFF2-40B4-BE49-F238E27FC236}">
              <a16:creationId xmlns:a16="http://schemas.microsoft.com/office/drawing/2014/main" id="{92876E41-A080-406A-B36F-F5214322CBD0}"/>
            </a:ext>
          </a:extLst>
        </cdr:cNvPr>
        <cdr:cNvCxnSpPr/>
      </cdr:nvCxnSpPr>
      <cdr:spPr>
        <a:xfrm xmlns:a="http://schemas.openxmlformats.org/drawingml/2006/main" flipH="1" flipV="1">
          <a:off x="4093868" y="1046738"/>
          <a:ext cx="381612" cy="699512"/>
        </a:xfrm>
        <a:prstGeom xmlns:a="http://schemas.openxmlformats.org/drawingml/2006/main" prst="line">
          <a:avLst/>
        </a:prstGeom>
        <a:ln xmlns:a="http://schemas.openxmlformats.org/drawingml/2006/main" w="6350">
          <a:solidFill>
            <a:schemeClr val="accent1">
              <a:lumMod val="75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0.6409</cdr:x>
      <cdr:y>0.2498</cdr:y>
    </cdr:from>
    <cdr:to>
      <cdr:x>0.67821</cdr:x>
      <cdr:y>0.3751</cdr:y>
    </cdr:to>
    <cdr:cxnSp macro="">
      <cdr:nvCxnSpPr>
        <cdr:cNvPr id="9" name="Straight Connector 8">
          <a:extLst xmlns:a="http://schemas.openxmlformats.org/drawingml/2006/main">
            <a:ext uri="{FF2B5EF4-FFF2-40B4-BE49-F238E27FC236}">
              <a16:creationId xmlns:a16="http://schemas.microsoft.com/office/drawing/2014/main" id="{B1137061-8890-4FDF-BDD6-275FA5C2B3FF}"/>
            </a:ext>
          </a:extLst>
        </cdr:cNvPr>
        <cdr:cNvCxnSpPr/>
      </cdr:nvCxnSpPr>
      <cdr:spPr>
        <a:xfrm xmlns:a="http://schemas.openxmlformats.org/drawingml/2006/main">
          <a:off x="4254500" y="805180"/>
          <a:ext cx="247650" cy="403860"/>
        </a:xfrm>
        <a:prstGeom xmlns:a="http://schemas.openxmlformats.org/drawingml/2006/main" prst="line">
          <a:avLst/>
        </a:prstGeom>
        <a:ln xmlns:a="http://schemas.openxmlformats.org/drawingml/2006/main" w="6350">
          <a:solidFill>
            <a:schemeClr val="accent2">
              <a:lumMod val="75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0.23349</cdr:x>
      <cdr:y>0.13278</cdr:y>
    </cdr:from>
    <cdr:to>
      <cdr:x>0.52189</cdr:x>
      <cdr:y>0.22265</cdr:y>
    </cdr:to>
    <cdr:sp macro="" textlink="">
      <cdr:nvSpPr>
        <cdr:cNvPr id="10" name="TextBox 1"/>
        <cdr:cNvSpPr txBox="1"/>
      </cdr:nvSpPr>
      <cdr:spPr>
        <a:xfrm xmlns:a="http://schemas.openxmlformats.org/drawingml/2006/main">
          <a:off x="1409120" y="400666"/>
          <a:ext cx="1740479" cy="271185"/>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3">
                  <a:lumMod val="75000"/>
                </a:schemeClr>
              </a:solidFill>
              <a:latin typeface="Arial" panose="020B0604020202020204" pitchFamily="34" charset="0"/>
              <a:cs typeface="Arial" panose="020B0604020202020204" pitchFamily="34" charset="0"/>
            </a:rPr>
            <a:t>Average Levelized PPA Price (by execution year)</a:t>
          </a:r>
        </a:p>
      </cdr:txBody>
    </cdr:sp>
  </cdr:relSizeAnchor>
  <cdr:relSizeAnchor xmlns:cdr="http://schemas.openxmlformats.org/drawingml/2006/chartDrawing">
    <cdr:from>
      <cdr:x>0.23513</cdr:x>
      <cdr:y>0.20016</cdr:y>
    </cdr:from>
    <cdr:to>
      <cdr:x>0.25751</cdr:x>
      <cdr:y>0.22971</cdr:y>
    </cdr:to>
    <cdr:cxnSp macro="">
      <cdr:nvCxnSpPr>
        <cdr:cNvPr id="15" name="Straight Connector 14">
          <a:extLst xmlns:a="http://schemas.openxmlformats.org/drawingml/2006/main">
            <a:ext uri="{FF2B5EF4-FFF2-40B4-BE49-F238E27FC236}">
              <a16:creationId xmlns:a16="http://schemas.microsoft.com/office/drawing/2014/main" id="{B1137061-8890-4FDF-BDD6-275FA5C2B3FF}"/>
            </a:ext>
          </a:extLst>
        </cdr:cNvPr>
        <cdr:cNvCxnSpPr/>
      </cdr:nvCxnSpPr>
      <cdr:spPr>
        <a:xfrm xmlns:a="http://schemas.openxmlformats.org/drawingml/2006/main" flipH="1">
          <a:off x="1560830" y="645160"/>
          <a:ext cx="148590" cy="95250"/>
        </a:xfrm>
        <a:prstGeom xmlns:a="http://schemas.openxmlformats.org/drawingml/2006/main" prst="line">
          <a:avLst/>
        </a:prstGeom>
        <a:ln xmlns:a="http://schemas.openxmlformats.org/drawingml/2006/main" w="6350">
          <a:solidFill>
            <a:schemeClr val="accent3">
              <a:lumMod val="75000"/>
            </a:schemeClr>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7.xml><?xml version="1.0" encoding="utf-8"?>
<xdr:wsDr xmlns:xdr="http://schemas.openxmlformats.org/drawingml/2006/spreadsheetDrawing" xmlns:a="http://schemas.openxmlformats.org/drawingml/2006/main">
  <xdr:twoCellAnchor>
    <xdr:from>
      <xdr:col>12</xdr:col>
      <xdr:colOff>38100</xdr:colOff>
      <xdr:row>1</xdr:row>
      <xdr:rowOff>11430</xdr:rowOff>
    </xdr:from>
    <xdr:to>
      <xdr:col>22</xdr:col>
      <xdr:colOff>510540</xdr:colOff>
      <xdr:row>17</xdr:row>
      <xdr:rowOff>133350</xdr:rowOff>
    </xdr:to>
    <xdr:graphicFrame macro="">
      <xdr:nvGraphicFramePr>
        <xdr:cNvPr id="2" name="Chart 1">
          <a:extLst>
            <a:ext uri="{FF2B5EF4-FFF2-40B4-BE49-F238E27FC236}">
              <a16:creationId xmlns:a16="http://schemas.microsoft.com/office/drawing/2014/main" id="{00000000-0008-0000-2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30480</xdr:colOff>
      <xdr:row>1</xdr:row>
      <xdr:rowOff>26670</xdr:rowOff>
    </xdr:from>
    <xdr:to>
      <xdr:col>11</xdr:col>
      <xdr:colOff>243840</xdr:colOff>
      <xdr:row>17</xdr:row>
      <xdr:rowOff>148590</xdr:rowOff>
    </xdr:to>
    <xdr:graphicFrame macro="">
      <xdr:nvGraphicFramePr>
        <xdr:cNvPr id="3" name="Chart 2">
          <a:extLst>
            <a:ext uri="{FF2B5EF4-FFF2-40B4-BE49-F238E27FC236}">
              <a16:creationId xmlns:a16="http://schemas.microsoft.com/office/drawing/2014/main" id="{00000000-0008-0000-2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24</xdr:col>
      <xdr:colOff>0</xdr:colOff>
      <xdr:row>1</xdr:row>
      <xdr:rowOff>0</xdr:rowOff>
    </xdr:from>
    <xdr:to>
      <xdr:col>34</xdr:col>
      <xdr:colOff>447675</xdr:colOff>
      <xdr:row>17</xdr:row>
      <xdr:rowOff>121920</xdr:rowOff>
    </xdr:to>
    <xdr:graphicFrame macro="">
      <xdr:nvGraphicFramePr>
        <xdr:cNvPr id="4" name="Chart 3">
          <a:extLst>
            <a:ext uri="{FF2B5EF4-FFF2-40B4-BE49-F238E27FC236}">
              <a16:creationId xmlns:a16="http://schemas.microsoft.com/office/drawing/2014/main" id="{00000000-0008-0000-2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78.xml><?xml version="1.0" encoding="utf-8"?>
<c:userShapes xmlns:c="http://schemas.openxmlformats.org/drawingml/2006/chart">
  <cdr:relSizeAnchor xmlns:cdr="http://schemas.openxmlformats.org/drawingml/2006/chartDrawing">
    <cdr:from>
      <cdr:x>0</cdr:x>
      <cdr:y>0</cdr:y>
    </cdr:from>
    <cdr:to>
      <cdr:x>0.22917</cdr:x>
      <cdr:y>0.05952</cdr:y>
    </cdr:to>
    <cdr:sp macro="" textlink="">
      <cdr:nvSpPr>
        <cdr:cNvPr id="2" name="TextBox 1"/>
        <cdr:cNvSpPr txBox="1"/>
      </cdr:nvSpPr>
      <cdr:spPr>
        <a:xfrm xmlns:a="http://schemas.openxmlformats.org/drawingml/2006/main">
          <a:off x="0" y="0"/>
          <a:ext cx="1362074" cy="190500"/>
        </a:xfrm>
        <a:prstGeom xmlns:a="http://schemas.openxmlformats.org/drawingml/2006/main" prst="rect">
          <a:avLst/>
        </a:prstGeom>
      </cdr:spPr>
      <cdr:txBody>
        <a:bodyPr xmlns:a="http://schemas.openxmlformats.org/drawingml/2006/main" vertOverflow="clip" vert="horz" wrap="square" lIns="18288" tIns="18288" rIns="18288" bIns="18288" rtlCol="0" anchor="t" anchorCtr="0"/>
        <a:lstStyle xmlns:a="http://schemas.openxmlformats.org/drawingml/2006/main"/>
        <a:p xmlns:a="http://schemas.openxmlformats.org/drawingml/2006/main">
          <a:pPr algn="l"/>
          <a:r>
            <a:rPr lang="en-US" sz="1000" b="0">
              <a:solidFill>
                <a:schemeClr val="accent6">
                  <a:lumMod val="75000"/>
                </a:schemeClr>
              </a:solidFill>
              <a:latin typeface="Arial" panose="020B0604020202020204" pitchFamily="34" charset="0"/>
              <a:cs typeface="Arial" panose="020B0604020202020204" pitchFamily="34" charset="0"/>
            </a:rPr>
            <a:t>Solar Value Factor</a:t>
          </a:r>
        </a:p>
      </cdr:txBody>
    </cdr:sp>
  </cdr:relSizeAnchor>
  <cdr:relSizeAnchor xmlns:cdr="http://schemas.openxmlformats.org/drawingml/2006/chartDrawing">
    <cdr:from>
      <cdr:x>0.58867</cdr:x>
      <cdr:y>0</cdr:y>
    </cdr:from>
    <cdr:to>
      <cdr:x>1</cdr:x>
      <cdr:y>0.05361</cdr:y>
    </cdr:to>
    <cdr:sp macro="" textlink="">
      <cdr:nvSpPr>
        <cdr:cNvPr id="3" name="TextBox 1"/>
        <cdr:cNvSpPr txBox="1"/>
      </cdr:nvSpPr>
      <cdr:spPr>
        <a:xfrm xmlns:a="http://schemas.openxmlformats.org/drawingml/2006/main">
          <a:off x="3444241" y="0"/>
          <a:ext cx="2406649" cy="172720"/>
        </a:xfrm>
        <a:prstGeom xmlns:a="http://schemas.openxmlformats.org/drawingml/2006/main" prst="rect">
          <a:avLst/>
        </a:prstGeom>
      </cdr:spPr>
      <cdr:txBody>
        <a:bodyPr xmlns:a="http://schemas.openxmlformats.org/drawingml/2006/main" vert="horz" wrap="square" lIns="18288" tIns="18288" rIns="18288" bIns="18288" rtlCol="0" anchor="t"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r"/>
          <a:r>
            <a:rPr lang="en-US" sz="1000" b="0">
              <a:solidFill>
                <a:schemeClr val="tx2"/>
              </a:solidFill>
              <a:latin typeface="Arial" panose="020B0604020202020204" pitchFamily="34" charset="0"/>
              <a:cs typeface="Arial" panose="020B0604020202020204" pitchFamily="34" charset="0"/>
            </a:rPr>
            <a:t>Solar Market </a:t>
          </a:r>
          <a:r>
            <a:rPr lang="en-US" sz="1000" b="0" baseline="0">
              <a:solidFill>
                <a:schemeClr val="tx2"/>
              </a:solidFill>
              <a:latin typeface="Arial" panose="020B0604020202020204" pitchFamily="34" charset="0"/>
              <a:cs typeface="Arial" panose="020B0604020202020204" pitchFamily="34" charset="0"/>
            </a:rPr>
            <a:t>Penetration</a:t>
          </a:r>
          <a:endParaRPr lang="en-US" sz="1000" b="0">
            <a:solidFill>
              <a:schemeClr val="tx2"/>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0.36679</cdr:x>
      <cdr:y>0.11111</cdr:y>
    </cdr:from>
    <cdr:to>
      <cdr:x>0.52525</cdr:x>
      <cdr:y>0.27778</cdr:y>
    </cdr:to>
    <cdr:sp macro="" textlink="">
      <cdr:nvSpPr>
        <cdr:cNvPr id="4" name="TextBox 1"/>
        <cdr:cNvSpPr txBox="1"/>
      </cdr:nvSpPr>
      <cdr:spPr>
        <a:xfrm xmlns:a="http://schemas.openxmlformats.org/drawingml/2006/main">
          <a:off x="2213609" y="335277"/>
          <a:ext cx="956311" cy="502923"/>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6">
                  <a:lumMod val="75000"/>
                </a:schemeClr>
              </a:solidFill>
              <a:latin typeface="Arial" panose="020B0604020202020204" pitchFamily="34" charset="0"/>
              <a:cs typeface="Arial" panose="020B0604020202020204" pitchFamily="34" charset="0"/>
            </a:rPr>
            <a:t>Solar Value Factor</a:t>
          </a:r>
        </a:p>
      </cdr:txBody>
    </cdr:sp>
  </cdr:relSizeAnchor>
  <cdr:relSizeAnchor xmlns:cdr="http://schemas.openxmlformats.org/drawingml/2006/chartDrawing">
    <cdr:from>
      <cdr:x>0.10697</cdr:x>
      <cdr:y>0.11414</cdr:y>
    </cdr:from>
    <cdr:to>
      <cdr:x>0.24495</cdr:x>
      <cdr:y>0.27525</cdr:y>
    </cdr:to>
    <cdr:sp macro="" textlink="">
      <cdr:nvSpPr>
        <cdr:cNvPr id="5" name="TextBox 1"/>
        <cdr:cNvSpPr txBox="1"/>
      </cdr:nvSpPr>
      <cdr:spPr>
        <a:xfrm xmlns:a="http://schemas.openxmlformats.org/drawingml/2006/main">
          <a:off x="645568" y="344420"/>
          <a:ext cx="832712" cy="486160"/>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tx2"/>
              </a:solidFill>
              <a:latin typeface="Arial" panose="020B0604020202020204" pitchFamily="34" charset="0"/>
              <a:cs typeface="Arial" panose="020B0604020202020204" pitchFamily="34" charset="0"/>
            </a:rPr>
            <a:t>Solar Market </a:t>
          </a:r>
          <a:r>
            <a:rPr lang="en-US" sz="1000" b="0" baseline="0">
              <a:solidFill>
                <a:schemeClr val="tx2"/>
              </a:solidFill>
              <a:latin typeface="Arial" panose="020B0604020202020204" pitchFamily="34" charset="0"/>
              <a:cs typeface="Arial" panose="020B0604020202020204" pitchFamily="34" charset="0"/>
            </a:rPr>
            <a:t>Penetration</a:t>
          </a:r>
          <a:endParaRPr lang="en-US" sz="1000" b="0">
            <a:solidFill>
              <a:schemeClr val="tx2"/>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0.15025</cdr:x>
      <cdr:y>0.25505</cdr:y>
    </cdr:from>
    <cdr:to>
      <cdr:x>0.16225</cdr:x>
      <cdr:y>0.38889</cdr:y>
    </cdr:to>
    <cdr:cxnSp macro="">
      <cdr:nvCxnSpPr>
        <cdr:cNvPr id="7" name="Straight Connector 6">
          <a:extLst xmlns:a="http://schemas.openxmlformats.org/drawingml/2006/main">
            <a:ext uri="{FF2B5EF4-FFF2-40B4-BE49-F238E27FC236}">
              <a16:creationId xmlns:a16="http://schemas.microsoft.com/office/drawing/2014/main" id="{92876E41-A080-406A-B36F-F5214322CBD0}"/>
            </a:ext>
          </a:extLst>
        </cdr:cNvPr>
        <cdr:cNvCxnSpPr/>
      </cdr:nvCxnSpPr>
      <cdr:spPr>
        <a:xfrm xmlns:a="http://schemas.openxmlformats.org/drawingml/2006/main" flipV="1">
          <a:off x="906776" y="769620"/>
          <a:ext cx="72420" cy="403865"/>
        </a:xfrm>
        <a:prstGeom xmlns:a="http://schemas.openxmlformats.org/drawingml/2006/main" prst="line">
          <a:avLst/>
        </a:prstGeom>
        <a:ln xmlns:a="http://schemas.openxmlformats.org/drawingml/2006/main" w="6350">
          <a:solidFill>
            <a:schemeClr val="tx2"/>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0.48548</cdr:x>
      <cdr:y>0.2197</cdr:y>
    </cdr:from>
    <cdr:to>
      <cdr:x>0.51136</cdr:x>
      <cdr:y>0.25631</cdr:y>
    </cdr:to>
    <cdr:cxnSp macro="">
      <cdr:nvCxnSpPr>
        <cdr:cNvPr id="9" name="Straight Connector 8">
          <a:extLst xmlns:a="http://schemas.openxmlformats.org/drawingml/2006/main">
            <a:ext uri="{FF2B5EF4-FFF2-40B4-BE49-F238E27FC236}">
              <a16:creationId xmlns:a16="http://schemas.microsoft.com/office/drawing/2014/main" id="{B1137061-8890-4FDF-BDD6-275FA5C2B3FF}"/>
            </a:ext>
          </a:extLst>
        </cdr:cNvPr>
        <cdr:cNvCxnSpPr/>
      </cdr:nvCxnSpPr>
      <cdr:spPr>
        <a:xfrm xmlns:a="http://schemas.openxmlformats.org/drawingml/2006/main" flipH="1" flipV="1">
          <a:off x="2929895" y="662945"/>
          <a:ext cx="156205" cy="110485"/>
        </a:xfrm>
        <a:prstGeom xmlns:a="http://schemas.openxmlformats.org/drawingml/2006/main" prst="line">
          <a:avLst/>
        </a:prstGeom>
        <a:ln xmlns:a="http://schemas.openxmlformats.org/drawingml/2006/main" w="6350">
          <a:solidFill>
            <a:schemeClr val="accent6"/>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0.0712</cdr:x>
      <cdr:y>0.47078</cdr:y>
    </cdr:from>
    <cdr:to>
      <cdr:x>0.94639</cdr:x>
      <cdr:y>0.47078</cdr:y>
    </cdr:to>
    <cdr:cxnSp macro="">
      <cdr:nvCxnSpPr>
        <cdr:cNvPr id="12" name="Straight Connector 11"/>
        <cdr:cNvCxnSpPr/>
      </cdr:nvCxnSpPr>
      <cdr:spPr>
        <a:xfrm xmlns:a="http://schemas.openxmlformats.org/drawingml/2006/main">
          <a:off x="429695" y="1420585"/>
          <a:ext cx="5281807" cy="0"/>
        </a:xfrm>
        <a:prstGeom xmlns:a="http://schemas.openxmlformats.org/drawingml/2006/main" prst="line">
          <a:avLst/>
        </a:prstGeom>
        <a:ln xmlns:a="http://schemas.openxmlformats.org/drawingml/2006/main" w="12700">
          <a:solidFill>
            <a:schemeClr val="bg2">
              <a:lumMod val="25000"/>
            </a:schemeClr>
          </a:solidFill>
          <a:prstDash val="das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0.75694</cdr:x>
      <cdr:y>0.133</cdr:y>
    </cdr:from>
    <cdr:to>
      <cdr:x>0.86679</cdr:x>
      <cdr:y>0.20581</cdr:y>
    </cdr:to>
    <cdr:sp macro="" textlink="">
      <cdr:nvSpPr>
        <cdr:cNvPr id="10" name="TextBox 1"/>
        <cdr:cNvSpPr txBox="1"/>
      </cdr:nvSpPr>
      <cdr:spPr>
        <a:xfrm xmlns:a="http://schemas.openxmlformats.org/drawingml/2006/main">
          <a:off x="4568190" y="401321"/>
          <a:ext cx="662940" cy="219710"/>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2012-2019</a:t>
          </a:r>
        </a:p>
      </cdr:txBody>
    </cdr:sp>
  </cdr:relSizeAnchor>
  <cdr:relSizeAnchor xmlns:cdr="http://schemas.openxmlformats.org/drawingml/2006/chartDrawing">
    <cdr:from>
      <cdr:x>0.77273</cdr:x>
      <cdr:y>0.20644</cdr:y>
    </cdr:from>
    <cdr:to>
      <cdr:x>0.84848</cdr:x>
      <cdr:y>0.25253</cdr:y>
    </cdr:to>
    <cdr:sp macro="" textlink="">
      <cdr:nvSpPr>
        <cdr:cNvPr id="6" name="Left Brace 5"/>
        <cdr:cNvSpPr/>
      </cdr:nvSpPr>
      <cdr:spPr>
        <a:xfrm xmlns:a="http://schemas.openxmlformats.org/drawingml/2006/main" rot="5400000">
          <a:off x="4822501" y="463892"/>
          <a:ext cx="139066" cy="457155"/>
        </a:xfrm>
        <a:prstGeom xmlns:a="http://schemas.openxmlformats.org/drawingml/2006/main" prst="leftBrace">
          <a:avLst>
            <a:gd name="adj1" fmla="val 0"/>
            <a:gd name="adj2" fmla="val 50000"/>
          </a:avLst>
        </a:prstGeom>
        <a:ln xmlns:a="http://schemas.openxmlformats.org/drawingml/2006/main">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dr:relSizeAnchor xmlns:cdr="http://schemas.openxmlformats.org/drawingml/2006/chartDrawing">
    <cdr:from>
      <cdr:x>0.31376</cdr:x>
      <cdr:y>0.94823</cdr:y>
    </cdr:from>
    <cdr:to>
      <cdr:x>0.70328</cdr:x>
      <cdr:y>1</cdr:y>
    </cdr:to>
    <cdr:sp macro="" textlink="">
      <cdr:nvSpPr>
        <cdr:cNvPr id="11" name="TextBox 1"/>
        <cdr:cNvSpPr txBox="1"/>
      </cdr:nvSpPr>
      <cdr:spPr>
        <a:xfrm xmlns:a="http://schemas.openxmlformats.org/drawingml/2006/main">
          <a:off x="1893570" y="2861310"/>
          <a:ext cx="2350769" cy="156210"/>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Non-ISO Balancing Authority (BA)</a:t>
          </a:r>
        </a:p>
      </cdr:txBody>
    </cdr:sp>
  </cdr:relSizeAnchor>
</c:userShapes>
</file>

<file path=xl/drawings/drawing79.xml><?xml version="1.0" encoding="utf-8"?>
<c:userShapes xmlns:c="http://schemas.openxmlformats.org/drawingml/2006/chart">
  <cdr:relSizeAnchor xmlns:cdr="http://schemas.openxmlformats.org/drawingml/2006/chartDrawing">
    <cdr:from>
      <cdr:x>0</cdr:x>
      <cdr:y>0</cdr:y>
    </cdr:from>
    <cdr:to>
      <cdr:x>0.22917</cdr:x>
      <cdr:y>0.05952</cdr:y>
    </cdr:to>
    <cdr:sp macro="" textlink="">
      <cdr:nvSpPr>
        <cdr:cNvPr id="2" name="TextBox 1"/>
        <cdr:cNvSpPr txBox="1"/>
      </cdr:nvSpPr>
      <cdr:spPr>
        <a:xfrm xmlns:a="http://schemas.openxmlformats.org/drawingml/2006/main">
          <a:off x="0" y="0"/>
          <a:ext cx="1362074" cy="190500"/>
        </a:xfrm>
        <a:prstGeom xmlns:a="http://schemas.openxmlformats.org/drawingml/2006/main" prst="rect">
          <a:avLst/>
        </a:prstGeom>
      </cdr:spPr>
      <cdr:txBody>
        <a:bodyPr xmlns:a="http://schemas.openxmlformats.org/drawingml/2006/main" vertOverflow="clip" vert="horz" wrap="square" lIns="18288" tIns="18288" rIns="18288" bIns="18288" rtlCol="0" anchor="t" anchorCtr="0"/>
        <a:lstStyle xmlns:a="http://schemas.openxmlformats.org/drawingml/2006/main"/>
        <a:p xmlns:a="http://schemas.openxmlformats.org/drawingml/2006/main">
          <a:pPr algn="l"/>
          <a:r>
            <a:rPr lang="en-US" sz="1000" b="0">
              <a:solidFill>
                <a:schemeClr val="accent6">
                  <a:lumMod val="75000"/>
                </a:schemeClr>
              </a:solidFill>
              <a:latin typeface="Arial" panose="020B0604020202020204" pitchFamily="34" charset="0"/>
              <a:cs typeface="Arial" panose="020B0604020202020204" pitchFamily="34" charset="0"/>
            </a:rPr>
            <a:t>Solar Value Factor</a:t>
          </a:r>
        </a:p>
      </cdr:txBody>
    </cdr:sp>
  </cdr:relSizeAnchor>
  <cdr:relSizeAnchor xmlns:cdr="http://schemas.openxmlformats.org/drawingml/2006/chartDrawing">
    <cdr:from>
      <cdr:x>0.58867</cdr:x>
      <cdr:y>0</cdr:y>
    </cdr:from>
    <cdr:to>
      <cdr:x>1</cdr:x>
      <cdr:y>0.05361</cdr:y>
    </cdr:to>
    <cdr:sp macro="" textlink="">
      <cdr:nvSpPr>
        <cdr:cNvPr id="3" name="TextBox 1"/>
        <cdr:cNvSpPr txBox="1"/>
      </cdr:nvSpPr>
      <cdr:spPr>
        <a:xfrm xmlns:a="http://schemas.openxmlformats.org/drawingml/2006/main">
          <a:off x="3444241" y="0"/>
          <a:ext cx="2406649" cy="172720"/>
        </a:xfrm>
        <a:prstGeom xmlns:a="http://schemas.openxmlformats.org/drawingml/2006/main" prst="rect">
          <a:avLst/>
        </a:prstGeom>
      </cdr:spPr>
      <cdr:txBody>
        <a:bodyPr xmlns:a="http://schemas.openxmlformats.org/drawingml/2006/main" vert="horz" wrap="square" lIns="18288" tIns="18288" rIns="18288" bIns="18288" rtlCol="0" anchor="t"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r"/>
          <a:r>
            <a:rPr lang="en-US" sz="1000" b="0">
              <a:solidFill>
                <a:schemeClr val="tx2"/>
              </a:solidFill>
              <a:latin typeface="Arial" panose="020B0604020202020204" pitchFamily="34" charset="0"/>
              <a:cs typeface="Arial" panose="020B0604020202020204" pitchFamily="34" charset="0"/>
            </a:rPr>
            <a:t>Solar Market </a:t>
          </a:r>
          <a:r>
            <a:rPr lang="en-US" sz="1000" b="0" baseline="0">
              <a:solidFill>
                <a:schemeClr val="tx2"/>
              </a:solidFill>
              <a:latin typeface="Arial" panose="020B0604020202020204" pitchFamily="34" charset="0"/>
              <a:cs typeface="Arial" panose="020B0604020202020204" pitchFamily="34" charset="0"/>
            </a:rPr>
            <a:t>Penetration</a:t>
          </a:r>
          <a:endParaRPr lang="en-US" sz="1000" b="0">
            <a:solidFill>
              <a:schemeClr val="tx2"/>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0.4476</cdr:x>
      <cdr:y>0.13559</cdr:y>
    </cdr:from>
    <cdr:to>
      <cdr:x>0.567</cdr:x>
      <cdr:y>0.25758</cdr:y>
    </cdr:to>
    <cdr:sp macro="" textlink="">
      <cdr:nvSpPr>
        <cdr:cNvPr id="4" name="TextBox 1"/>
        <cdr:cNvSpPr txBox="1"/>
      </cdr:nvSpPr>
      <cdr:spPr>
        <a:xfrm xmlns:a="http://schemas.openxmlformats.org/drawingml/2006/main">
          <a:off x="2701291" y="409146"/>
          <a:ext cx="720578" cy="36810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6">
                  <a:lumMod val="75000"/>
                </a:schemeClr>
              </a:solidFill>
              <a:latin typeface="Arial" panose="020B0604020202020204" pitchFamily="34" charset="0"/>
              <a:cs typeface="Arial" panose="020B0604020202020204" pitchFamily="34" charset="0"/>
            </a:rPr>
            <a:t>Solar Value Factor</a:t>
          </a:r>
        </a:p>
      </cdr:txBody>
    </cdr:sp>
  </cdr:relSizeAnchor>
  <cdr:relSizeAnchor xmlns:cdr="http://schemas.openxmlformats.org/drawingml/2006/chartDrawing">
    <cdr:from>
      <cdr:x>0.21086</cdr:x>
      <cdr:y>0.12929</cdr:y>
    </cdr:from>
    <cdr:to>
      <cdr:x>0.35543</cdr:x>
      <cdr:y>0.25379</cdr:y>
    </cdr:to>
    <cdr:sp macro="" textlink="">
      <cdr:nvSpPr>
        <cdr:cNvPr id="5" name="TextBox 1"/>
        <cdr:cNvSpPr txBox="1"/>
      </cdr:nvSpPr>
      <cdr:spPr>
        <a:xfrm xmlns:a="http://schemas.openxmlformats.org/drawingml/2006/main">
          <a:off x="1272540" y="390135"/>
          <a:ext cx="872490" cy="375675"/>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tx2"/>
              </a:solidFill>
              <a:latin typeface="Arial" panose="020B0604020202020204" pitchFamily="34" charset="0"/>
              <a:cs typeface="Arial" panose="020B0604020202020204" pitchFamily="34" charset="0"/>
            </a:rPr>
            <a:t>Solar Market </a:t>
          </a:r>
          <a:r>
            <a:rPr lang="en-US" sz="1000" b="0" baseline="0">
              <a:solidFill>
                <a:schemeClr val="tx2"/>
              </a:solidFill>
              <a:latin typeface="Arial" panose="020B0604020202020204" pitchFamily="34" charset="0"/>
              <a:cs typeface="Arial" panose="020B0604020202020204" pitchFamily="34" charset="0"/>
            </a:rPr>
            <a:t>Penetration</a:t>
          </a:r>
          <a:endParaRPr lang="en-US" sz="1000" b="0">
            <a:solidFill>
              <a:schemeClr val="tx2"/>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0.18245</cdr:x>
      <cdr:y>0.19154</cdr:y>
    </cdr:from>
    <cdr:to>
      <cdr:x>0.21086</cdr:x>
      <cdr:y>0.19697</cdr:y>
    </cdr:to>
    <cdr:cxnSp macro="">
      <cdr:nvCxnSpPr>
        <cdr:cNvPr id="7" name="Straight Connector 6">
          <a:extLst xmlns:a="http://schemas.openxmlformats.org/drawingml/2006/main">
            <a:ext uri="{FF2B5EF4-FFF2-40B4-BE49-F238E27FC236}">
              <a16:creationId xmlns:a16="http://schemas.microsoft.com/office/drawing/2014/main" id="{92876E41-A080-406A-B36F-F5214322CBD0}"/>
            </a:ext>
          </a:extLst>
        </cdr:cNvPr>
        <cdr:cNvCxnSpPr>
          <a:endCxn xmlns:a="http://schemas.openxmlformats.org/drawingml/2006/main" id="5" idx="1"/>
        </cdr:cNvCxnSpPr>
      </cdr:nvCxnSpPr>
      <cdr:spPr>
        <a:xfrm xmlns:a="http://schemas.openxmlformats.org/drawingml/2006/main" flipV="1">
          <a:off x="1101090" y="577973"/>
          <a:ext cx="171450" cy="16387"/>
        </a:xfrm>
        <a:prstGeom xmlns:a="http://schemas.openxmlformats.org/drawingml/2006/main" prst="line">
          <a:avLst/>
        </a:prstGeom>
        <a:ln xmlns:a="http://schemas.openxmlformats.org/drawingml/2006/main" w="6350">
          <a:solidFill>
            <a:schemeClr val="tx2"/>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0.55142</cdr:x>
      <cdr:y>0.21212</cdr:y>
    </cdr:from>
    <cdr:to>
      <cdr:x>0.5827</cdr:x>
      <cdr:y>0.23611</cdr:y>
    </cdr:to>
    <cdr:cxnSp macro="">
      <cdr:nvCxnSpPr>
        <cdr:cNvPr id="9" name="Straight Connector 8">
          <a:extLst xmlns:a="http://schemas.openxmlformats.org/drawingml/2006/main">
            <a:ext uri="{FF2B5EF4-FFF2-40B4-BE49-F238E27FC236}">
              <a16:creationId xmlns:a16="http://schemas.microsoft.com/office/drawing/2014/main" id="{B1137061-8890-4FDF-BDD6-275FA5C2B3FF}"/>
            </a:ext>
          </a:extLst>
        </cdr:cNvPr>
        <cdr:cNvCxnSpPr/>
      </cdr:nvCxnSpPr>
      <cdr:spPr>
        <a:xfrm xmlns:a="http://schemas.openxmlformats.org/drawingml/2006/main" flipH="1" flipV="1">
          <a:off x="3327868" y="640080"/>
          <a:ext cx="188762" cy="72390"/>
        </a:xfrm>
        <a:prstGeom xmlns:a="http://schemas.openxmlformats.org/drawingml/2006/main" prst="line">
          <a:avLst/>
        </a:prstGeom>
        <a:ln xmlns:a="http://schemas.openxmlformats.org/drawingml/2006/main" w="6350">
          <a:solidFill>
            <a:schemeClr val="accent6"/>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0.07332</cdr:x>
      <cdr:y>0.46573</cdr:y>
    </cdr:from>
    <cdr:to>
      <cdr:x>0.94851</cdr:x>
      <cdr:y>0.46573</cdr:y>
    </cdr:to>
    <cdr:cxnSp macro="">
      <cdr:nvCxnSpPr>
        <cdr:cNvPr id="12" name="Straight Connector 11"/>
        <cdr:cNvCxnSpPr/>
      </cdr:nvCxnSpPr>
      <cdr:spPr>
        <a:xfrm xmlns:a="http://schemas.openxmlformats.org/drawingml/2006/main">
          <a:off x="396094" y="1405345"/>
          <a:ext cx="4728284" cy="0"/>
        </a:xfrm>
        <a:prstGeom xmlns:a="http://schemas.openxmlformats.org/drawingml/2006/main" prst="line">
          <a:avLst/>
        </a:prstGeom>
        <a:ln xmlns:a="http://schemas.openxmlformats.org/drawingml/2006/main" w="12700">
          <a:solidFill>
            <a:schemeClr val="bg2">
              <a:lumMod val="25000"/>
            </a:schemeClr>
          </a:solidFill>
          <a:prstDash val="das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0.69346</cdr:x>
      <cdr:y>0.14184</cdr:y>
    </cdr:from>
    <cdr:to>
      <cdr:x>0.81617</cdr:x>
      <cdr:y>0.21465</cdr:y>
    </cdr:to>
    <cdr:sp macro="" textlink="">
      <cdr:nvSpPr>
        <cdr:cNvPr id="10" name="TextBox 1"/>
        <cdr:cNvSpPr txBox="1"/>
      </cdr:nvSpPr>
      <cdr:spPr>
        <a:xfrm xmlns:a="http://schemas.openxmlformats.org/drawingml/2006/main">
          <a:off x="3746500" y="427990"/>
          <a:ext cx="662949" cy="219706"/>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2012-2019</a:t>
          </a:r>
        </a:p>
      </cdr:txBody>
    </cdr:sp>
  </cdr:relSizeAnchor>
  <cdr:relSizeAnchor xmlns:cdr="http://schemas.openxmlformats.org/drawingml/2006/chartDrawing">
    <cdr:from>
      <cdr:x>0.69981</cdr:x>
      <cdr:y>0.22138</cdr:y>
    </cdr:from>
    <cdr:to>
      <cdr:x>0.80934</cdr:x>
      <cdr:y>0.30051</cdr:y>
    </cdr:to>
    <cdr:sp macro="" textlink="">
      <cdr:nvSpPr>
        <cdr:cNvPr id="11" name="Left Brace 10"/>
        <cdr:cNvSpPr/>
      </cdr:nvSpPr>
      <cdr:spPr>
        <a:xfrm xmlns:a="http://schemas.openxmlformats.org/drawingml/2006/main" rot="5400000">
          <a:off x="4434525" y="456887"/>
          <a:ext cx="238760" cy="661027"/>
        </a:xfrm>
        <a:prstGeom xmlns:a="http://schemas.openxmlformats.org/drawingml/2006/main" prst="leftBrace">
          <a:avLst>
            <a:gd name="adj1" fmla="val 1272"/>
            <a:gd name="adj2" fmla="val 50000"/>
          </a:avLst>
        </a:prstGeom>
        <a:ln xmlns:a="http://schemas.openxmlformats.org/drawingml/2006/main">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txBody>
        <a:bodyPr xmlns:a="http://schemas.openxmlformats.org/drawingml/2006/main"/>
        <a:lstStyle xmlns:a="http://schemas.openxmlformats.org/drawingml/2006/main">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xmlns:a="http://schemas.openxmlformats.org/drawingml/2006/main">
          <a:endParaRPr lang="en-US"/>
        </a:p>
      </cdr:txBody>
    </cdr:sp>
  </cdr:relSizeAnchor>
  <cdr:relSizeAnchor xmlns:cdr="http://schemas.openxmlformats.org/drawingml/2006/chartDrawing">
    <cdr:from>
      <cdr:x>0.31194</cdr:x>
      <cdr:y>0.92683</cdr:y>
    </cdr:from>
    <cdr:to>
      <cdr:x>0.74683</cdr:x>
      <cdr:y>1</cdr:y>
    </cdr:to>
    <cdr:sp macro="" textlink="">
      <cdr:nvSpPr>
        <cdr:cNvPr id="13" name="TextBox 1"/>
        <cdr:cNvSpPr txBox="1"/>
      </cdr:nvSpPr>
      <cdr:spPr>
        <a:xfrm xmlns:a="http://schemas.openxmlformats.org/drawingml/2006/main">
          <a:off x="1685290" y="2796733"/>
          <a:ext cx="2349500" cy="220787"/>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Independent System Operator (ISO)</a:t>
          </a:r>
        </a:p>
      </cdr:txBody>
    </cdr:sp>
  </cdr:relSizeAnchor>
</c:userShapes>
</file>

<file path=xl/drawings/drawing8.xml><?xml version="1.0" encoding="utf-8"?>
<c:userShapes xmlns:c="http://schemas.openxmlformats.org/drawingml/2006/chart">
  <cdr:relSizeAnchor xmlns:cdr="http://schemas.openxmlformats.org/drawingml/2006/chartDrawing">
    <cdr:from>
      <cdr:x>0.30351</cdr:x>
      <cdr:y>0.11894</cdr:y>
    </cdr:from>
    <cdr:to>
      <cdr:x>0.62811</cdr:x>
      <cdr:y>0.28013</cdr:y>
    </cdr:to>
    <cdr:sp macro="" textlink="">
      <cdr:nvSpPr>
        <cdr:cNvPr id="3" name="TextBox 1"/>
        <cdr:cNvSpPr txBox="1"/>
      </cdr:nvSpPr>
      <cdr:spPr>
        <a:xfrm xmlns:a="http://schemas.openxmlformats.org/drawingml/2006/main">
          <a:off x="1859448" y="358891"/>
          <a:ext cx="1988652" cy="486393"/>
        </a:xfrm>
        <a:prstGeom xmlns:a="http://schemas.openxmlformats.org/drawingml/2006/main" prst="rect">
          <a:avLst/>
        </a:prstGeom>
        <a:noFill xmlns:a="http://schemas.openxmlformats.org/drawingml/2006/main"/>
        <a:effectLst xmlns:a="http://schemas.openxmlformats.org/drawingml/2006/main"/>
      </cdr:spPr>
      <cdr:txBody>
        <a:bodyPr xmlns:a="http://schemas.openxmlformats.org/drawingml/2006/main" wrap="none" lIns="18288" tIns="18288" rIns="18288" bIns="18288" rtlCol="0" anchor="ct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0" i="0">
              <a:effectLst/>
              <a:latin typeface="Arial" panose="020B0604020202020204" pitchFamily="34" charset="0"/>
              <a:ea typeface="+mn-ea"/>
              <a:cs typeface="Arial" panose="020B0604020202020204" pitchFamily="34" charset="0"/>
            </a:rPr>
            <a:t>Columns</a:t>
          </a:r>
          <a:r>
            <a:rPr lang="en-US" sz="1000" b="0" i="0" baseline="0">
              <a:effectLst/>
              <a:latin typeface="Arial" panose="020B0604020202020204" pitchFamily="34" charset="0"/>
              <a:ea typeface="+mn-ea"/>
              <a:cs typeface="Arial" panose="020B0604020202020204" pitchFamily="34" charset="0"/>
            </a:rPr>
            <a:t> show a</a:t>
          </a:r>
          <a:r>
            <a:rPr lang="en-US" sz="1000" b="0" i="0">
              <a:effectLst/>
              <a:latin typeface="Arial" panose="020B0604020202020204" pitchFamily="34" charset="0"/>
              <a:ea typeface="+mn-ea"/>
              <a:cs typeface="Arial" panose="020B0604020202020204" pitchFamily="34" charset="0"/>
            </a:rPr>
            <a:t>nnual capacity</a:t>
          </a:r>
        </a:p>
        <a:p xmlns:a="http://schemas.openxmlformats.org/drawingml/2006/main">
          <a:endParaRPr lang="en-US" sz="800" b="0">
            <a:effectLst/>
            <a:latin typeface="Arial" panose="020B0604020202020204" pitchFamily="34" charset="0"/>
            <a:cs typeface="Arial" panose="020B0604020202020204" pitchFamily="34" charset="0"/>
          </a:endParaRPr>
        </a:p>
        <a:p xmlns:a="http://schemas.openxmlformats.org/drawingml/2006/main">
          <a:pPr eaLnBrk="1" fontAlgn="auto" latinLnBrk="0" hangingPunct="1"/>
          <a:r>
            <a:rPr lang="en-US" sz="1000" b="0" i="0">
              <a:effectLst/>
              <a:latin typeface="Arial" panose="020B0604020202020204" pitchFamily="34" charset="0"/>
              <a:ea typeface="+mn-ea"/>
              <a:cs typeface="Arial" panose="020B0604020202020204" pitchFamily="34" charset="0"/>
            </a:rPr>
            <a:t>Areas</a:t>
          </a:r>
          <a:r>
            <a:rPr lang="en-US" sz="1000" b="0" i="0" baseline="0">
              <a:effectLst/>
              <a:latin typeface="Arial" panose="020B0604020202020204" pitchFamily="34" charset="0"/>
              <a:ea typeface="+mn-ea"/>
              <a:cs typeface="Arial" panose="020B0604020202020204" pitchFamily="34" charset="0"/>
            </a:rPr>
            <a:t> show</a:t>
          </a:r>
          <a:r>
            <a:rPr lang="en-US" sz="1000" b="0" i="0">
              <a:effectLst/>
              <a:latin typeface="Arial" panose="020B0604020202020204" pitchFamily="34" charset="0"/>
              <a:ea typeface="+mn-ea"/>
              <a:cs typeface="Arial" panose="020B0604020202020204" pitchFamily="34" charset="0"/>
            </a:rPr>
            <a:t> cumulative capacity</a:t>
          </a:r>
          <a:endParaRPr lang="en-US" sz="1000" b="0">
            <a:effectLst/>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0.6852</cdr:x>
      <cdr:y>3.28597E-7</cdr:y>
    </cdr:from>
    <cdr:to>
      <cdr:x>1</cdr:x>
      <cdr:y>0.07825</cdr:y>
    </cdr:to>
    <cdr:sp macro="" textlink="">
      <cdr:nvSpPr>
        <cdr:cNvPr id="4" name="TextBox 1"/>
        <cdr:cNvSpPr txBox="1"/>
      </cdr:nvSpPr>
      <cdr:spPr>
        <a:xfrm xmlns:a="http://schemas.openxmlformats.org/drawingml/2006/main">
          <a:off x="4167188" y="1"/>
          <a:ext cx="1914524" cy="238124"/>
        </a:xfrm>
        <a:prstGeom xmlns:a="http://schemas.openxmlformats.org/drawingml/2006/main" prst="rect">
          <a:avLst/>
        </a:prstGeom>
      </cdr:spPr>
      <cdr:txBody>
        <a:bodyPr xmlns:a="http://schemas.openxmlformats.org/drawingml/2006/main" wrap="square" lIns="18288" tIns="18288" rIns="18288" bIns="18288"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r"/>
          <a:r>
            <a:rPr lang="en-US" sz="1000" b="1">
              <a:latin typeface="Arial" panose="020B0604020202020204" pitchFamily="34" charset="0"/>
              <a:cs typeface="Arial" panose="020B0604020202020204" pitchFamily="34" charset="0"/>
            </a:rPr>
            <a:t>Cumulative Capacity (GW</a:t>
          </a:r>
          <a:r>
            <a:rPr lang="en-US" sz="1000" b="1" baseline="-25000">
              <a:latin typeface="Arial" panose="020B0604020202020204" pitchFamily="34" charset="0"/>
              <a:cs typeface="Arial" panose="020B0604020202020204" pitchFamily="34" charset="0"/>
            </a:rPr>
            <a:t>AC</a:t>
          </a:r>
          <a:r>
            <a:rPr lang="en-US" sz="1000" b="1">
              <a:latin typeface="Arial" panose="020B0604020202020204" pitchFamily="34" charset="0"/>
              <a:cs typeface="Arial" panose="020B0604020202020204" pitchFamily="34" charset="0"/>
            </a:rPr>
            <a:t>)</a:t>
          </a:r>
        </a:p>
      </cdr:txBody>
    </cdr:sp>
  </cdr:relSizeAnchor>
  <cdr:relSizeAnchor xmlns:cdr="http://schemas.openxmlformats.org/drawingml/2006/chartDrawing">
    <cdr:from>
      <cdr:x>0</cdr:x>
      <cdr:y>0</cdr:y>
    </cdr:from>
    <cdr:to>
      <cdr:x>0.35474</cdr:x>
      <cdr:y>0.07355</cdr:y>
    </cdr:to>
    <cdr:sp macro="" textlink="">
      <cdr:nvSpPr>
        <cdr:cNvPr id="5" name="TextBox 1"/>
        <cdr:cNvSpPr txBox="1"/>
      </cdr:nvSpPr>
      <cdr:spPr>
        <a:xfrm xmlns:a="http://schemas.openxmlformats.org/drawingml/2006/main">
          <a:off x="0" y="0"/>
          <a:ext cx="2157413" cy="223838"/>
        </a:xfrm>
        <a:prstGeom xmlns:a="http://schemas.openxmlformats.org/drawingml/2006/main" prst="rect">
          <a:avLst/>
        </a:prstGeom>
      </cdr:spPr>
      <cdr:txBody>
        <a:bodyPr xmlns:a="http://schemas.openxmlformats.org/drawingml/2006/main" wrap="square" lIns="18288" tIns="18288" rIns="18288" bIns="18288"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rtl="0"/>
          <a:r>
            <a:rPr lang="en-US" sz="1000" b="1" i="0" baseline="0">
              <a:effectLst/>
              <a:latin typeface="Arial" panose="020B0604020202020204" pitchFamily="34" charset="0"/>
              <a:ea typeface="+mn-ea"/>
              <a:cs typeface="Arial" panose="020B0604020202020204" pitchFamily="34" charset="0"/>
            </a:rPr>
            <a:t>Annual Capacity Additions (GW</a:t>
          </a:r>
          <a:r>
            <a:rPr lang="en-US" sz="1000" b="1" i="0" baseline="-25000">
              <a:effectLst/>
              <a:latin typeface="Arial" panose="020B0604020202020204" pitchFamily="34" charset="0"/>
              <a:ea typeface="+mn-ea"/>
              <a:cs typeface="Arial" panose="020B0604020202020204" pitchFamily="34" charset="0"/>
            </a:rPr>
            <a:t>AC</a:t>
          </a:r>
          <a:r>
            <a:rPr lang="en-US" sz="1000" b="1" i="0" baseline="0">
              <a:effectLst/>
              <a:latin typeface="Arial" panose="020B0604020202020204" pitchFamily="34" charset="0"/>
              <a:ea typeface="+mn-ea"/>
              <a:cs typeface="Arial" panose="020B0604020202020204" pitchFamily="34" charset="0"/>
            </a:rPr>
            <a:t>)</a:t>
          </a:r>
          <a:endParaRPr lang="en-US" sz="1000">
            <a:effectLst/>
            <a:latin typeface="Arial" panose="020B0604020202020204" pitchFamily="34" charset="0"/>
            <a:cs typeface="Arial" panose="020B0604020202020204" pitchFamily="34" charset="0"/>
          </a:endParaRPr>
        </a:p>
      </cdr:txBody>
    </cdr:sp>
  </cdr:relSizeAnchor>
</c:userShapes>
</file>

<file path=xl/drawings/drawing80.xml><?xml version="1.0" encoding="utf-8"?>
<c:userShapes xmlns:c="http://schemas.openxmlformats.org/drawingml/2006/chart">
  <cdr:relSizeAnchor xmlns:cdr="http://schemas.openxmlformats.org/drawingml/2006/chartDrawing">
    <cdr:from>
      <cdr:x>0</cdr:x>
      <cdr:y>0</cdr:y>
    </cdr:from>
    <cdr:to>
      <cdr:x>0.22917</cdr:x>
      <cdr:y>0.05952</cdr:y>
    </cdr:to>
    <cdr:sp macro="" textlink="">
      <cdr:nvSpPr>
        <cdr:cNvPr id="2" name="TextBox 1"/>
        <cdr:cNvSpPr txBox="1"/>
      </cdr:nvSpPr>
      <cdr:spPr>
        <a:xfrm xmlns:a="http://schemas.openxmlformats.org/drawingml/2006/main">
          <a:off x="0" y="0"/>
          <a:ext cx="1362074" cy="190500"/>
        </a:xfrm>
        <a:prstGeom xmlns:a="http://schemas.openxmlformats.org/drawingml/2006/main" prst="rect">
          <a:avLst/>
        </a:prstGeom>
      </cdr:spPr>
      <cdr:txBody>
        <a:bodyPr xmlns:a="http://schemas.openxmlformats.org/drawingml/2006/main" vertOverflow="clip" vert="horz" wrap="square" lIns="18288" tIns="18288" rIns="18288" bIns="18288" rtlCol="0" anchor="t" anchorCtr="0"/>
        <a:lstStyle xmlns:a="http://schemas.openxmlformats.org/drawingml/2006/main"/>
        <a:p xmlns:a="http://schemas.openxmlformats.org/drawingml/2006/main">
          <a:pPr algn="l"/>
          <a:r>
            <a:rPr lang="en-US" sz="1000" b="0">
              <a:solidFill>
                <a:schemeClr val="accent6">
                  <a:lumMod val="75000"/>
                </a:schemeClr>
              </a:solidFill>
              <a:latin typeface="Arial" panose="020B0604020202020204" pitchFamily="34" charset="0"/>
              <a:cs typeface="Arial" panose="020B0604020202020204" pitchFamily="34" charset="0"/>
            </a:rPr>
            <a:t>Solar Value Factor</a:t>
          </a:r>
        </a:p>
      </cdr:txBody>
    </cdr:sp>
  </cdr:relSizeAnchor>
  <cdr:relSizeAnchor xmlns:cdr="http://schemas.openxmlformats.org/drawingml/2006/chartDrawing">
    <cdr:from>
      <cdr:x>0.58867</cdr:x>
      <cdr:y>0</cdr:y>
    </cdr:from>
    <cdr:to>
      <cdr:x>1</cdr:x>
      <cdr:y>0.05361</cdr:y>
    </cdr:to>
    <cdr:sp macro="" textlink="">
      <cdr:nvSpPr>
        <cdr:cNvPr id="3" name="TextBox 1"/>
        <cdr:cNvSpPr txBox="1"/>
      </cdr:nvSpPr>
      <cdr:spPr>
        <a:xfrm xmlns:a="http://schemas.openxmlformats.org/drawingml/2006/main">
          <a:off x="3444241" y="0"/>
          <a:ext cx="2406649" cy="172720"/>
        </a:xfrm>
        <a:prstGeom xmlns:a="http://schemas.openxmlformats.org/drawingml/2006/main" prst="rect">
          <a:avLst/>
        </a:prstGeom>
      </cdr:spPr>
      <cdr:txBody>
        <a:bodyPr xmlns:a="http://schemas.openxmlformats.org/drawingml/2006/main" vert="horz" wrap="square" lIns="18288" tIns="18288" rIns="18288" bIns="18288" rtlCol="0" anchor="t" anchorCtr="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r"/>
          <a:r>
            <a:rPr lang="en-US" sz="1000" b="0">
              <a:solidFill>
                <a:schemeClr val="tx2"/>
              </a:solidFill>
              <a:latin typeface="Arial" panose="020B0604020202020204" pitchFamily="34" charset="0"/>
              <a:cs typeface="Arial" panose="020B0604020202020204" pitchFamily="34" charset="0"/>
            </a:rPr>
            <a:t>Solar Market </a:t>
          </a:r>
          <a:r>
            <a:rPr lang="en-US" sz="1000" b="0" baseline="0">
              <a:solidFill>
                <a:schemeClr val="tx2"/>
              </a:solidFill>
              <a:latin typeface="Arial" panose="020B0604020202020204" pitchFamily="34" charset="0"/>
              <a:cs typeface="Arial" panose="020B0604020202020204" pitchFamily="34" charset="0"/>
            </a:rPr>
            <a:t>Penetration</a:t>
          </a:r>
          <a:endParaRPr lang="en-US" sz="1000" b="0">
            <a:solidFill>
              <a:schemeClr val="tx2"/>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0.36607</cdr:x>
      <cdr:y>0.11995</cdr:y>
    </cdr:from>
    <cdr:to>
      <cdr:x>0.47619</cdr:x>
      <cdr:y>0.25379</cdr:y>
    </cdr:to>
    <cdr:sp macro="" textlink="">
      <cdr:nvSpPr>
        <cdr:cNvPr id="4" name="TextBox 1"/>
        <cdr:cNvSpPr txBox="1"/>
      </cdr:nvSpPr>
      <cdr:spPr>
        <a:xfrm xmlns:a="http://schemas.openxmlformats.org/drawingml/2006/main">
          <a:off x="2343150" y="361947"/>
          <a:ext cx="704850" cy="403863"/>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accent6">
                  <a:lumMod val="75000"/>
                </a:schemeClr>
              </a:solidFill>
              <a:latin typeface="Arial" panose="020B0604020202020204" pitchFamily="34" charset="0"/>
              <a:cs typeface="Arial" panose="020B0604020202020204" pitchFamily="34" charset="0"/>
            </a:rPr>
            <a:t>Solar Value Factor</a:t>
          </a:r>
        </a:p>
      </cdr:txBody>
    </cdr:sp>
  </cdr:relSizeAnchor>
  <cdr:relSizeAnchor xmlns:cdr="http://schemas.openxmlformats.org/drawingml/2006/chartDrawing">
    <cdr:from>
      <cdr:x>0.14566</cdr:x>
      <cdr:y>0.125</cdr:y>
    </cdr:from>
    <cdr:to>
      <cdr:x>0.2869</cdr:x>
      <cdr:y>0.24941</cdr:y>
    </cdr:to>
    <cdr:sp macro="" textlink="">
      <cdr:nvSpPr>
        <cdr:cNvPr id="5" name="TextBox 1"/>
        <cdr:cNvSpPr txBox="1"/>
      </cdr:nvSpPr>
      <cdr:spPr>
        <a:xfrm xmlns:a="http://schemas.openxmlformats.org/drawingml/2006/main">
          <a:off x="932344" y="377190"/>
          <a:ext cx="904076" cy="375408"/>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chemeClr val="tx2"/>
              </a:solidFill>
              <a:latin typeface="Arial" panose="020B0604020202020204" pitchFamily="34" charset="0"/>
              <a:cs typeface="Arial" panose="020B0604020202020204" pitchFamily="34" charset="0"/>
            </a:rPr>
            <a:t>Solar Market </a:t>
          </a:r>
          <a:r>
            <a:rPr lang="en-US" sz="1000" b="0" baseline="0">
              <a:solidFill>
                <a:schemeClr val="tx2"/>
              </a:solidFill>
              <a:latin typeface="Arial" panose="020B0604020202020204" pitchFamily="34" charset="0"/>
              <a:cs typeface="Arial" panose="020B0604020202020204" pitchFamily="34" charset="0"/>
            </a:rPr>
            <a:t>Penetration</a:t>
          </a:r>
          <a:endParaRPr lang="en-US" sz="1000" b="0">
            <a:solidFill>
              <a:schemeClr val="tx2"/>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0.11905</cdr:x>
      <cdr:y>0.17929</cdr:y>
    </cdr:from>
    <cdr:to>
      <cdr:x>0.1506</cdr:x>
      <cdr:y>0.20202</cdr:y>
    </cdr:to>
    <cdr:cxnSp macro="">
      <cdr:nvCxnSpPr>
        <cdr:cNvPr id="7" name="Straight Connector 6">
          <a:extLst xmlns:a="http://schemas.openxmlformats.org/drawingml/2006/main">
            <a:ext uri="{FF2B5EF4-FFF2-40B4-BE49-F238E27FC236}">
              <a16:creationId xmlns:a16="http://schemas.microsoft.com/office/drawing/2014/main" id="{92876E41-A080-406A-B36F-F5214322CBD0}"/>
            </a:ext>
          </a:extLst>
        </cdr:cNvPr>
        <cdr:cNvCxnSpPr/>
      </cdr:nvCxnSpPr>
      <cdr:spPr>
        <a:xfrm xmlns:a="http://schemas.openxmlformats.org/drawingml/2006/main" flipV="1">
          <a:off x="762000" y="541020"/>
          <a:ext cx="201930" cy="68580"/>
        </a:xfrm>
        <a:prstGeom xmlns:a="http://schemas.openxmlformats.org/drawingml/2006/main" prst="line">
          <a:avLst/>
        </a:prstGeom>
        <a:ln xmlns:a="http://schemas.openxmlformats.org/drawingml/2006/main" w="6350">
          <a:solidFill>
            <a:schemeClr val="tx2"/>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0.46715</cdr:x>
      <cdr:y>0.20581</cdr:y>
    </cdr:from>
    <cdr:to>
      <cdr:x>0.50229</cdr:x>
      <cdr:y>0.23087</cdr:y>
    </cdr:to>
    <cdr:cxnSp macro="">
      <cdr:nvCxnSpPr>
        <cdr:cNvPr id="9" name="Straight Connector 8">
          <a:extLst xmlns:a="http://schemas.openxmlformats.org/drawingml/2006/main">
            <a:ext uri="{FF2B5EF4-FFF2-40B4-BE49-F238E27FC236}">
              <a16:creationId xmlns:a16="http://schemas.microsoft.com/office/drawing/2014/main" id="{B1137061-8890-4FDF-BDD6-275FA5C2B3FF}"/>
            </a:ext>
          </a:extLst>
        </cdr:cNvPr>
        <cdr:cNvCxnSpPr/>
      </cdr:nvCxnSpPr>
      <cdr:spPr>
        <a:xfrm xmlns:a="http://schemas.openxmlformats.org/drawingml/2006/main" flipH="1" flipV="1">
          <a:off x="2990161" y="621035"/>
          <a:ext cx="224924" cy="75620"/>
        </a:xfrm>
        <a:prstGeom xmlns:a="http://schemas.openxmlformats.org/drawingml/2006/main" prst="line">
          <a:avLst/>
        </a:prstGeom>
        <a:ln xmlns:a="http://schemas.openxmlformats.org/drawingml/2006/main" w="6350">
          <a:solidFill>
            <a:schemeClr val="accent6"/>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0.06703</cdr:x>
      <cdr:y>0.46447</cdr:y>
    </cdr:from>
    <cdr:to>
      <cdr:x>0.94222</cdr:x>
      <cdr:y>0.46447</cdr:y>
    </cdr:to>
    <cdr:cxnSp macro="">
      <cdr:nvCxnSpPr>
        <cdr:cNvPr id="12" name="Straight Connector 11"/>
        <cdr:cNvCxnSpPr/>
      </cdr:nvCxnSpPr>
      <cdr:spPr>
        <a:xfrm xmlns:a="http://schemas.openxmlformats.org/drawingml/2006/main">
          <a:off x="429067" y="1401538"/>
          <a:ext cx="5601916" cy="0"/>
        </a:xfrm>
        <a:prstGeom xmlns:a="http://schemas.openxmlformats.org/drawingml/2006/main" prst="line">
          <a:avLst/>
        </a:prstGeom>
        <a:ln xmlns:a="http://schemas.openxmlformats.org/drawingml/2006/main" w="12700">
          <a:solidFill>
            <a:schemeClr val="bg2">
              <a:lumMod val="25000"/>
            </a:schemeClr>
          </a:solidFill>
          <a:prstDash val="das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0.70119</cdr:x>
      <cdr:y>0.11785</cdr:y>
    </cdr:from>
    <cdr:to>
      <cdr:x>0.81798</cdr:x>
      <cdr:y>0.19066</cdr:y>
    </cdr:to>
    <cdr:sp macro="" textlink="">
      <cdr:nvSpPr>
        <cdr:cNvPr id="10" name="TextBox 1"/>
        <cdr:cNvSpPr txBox="1"/>
      </cdr:nvSpPr>
      <cdr:spPr>
        <a:xfrm xmlns:a="http://schemas.openxmlformats.org/drawingml/2006/main">
          <a:off x="4488180" y="355610"/>
          <a:ext cx="747549" cy="219706"/>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2012-2019</a:t>
          </a:r>
        </a:p>
      </cdr:txBody>
    </cdr:sp>
  </cdr:relSizeAnchor>
  <cdr:relSizeAnchor xmlns:cdr="http://schemas.openxmlformats.org/drawingml/2006/chartDrawing">
    <cdr:from>
      <cdr:x>0.7369</cdr:x>
      <cdr:y>0.18561</cdr:y>
    </cdr:from>
    <cdr:to>
      <cdr:x>0.78274</cdr:x>
      <cdr:y>0.24116</cdr:y>
    </cdr:to>
    <cdr:sp macro="" textlink="">
      <cdr:nvSpPr>
        <cdr:cNvPr id="6" name="Left Brace 5"/>
        <cdr:cNvSpPr/>
      </cdr:nvSpPr>
      <cdr:spPr>
        <a:xfrm xmlns:a="http://schemas.openxmlformats.org/drawingml/2006/main" rot="5400000">
          <a:off x="4779643" y="497207"/>
          <a:ext cx="167639" cy="293368"/>
        </a:xfrm>
        <a:prstGeom xmlns:a="http://schemas.openxmlformats.org/drawingml/2006/main" prst="leftBrace">
          <a:avLst>
            <a:gd name="adj1" fmla="val 0"/>
            <a:gd name="adj2" fmla="val 50000"/>
          </a:avLst>
        </a:prstGeom>
        <a:ln xmlns:a="http://schemas.openxmlformats.org/drawingml/2006/main">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dr:relSizeAnchor xmlns:cdr="http://schemas.openxmlformats.org/drawingml/2006/chartDrawing">
    <cdr:from>
      <cdr:x>0.39294</cdr:x>
      <cdr:y>0.95328</cdr:y>
    </cdr:from>
    <cdr:to>
      <cdr:x>0.63453</cdr:x>
      <cdr:y>1</cdr:y>
    </cdr:to>
    <cdr:sp macro="" textlink="">
      <cdr:nvSpPr>
        <cdr:cNvPr id="11" name="TextBox 1"/>
        <cdr:cNvSpPr txBox="1"/>
      </cdr:nvSpPr>
      <cdr:spPr>
        <a:xfrm xmlns:a="http://schemas.openxmlformats.org/drawingml/2006/main">
          <a:off x="2515112" y="2876541"/>
          <a:ext cx="1546369" cy="140979"/>
        </a:xfrm>
        <a:prstGeom xmlns:a="http://schemas.openxmlformats.org/drawingml/2006/main" prst="rect">
          <a:avLst/>
        </a:prstGeom>
      </cdr:spPr>
      <cdr:txBody>
        <a:bodyPr xmlns:a="http://schemas.openxmlformats.org/drawingml/2006/main" vert="horz" wrap="square" lIns="18288" tIns="18288" rIns="18288" bIns="18288"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en-US" sz="1000" b="0">
              <a:solidFill>
                <a:sysClr val="windowText" lastClr="000000"/>
              </a:solidFill>
              <a:latin typeface="Arial" panose="020B0604020202020204" pitchFamily="34" charset="0"/>
              <a:cs typeface="Arial" panose="020B0604020202020204" pitchFamily="34" charset="0"/>
            </a:rPr>
            <a:t>Balancing Authority (BA)</a:t>
          </a:r>
        </a:p>
      </cdr:txBody>
    </cdr:sp>
  </cdr:relSizeAnchor>
</c:userShapes>
</file>

<file path=xl/drawings/drawing81.xml><?xml version="1.0" encoding="utf-8"?>
<xdr:wsDr xmlns:xdr="http://schemas.openxmlformats.org/drawingml/2006/spreadsheetDrawing" xmlns:a="http://schemas.openxmlformats.org/drawingml/2006/main">
  <xdr:twoCellAnchor>
    <xdr:from>
      <xdr:col>0</xdr:col>
      <xdr:colOff>0</xdr:colOff>
      <xdr:row>2</xdr:row>
      <xdr:rowOff>0</xdr:rowOff>
    </xdr:from>
    <xdr:to>
      <xdr:col>6</xdr:col>
      <xdr:colOff>466725</xdr:colOff>
      <xdr:row>21</xdr:row>
      <xdr:rowOff>133350</xdr:rowOff>
    </xdr:to>
    <xdr:grpSp>
      <xdr:nvGrpSpPr>
        <xdr:cNvPr id="30" name="Group 29"/>
        <xdr:cNvGrpSpPr/>
      </xdr:nvGrpSpPr>
      <xdr:grpSpPr>
        <a:xfrm>
          <a:off x="0" y="314325"/>
          <a:ext cx="6119813" cy="3119438"/>
          <a:chOff x="0" y="407194"/>
          <a:chExt cx="5967413" cy="3300413"/>
        </a:xfrm>
      </xdr:grpSpPr>
      <xdr:graphicFrame macro="">
        <xdr:nvGraphicFramePr>
          <xdr:cNvPr id="31" name="Chart 30">
            <a:extLst>
              <a:ext uri="{FF2B5EF4-FFF2-40B4-BE49-F238E27FC236}">
                <a16:creationId xmlns:a16="http://schemas.microsoft.com/office/drawing/2014/main" id="{57822037-CD3F-6F43-83C3-B8DD720D6E84}"/>
              </a:ext>
            </a:extLst>
          </xdr:cNvPr>
          <xdr:cNvGraphicFramePr/>
        </xdr:nvGraphicFramePr>
        <xdr:xfrm>
          <a:off x="0" y="407194"/>
          <a:ext cx="5967413" cy="330041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32" name="TextBox 31">
            <a:extLst>
              <a:ext uri="{FF2B5EF4-FFF2-40B4-BE49-F238E27FC236}">
                <a16:creationId xmlns:a16="http://schemas.microsoft.com/office/drawing/2014/main" id="{94DF025C-3109-D549-817D-6D37645B4E17}"/>
              </a:ext>
            </a:extLst>
          </xdr:cNvPr>
          <xdr:cNvSpPr txBox="1"/>
        </xdr:nvSpPr>
        <xdr:spPr>
          <a:xfrm>
            <a:off x="1323519" y="986548"/>
            <a:ext cx="584801" cy="232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900">
                <a:latin typeface="Arial" panose="020B0604020202020204" pitchFamily="34" charset="0"/>
                <a:cs typeface="Arial" panose="020B0604020202020204" pitchFamily="34" charset="0"/>
              </a:rPr>
              <a:t>location</a:t>
            </a:r>
          </a:p>
        </xdr:txBody>
      </xdr:sp>
      <xdr:sp macro="" textlink="">
        <xdr:nvSpPr>
          <xdr:cNvPr id="33" name="TextBox 32">
            <a:extLst>
              <a:ext uri="{FF2B5EF4-FFF2-40B4-BE49-F238E27FC236}">
                <a16:creationId xmlns:a16="http://schemas.microsoft.com/office/drawing/2014/main" id="{6458A68D-34F0-6445-A021-3F0032A18B1C}"/>
              </a:ext>
            </a:extLst>
          </xdr:cNvPr>
          <xdr:cNvSpPr txBox="1"/>
        </xdr:nvSpPr>
        <xdr:spPr>
          <a:xfrm>
            <a:off x="2774110" y="959410"/>
            <a:ext cx="752052" cy="232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900">
                <a:latin typeface="Arial" panose="020B0604020202020204" pitchFamily="34" charset="0"/>
                <a:cs typeface="Arial" panose="020B0604020202020204" pitchFamily="34" charset="0"/>
              </a:rPr>
              <a:t>curtailment</a:t>
            </a:r>
          </a:p>
        </xdr:txBody>
      </xdr:sp>
      <xdr:sp macro="" textlink="">
        <xdr:nvSpPr>
          <xdr:cNvPr id="34" name="TextBox 33">
            <a:extLst>
              <a:ext uri="{FF2B5EF4-FFF2-40B4-BE49-F238E27FC236}">
                <a16:creationId xmlns:a16="http://schemas.microsoft.com/office/drawing/2014/main" id="{B303D61F-D8A2-4847-9964-E2E8F67B1922}"/>
              </a:ext>
            </a:extLst>
          </xdr:cNvPr>
          <xdr:cNvSpPr txBox="1"/>
        </xdr:nvSpPr>
        <xdr:spPr>
          <a:xfrm>
            <a:off x="4264166" y="928391"/>
            <a:ext cx="500982" cy="232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900" u="none">
                <a:latin typeface="Arial" panose="020B0604020202020204" pitchFamily="34" charset="0"/>
                <a:cs typeface="Arial" panose="020B0604020202020204" pitchFamily="34" charset="0"/>
              </a:rPr>
              <a:t>profile</a:t>
            </a:r>
          </a:p>
        </xdr:txBody>
      </xdr:sp>
      <xdr:sp macro="" textlink="">
        <xdr:nvSpPr>
          <xdr:cNvPr id="35" name="Down Arrow 34">
            <a:extLst>
              <a:ext uri="{FF2B5EF4-FFF2-40B4-BE49-F238E27FC236}">
                <a16:creationId xmlns:a16="http://schemas.microsoft.com/office/drawing/2014/main" id="{9C2E9488-840E-2F4C-BD2E-85D59072CF61}"/>
              </a:ext>
            </a:extLst>
          </xdr:cNvPr>
          <xdr:cNvSpPr/>
        </xdr:nvSpPr>
        <xdr:spPr>
          <a:xfrm flipV="1">
            <a:off x="5122613" y="1149656"/>
            <a:ext cx="291453" cy="86742"/>
          </a:xfrm>
          <a:prstGeom prst="downArrow">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sp macro="" textlink="">
        <xdr:nvSpPr>
          <xdr:cNvPr id="36" name="TextBox 35">
            <a:extLst>
              <a:ext uri="{FF2B5EF4-FFF2-40B4-BE49-F238E27FC236}">
                <a16:creationId xmlns:a16="http://schemas.microsoft.com/office/drawing/2014/main" id="{CECD7EC5-3BCA-0D46-8708-7541A5B7AF4F}"/>
              </a:ext>
            </a:extLst>
          </xdr:cNvPr>
          <xdr:cNvSpPr txBox="1"/>
        </xdr:nvSpPr>
        <xdr:spPr>
          <a:xfrm>
            <a:off x="5349644" y="1055752"/>
            <a:ext cx="483505" cy="246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1">
                <a:solidFill>
                  <a:schemeClr val="accent3"/>
                </a:solidFill>
                <a:latin typeface="Arial" panose="020B0604020202020204" pitchFamily="34" charset="0"/>
                <a:cs typeface="Arial" panose="020B0604020202020204" pitchFamily="34" charset="0"/>
              </a:rPr>
              <a:t>+ 6%</a:t>
            </a:r>
          </a:p>
        </xdr:txBody>
      </xdr:sp>
      <xdr:cxnSp macro="">
        <xdr:nvCxnSpPr>
          <xdr:cNvPr id="37" name="Straight Arrow Connector 36">
            <a:extLst>
              <a:ext uri="{FF2B5EF4-FFF2-40B4-BE49-F238E27FC236}">
                <a16:creationId xmlns:a16="http://schemas.microsoft.com/office/drawing/2014/main" id="{A44BAC41-EBAA-2746-B20C-C925E69989C9}"/>
              </a:ext>
            </a:extLst>
          </xdr:cNvPr>
          <xdr:cNvCxnSpPr/>
        </xdr:nvCxnSpPr>
        <xdr:spPr>
          <a:xfrm>
            <a:off x="4193716" y="999018"/>
            <a:ext cx="0" cy="145946"/>
          </a:xfrm>
          <a:prstGeom prst="straightConnector1">
            <a:avLst/>
          </a:prstGeom>
          <a:ln w="19050">
            <a:solidFill>
              <a:schemeClr val="bg1">
                <a:lumMod val="75000"/>
              </a:schemeClr>
            </a:solidFill>
            <a:tailEnd type="triangle"/>
          </a:ln>
        </xdr:spPr>
        <xdr:style>
          <a:lnRef idx="1">
            <a:schemeClr val="dk1"/>
          </a:lnRef>
          <a:fillRef idx="0">
            <a:schemeClr val="dk1"/>
          </a:fillRef>
          <a:effectRef idx="0">
            <a:schemeClr val="dk1"/>
          </a:effectRef>
          <a:fontRef idx="minor">
            <a:schemeClr val="tx1"/>
          </a:fontRef>
        </xdr:style>
      </xdr:cxnSp>
      <xdr:cxnSp macro="">
        <xdr:nvCxnSpPr>
          <xdr:cNvPr id="38" name="Straight Arrow Connector 37">
            <a:extLst>
              <a:ext uri="{FF2B5EF4-FFF2-40B4-BE49-F238E27FC236}">
                <a16:creationId xmlns:a16="http://schemas.microsoft.com/office/drawing/2014/main" id="{8734B020-0CC6-7A48-AE66-38A7C76C8D9C}"/>
              </a:ext>
            </a:extLst>
          </xdr:cNvPr>
          <xdr:cNvCxnSpPr/>
        </xdr:nvCxnSpPr>
        <xdr:spPr>
          <a:xfrm flipV="1">
            <a:off x="1925548" y="1032014"/>
            <a:ext cx="0" cy="204952"/>
          </a:xfrm>
          <a:prstGeom prst="straightConnector1">
            <a:avLst/>
          </a:prstGeom>
          <a:ln w="19050">
            <a:solidFill>
              <a:schemeClr val="bg1">
                <a:lumMod val="75000"/>
              </a:schemeClr>
            </a:solidFill>
            <a:tailEnd type="triangle"/>
          </a:ln>
        </xdr:spPr>
        <xdr:style>
          <a:lnRef idx="1">
            <a:schemeClr val="dk1"/>
          </a:lnRef>
          <a:fillRef idx="0">
            <a:schemeClr val="dk1"/>
          </a:fillRef>
          <a:effectRef idx="0">
            <a:schemeClr val="dk1"/>
          </a:effectRef>
          <a:fontRef idx="minor">
            <a:schemeClr val="tx1"/>
          </a:fontRef>
        </xdr:style>
      </xdr:cxnSp>
      <xdr:cxnSp macro="">
        <xdr:nvCxnSpPr>
          <xdr:cNvPr id="39" name="Straight Connector 38">
            <a:extLst>
              <a:ext uri="{FF2B5EF4-FFF2-40B4-BE49-F238E27FC236}">
                <a16:creationId xmlns:a16="http://schemas.microsoft.com/office/drawing/2014/main" id="{0E33DA1F-1203-524E-A125-7AC667EC2728}"/>
              </a:ext>
            </a:extLst>
          </xdr:cNvPr>
          <xdr:cNvCxnSpPr/>
        </xdr:nvCxnSpPr>
        <xdr:spPr>
          <a:xfrm>
            <a:off x="1298900" y="1245729"/>
            <a:ext cx="4109360" cy="0"/>
          </a:xfrm>
          <a:prstGeom prst="line">
            <a:avLst/>
          </a:prstGeom>
          <a:ln w="12700">
            <a:solidFill>
              <a:schemeClr val="bg1">
                <a:lumMod val="65000"/>
              </a:schemeClr>
            </a:solidFill>
            <a:prstDash val="sysDot"/>
          </a:ln>
        </xdr:spPr>
        <xdr:style>
          <a:lnRef idx="1">
            <a:schemeClr val="accent1"/>
          </a:lnRef>
          <a:fillRef idx="0">
            <a:schemeClr val="accent1"/>
          </a:fillRef>
          <a:effectRef idx="0">
            <a:schemeClr val="accent1"/>
          </a:effectRef>
          <a:fontRef idx="minor">
            <a:schemeClr val="tx1"/>
          </a:fontRef>
        </xdr:style>
      </xdr:cxnSp>
      <xdr:cxnSp macro="">
        <xdr:nvCxnSpPr>
          <xdr:cNvPr id="40" name="Straight Arrow Connector 39">
            <a:extLst>
              <a:ext uri="{FF2B5EF4-FFF2-40B4-BE49-F238E27FC236}">
                <a16:creationId xmlns:a16="http://schemas.microsoft.com/office/drawing/2014/main" id="{BB372D39-A4F2-3D4B-8975-1AB9D387EF62}"/>
              </a:ext>
            </a:extLst>
          </xdr:cNvPr>
          <xdr:cNvCxnSpPr/>
        </xdr:nvCxnSpPr>
        <xdr:spPr>
          <a:xfrm>
            <a:off x="2756888" y="991656"/>
            <a:ext cx="0" cy="113188"/>
          </a:xfrm>
          <a:prstGeom prst="straightConnector1">
            <a:avLst/>
          </a:prstGeom>
          <a:ln w="19050">
            <a:solidFill>
              <a:schemeClr val="bg1">
                <a:lumMod val="75000"/>
              </a:schemeClr>
            </a:solidFill>
            <a:tailEnd type="triangle"/>
          </a:ln>
        </xdr:spPr>
        <xdr:style>
          <a:lnRef idx="1">
            <a:schemeClr val="dk1"/>
          </a:lnRef>
          <a:fillRef idx="0">
            <a:schemeClr val="dk1"/>
          </a:fillRef>
          <a:effectRef idx="0">
            <a:schemeClr val="dk1"/>
          </a:effectRef>
          <a:fontRef idx="minor">
            <a:schemeClr val="tx1"/>
          </a:fontRef>
        </xdr:style>
      </xdr:cxnSp>
      <xdr:sp macro="" textlink="">
        <xdr:nvSpPr>
          <xdr:cNvPr id="41" name="TextBox 40"/>
          <xdr:cNvSpPr txBox="1"/>
        </xdr:nvSpPr>
        <xdr:spPr>
          <a:xfrm>
            <a:off x="4107656" y="1433513"/>
            <a:ext cx="531019" cy="4714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18288" tIns="18288" rIns="18288" bIns="18288" rtlCol="0" anchor="ctr"/>
          <a:lstStyle/>
          <a:p>
            <a:pPr algn="ctr"/>
            <a:r>
              <a:rPr lang="en-US" sz="1000">
                <a:solidFill>
                  <a:srgbClr val="C00000"/>
                </a:solidFill>
                <a:latin typeface="Arial" panose="020B0604020202020204" pitchFamily="34" charset="0"/>
                <a:cs typeface="Arial" panose="020B0604020202020204" pitchFamily="34" charset="0"/>
              </a:rPr>
              <a:t>Capacity Value</a:t>
            </a:r>
          </a:p>
        </xdr:txBody>
      </xdr:sp>
      <xdr:sp macro="" textlink="">
        <xdr:nvSpPr>
          <xdr:cNvPr id="42" name="TextBox 41"/>
          <xdr:cNvSpPr txBox="1"/>
        </xdr:nvSpPr>
        <xdr:spPr>
          <a:xfrm>
            <a:off x="4152900" y="1985963"/>
            <a:ext cx="557212" cy="442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18288" tIns="18288" rIns="18288" bIns="18288" rtlCol="0" anchor="ctr"/>
          <a:lstStyle/>
          <a:p>
            <a:pPr algn="ctr"/>
            <a:r>
              <a:rPr lang="en-US" sz="1000">
                <a:solidFill>
                  <a:schemeClr val="accent1">
                    <a:lumMod val="75000"/>
                  </a:schemeClr>
                </a:solidFill>
                <a:latin typeface="Arial" panose="020B0604020202020204" pitchFamily="34" charset="0"/>
                <a:cs typeface="Arial" panose="020B0604020202020204" pitchFamily="34" charset="0"/>
              </a:rPr>
              <a:t>Energy Value</a:t>
            </a:r>
          </a:p>
        </xdr:txBody>
      </xdr:sp>
      <xdr:cxnSp macro="">
        <xdr:nvCxnSpPr>
          <xdr:cNvPr id="43" name="Straight Arrow Connector 42"/>
          <xdr:cNvCxnSpPr>
            <a:stCxn id="41" idx="3"/>
          </xdr:cNvCxnSpPr>
        </xdr:nvCxnSpPr>
        <xdr:spPr>
          <a:xfrm flipV="1">
            <a:off x="4638675" y="1447801"/>
            <a:ext cx="204787" cy="221456"/>
          </a:xfrm>
          <a:prstGeom prst="straightConnector1">
            <a:avLst/>
          </a:prstGeom>
          <a:ln>
            <a:solidFill>
              <a:srgbClr val="C00000"/>
            </a:solidFill>
            <a:tailEnd type="stealth"/>
          </a:ln>
        </xdr:spPr>
        <xdr:style>
          <a:lnRef idx="1">
            <a:schemeClr val="accent1"/>
          </a:lnRef>
          <a:fillRef idx="0">
            <a:schemeClr val="accent1"/>
          </a:fillRef>
          <a:effectRef idx="0">
            <a:schemeClr val="accent1"/>
          </a:effectRef>
          <a:fontRef idx="minor">
            <a:schemeClr val="tx1"/>
          </a:fontRef>
        </xdr:style>
      </xdr:cxnSp>
      <xdr:cxnSp macro="">
        <xdr:nvCxnSpPr>
          <xdr:cNvPr id="44" name="Straight Arrow Connector 43"/>
          <xdr:cNvCxnSpPr>
            <a:stCxn id="42" idx="3"/>
          </xdr:cNvCxnSpPr>
        </xdr:nvCxnSpPr>
        <xdr:spPr>
          <a:xfrm flipV="1">
            <a:off x="4710112" y="2209800"/>
            <a:ext cx="142875" cy="2382"/>
          </a:xfrm>
          <a:prstGeom prst="straightConnector1">
            <a:avLst/>
          </a:prstGeom>
          <a:ln>
            <a:solidFill>
              <a:schemeClr val="accent1">
                <a:lumMod val="75000"/>
              </a:schemeClr>
            </a:solidFill>
            <a:tailEnd type="stealth"/>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7</xdr:col>
      <xdr:colOff>0</xdr:colOff>
      <xdr:row>2</xdr:row>
      <xdr:rowOff>0</xdr:rowOff>
    </xdr:from>
    <xdr:to>
      <xdr:col>13</xdr:col>
      <xdr:colOff>685800</xdr:colOff>
      <xdr:row>21</xdr:row>
      <xdr:rowOff>123825</xdr:rowOff>
    </xdr:to>
    <xdr:graphicFrame macro="">
      <xdr:nvGraphicFramePr>
        <xdr:cNvPr id="45" name="Chart 44">
          <a:extLst>
            <a:ext uri="{FF2B5EF4-FFF2-40B4-BE49-F238E27FC236}">
              <a16:creationId xmlns:a16="http://schemas.microsoft.com/office/drawing/2014/main" id="{3DAB1AF5-634A-0549-9DDC-E5F36CEED9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2.xml><?xml version="1.0" encoding="utf-8"?>
<c:userShapes xmlns:c="http://schemas.openxmlformats.org/drawingml/2006/chart">
  <cdr:relSizeAnchor xmlns:cdr="http://schemas.openxmlformats.org/drawingml/2006/chartDrawing">
    <cdr:from>
      <cdr:x>0.20639</cdr:x>
      <cdr:y>0.75038</cdr:y>
    </cdr:from>
    <cdr:to>
      <cdr:x>0.26324</cdr:x>
      <cdr:y>0.83308</cdr:y>
    </cdr:to>
    <cdr:sp macro="" textlink="'Value Difference vs. Flat Block'!$H$65">
      <cdr:nvSpPr>
        <cdr:cNvPr id="2" name="TextBox 1"/>
        <cdr:cNvSpPr txBox="1"/>
      </cdr:nvSpPr>
      <cdr:spPr>
        <a:xfrm xmlns:a="http://schemas.openxmlformats.org/drawingml/2006/main">
          <a:off x="1262062" y="2333624"/>
          <a:ext cx="347664" cy="257175"/>
        </a:xfrm>
        <a:prstGeom xmlns:a="http://schemas.openxmlformats.org/drawingml/2006/main" prst="rect">
          <a:avLst/>
        </a:prstGeom>
      </cdr:spPr>
      <cdr:txBody>
        <a:bodyPr xmlns:a="http://schemas.openxmlformats.org/drawingml/2006/main" vertOverflow="clip" wrap="none" lIns="45720" rIns="45720" rtlCol="0"/>
        <a:lstStyle xmlns:a="http://schemas.openxmlformats.org/drawingml/2006/main"/>
        <a:p xmlns:a="http://schemas.openxmlformats.org/drawingml/2006/main">
          <a:fld id="{BD785C15-8F4D-4856-A529-14AE1AB055BA}" type="TxLink">
            <a:rPr lang="en-US" sz="1000" b="1" i="0" u="none" strike="noStrike">
              <a:solidFill>
                <a:schemeClr val="accent2">
                  <a:lumMod val="75000"/>
                </a:schemeClr>
              </a:solidFill>
              <a:latin typeface="Arial"/>
              <a:cs typeface="Arial"/>
            </a:rPr>
            <a:pPr/>
            <a:t> $29 </a:t>
          </a:fld>
          <a:endParaRPr lang="en-US" sz="1000" b="1">
            <a:solidFill>
              <a:schemeClr val="accent2">
                <a:lumMod val="75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0.31876</cdr:x>
      <cdr:y>0.72689</cdr:y>
    </cdr:from>
    <cdr:to>
      <cdr:x>0.3898</cdr:x>
      <cdr:y>0.8126</cdr:y>
    </cdr:to>
    <cdr:sp macro="" textlink="'Value Difference vs. Flat Block'!$H$66">
      <cdr:nvSpPr>
        <cdr:cNvPr id="3" name="TextBox 1"/>
        <cdr:cNvSpPr txBox="1"/>
      </cdr:nvSpPr>
      <cdr:spPr>
        <a:xfrm xmlns:a="http://schemas.openxmlformats.org/drawingml/2006/main">
          <a:off x="2134271" y="2538206"/>
          <a:ext cx="475579" cy="299288"/>
        </a:xfrm>
        <a:prstGeom xmlns:a="http://schemas.openxmlformats.org/drawingml/2006/main" prst="rect">
          <a:avLst/>
        </a:prstGeom>
      </cdr:spPr>
      <cdr:txBody>
        <a:bodyPr xmlns:a="http://schemas.openxmlformats.org/drawingml/2006/main" wrap="none" lIns="45720" rIns="45720"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8B00FCED-D114-496D-94F8-448C9AA5DAC5}" type="TxLink">
            <a:rPr lang="en-US" sz="1000" b="1" i="0" u="none" strike="noStrike">
              <a:solidFill>
                <a:schemeClr val="accent2">
                  <a:lumMod val="75000"/>
                </a:schemeClr>
              </a:solidFill>
              <a:latin typeface="Arial"/>
              <a:cs typeface="Arial"/>
            </a:rPr>
            <a:pPr/>
            <a:t> $40 </a:t>
          </a:fld>
          <a:endParaRPr lang="en-US" sz="1000" b="1">
            <a:solidFill>
              <a:schemeClr val="accent2">
                <a:lumMod val="75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0.4261</cdr:x>
      <cdr:y>0.50364</cdr:y>
    </cdr:from>
    <cdr:to>
      <cdr:x>0.54063</cdr:x>
      <cdr:y>0.58936</cdr:y>
    </cdr:to>
    <cdr:sp macro="" textlink="'Value Difference vs. Flat Block'!$H$67">
      <cdr:nvSpPr>
        <cdr:cNvPr id="4" name="TextBox 1"/>
        <cdr:cNvSpPr txBox="1"/>
      </cdr:nvSpPr>
      <cdr:spPr>
        <a:xfrm xmlns:a="http://schemas.openxmlformats.org/drawingml/2006/main">
          <a:off x="2532597" y="1611859"/>
          <a:ext cx="680720" cy="274338"/>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802CA1E2-BAC9-42E1-B5F2-F545A2D259D5}" type="TxLink">
            <a:rPr lang="en-US" sz="1000" b="1" i="0" u="none" strike="noStrike">
              <a:solidFill>
                <a:schemeClr val="accent2">
                  <a:lumMod val="75000"/>
                </a:schemeClr>
              </a:solidFill>
              <a:latin typeface="Arial"/>
              <a:cs typeface="Arial"/>
            </a:rPr>
            <a:pPr/>
            <a:t> $27 </a:t>
          </a:fld>
          <a:endParaRPr lang="en-US" sz="1000" b="1">
            <a:solidFill>
              <a:schemeClr val="accent2">
                <a:lumMod val="75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0.54071</cdr:x>
      <cdr:y>0.4091</cdr:y>
    </cdr:from>
    <cdr:to>
      <cdr:x>0.65524</cdr:x>
      <cdr:y>0.49482</cdr:y>
    </cdr:to>
    <cdr:sp macro="" textlink="'Value Difference vs. Flat Block'!$H$68">
      <cdr:nvSpPr>
        <cdr:cNvPr id="5" name="TextBox 1"/>
        <cdr:cNvSpPr txBox="1"/>
      </cdr:nvSpPr>
      <cdr:spPr>
        <a:xfrm xmlns:a="http://schemas.openxmlformats.org/drawingml/2006/main">
          <a:off x="3620303" y="1428524"/>
          <a:ext cx="766829" cy="299323"/>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41DBC813-3B06-4124-BAD5-32FE7D880EC5}" type="TxLink">
            <a:rPr lang="en-US" sz="1000" b="1" i="0" u="none" strike="noStrike">
              <a:solidFill>
                <a:schemeClr val="accent2">
                  <a:lumMod val="75000"/>
                </a:schemeClr>
              </a:solidFill>
              <a:latin typeface="Arial"/>
              <a:cs typeface="Arial"/>
            </a:rPr>
            <a:pPr/>
            <a:t> $38 </a:t>
          </a:fld>
          <a:endParaRPr lang="en-US" sz="1000" b="1">
            <a:solidFill>
              <a:schemeClr val="accent2">
                <a:lumMod val="75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0.65109</cdr:x>
      <cdr:y>0.33738</cdr:y>
    </cdr:from>
    <cdr:to>
      <cdr:x>0.72196</cdr:x>
      <cdr:y>0.41348</cdr:y>
    </cdr:to>
    <cdr:sp macro="" textlink="'Value Difference vs. Flat Block'!$H$69">
      <cdr:nvSpPr>
        <cdr:cNvPr id="6" name="TextBox 1"/>
        <cdr:cNvSpPr txBox="1"/>
      </cdr:nvSpPr>
      <cdr:spPr>
        <a:xfrm xmlns:a="http://schemas.openxmlformats.org/drawingml/2006/main">
          <a:off x="3981450" y="1049222"/>
          <a:ext cx="433388" cy="236653"/>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C72C6B3C-0586-4B5F-9BDD-4B5D1BE1201D}" type="TxLink">
            <a:rPr lang="en-US" sz="1000" b="1" i="0" u="none" strike="noStrike">
              <a:solidFill>
                <a:schemeClr val="accent2">
                  <a:lumMod val="75000"/>
                </a:schemeClr>
              </a:solidFill>
              <a:latin typeface="Arial"/>
              <a:cs typeface="Arial"/>
            </a:rPr>
            <a:pPr/>
            <a:t> $38 </a:t>
          </a:fld>
          <a:endParaRPr lang="en-US" sz="1000" b="1">
            <a:solidFill>
              <a:schemeClr val="accent2">
                <a:lumMod val="75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0.7648</cdr:x>
      <cdr:y>0.26493</cdr:y>
    </cdr:from>
    <cdr:to>
      <cdr:x>0.87497</cdr:x>
      <cdr:y>0.35069</cdr:y>
    </cdr:to>
    <cdr:sp macro="" textlink="'Value Difference vs. Flat Block'!$H$70">
      <cdr:nvSpPr>
        <cdr:cNvPr id="7" name="TextBox 1"/>
        <cdr:cNvSpPr txBox="1"/>
      </cdr:nvSpPr>
      <cdr:spPr>
        <a:xfrm xmlns:a="http://schemas.openxmlformats.org/drawingml/2006/main">
          <a:off x="4676775" y="823913"/>
          <a:ext cx="673710" cy="266700"/>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78BC0727-4A16-4288-9A6F-248CE9631C8F}" type="TxLink">
            <a:rPr lang="en-US" sz="1000" b="1" i="0" u="none" strike="noStrike">
              <a:solidFill>
                <a:schemeClr val="accent2">
                  <a:lumMod val="75000"/>
                </a:schemeClr>
              </a:solidFill>
              <a:latin typeface="Arial"/>
              <a:cs typeface="Arial"/>
            </a:rPr>
            <a:pPr/>
            <a:t> $44 </a:t>
          </a:fld>
          <a:endParaRPr lang="en-US" sz="1000" b="1">
            <a:solidFill>
              <a:schemeClr val="accent2">
                <a:lumMod val="75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0.87874</cdr:x>
      <cdr:y>0.01347</cdr:y>
    </cdr:from>
    <cdr:to>
      <cdr:x>0.99327</cdr:x>
      <cdr:y>0.09919</cdr:y>
    </cdr:to>
    <cdr:sp macro="" textlink="'Value Difference vs. Flat Block'!$H$71">
      <cdr:nvSpPr>
        <cdr:cNvPr id="8" name="TextBox 1"/>
        <cdr:cNvSpPr txBox="1"/>
      </cdr:nvSpPr>
      <cdr:spPr>
        <a:xfrm xmlns:a="http://schemas.openxmlformats.org/drawingml/2006/main">
          <a:off x="5222878" y="43109"/>
          <a:ext cx="680720" cy="274339"/>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25B4B3A6-AD9D-4E5B-B893-5260AFC3919B}" type="TxLink">
            <a:rPr lang="en-US" sz="1000" b="1" i="0" u="none" strike="noStrike">
              <a:solidFill>
                <a:schemeClr val="accent2">
                  <a:lumMod val="75000"/>
                </a:schemeClr>
              </a:solidFill>
              <a:latin typeface="Arial"/>
              <a:cs typeface="Arial"/>
            </a:rPr>
            <a:pPr/>
            <a:t> $53 </a:t>
          </a:fld>
          <a:endParaRPr lang="en-US" sz="1000" b="1">
            <a:solidFill>
              <a:schemeClr val="accent2">
                <a:lumMod val="75000"/>
              </a:schemeClr>
            </a:solidFill>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0.00996</cdr:x>
      <cdr:y>0.86961</cdr:y>
    </cdr:from>
    <cdr:to>
      <cdr:x>0.17235</cdr:x>
      <cdr:y>0.97545</cdr:y>
    </cdr:to>
    <cdr:sp macro="" textlink="">
      <cdr:nvSpPr>
        <cdr:cNvPr id="20" name="TextBox 1"/>
        <cdr:cNvSpPr txBox="1"/>
      </cdr:nvSpPr>
      <cdr:spPr>
        <a:xfrm xmlns:a="http://schemas.openxmlformats.org/drawingml/2006/main">
          <a:off x="66675" y="3036570"/>
          <a:ext cx="1087273" cy="369570"/>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b="1">
              <a:solidFill>
                <a:sysClr val="windowText" lastClr="000000"/>
              </a:solidFill>
              <a:latin typeface="Arial" panose="020B0604020202020204" pitchFamily="34" charset="0"/>
              <a:cs typeface="Arial" panose="020B0604020202020204" pitchFamily="34" charset="0"/>
            </a:rPr>
            <a:t>Value of </a:t>
          </a:r>
        </a:p>
        <a:p xmlns:a="http://schemas.openxmlformats.org/drawingml/2006/main">
          <a:r>
            <a:rPr lang="en-US" sz="1000" b="1">
              <a:solidFill>
                <a:sysClr val="windowText" lastClr="000000"/>
              </a:solidFill>
              <a:latin typeface="Arial" panose="020B0604020202020204" pitchFamily="34" charset="0"/>
              <a:cs typeface="Arial" panose="020B0604020202020204" pitchFamily="34" charset="0"/>
            </a:rPr>
            <a:t>flat block</a:t>
          </a:r>
        </a:p>
      </cdr:txBody>
    </cdr:sp>
  </cdr:relSizeAnchor>
  <cdr:relSizeAnchor xmlns:cdr="http://schemas.openxmlformats.org/drawingml/2006/chartDrawing">
    <cdr:from>
      <cdr:x>0.11094</cdr:x>
      <cdr:y>0.93074</cdr:y>
    </cdr:from>
    <cdr:to>
      <cdr:x>0.16735</cdr:x>
      <cdr:y>0.93074</cdr:y>
    </cdr:to>
    <cdr:cxnSp macro="">
      <cdr:nvCxnSpPr>
        <cdr:cNvPr id="23" name="Straight Arrow Connector 22">
          <a:extLst xmlns:a="http://schemas.openxmlformats.org/drawingml/2006/main">
            <a:ext uri="{FF2B5EF4-FFF2-40B4-BE49-F238E27FC236}">
              <a16:creationId xmlns:a16="http://schemas.microsoft.com/office/drawing/2014/main" id="{651A5D7A-4D6D-7747-B247-80E90132BA00}"/>
            </a:ext>
          </a:extLst>
        </cdr:cNvPr>
        <cdr:cNvCxnSpPr/>
      </cdr:nvCxnSpPr>
      <cdr:spPr>
        <a:xfrm xmlns:a="http://schemas.openxmlformats.org/drawingml/2006/main">
          <a:off x="678392" y="2894529"/>
          <a:ext cx="344950" cy="0"/>
        </a:xfrm>
        <a:prstGeom xmlns:a="http://schemas.openxmlformats.org/drawingml/2006/main" prst="straightConnector1">
          <a:avLst/>
        </a:prstGeom>
        <a:ln xmlns:a="http://schemas.openxmlformats.org/drawingml/2006/main">
          <a:tailEnd type="triangle"/>
        </a:ln>
      </cdr:spPr>
      <cdr:style>
        <a:lnRef xmlns:a="http://schemas.openxmlformats.org/drawingml/2006/main" idx="1">
          <a:schemeClr val="dk1"/>
        </a:lnRef>
        <a:fillRef xmlns:a="http://schemas.openxmlformats.org/drawingml/2006/main" idx="0">
          <a:schemeClr val="dk1"/>
        </a:fillRef>
        <a:effectRef xmlns:a="http://schemas.openxmlformats.org/drawingml/2006/main" idx="0">
          <a:schemeClr val="dk1"/>
        </a:effectRef>
        <a:fontRef xmlns:a="http://schemas.openxmlformats.org/drawingml/2006/main" idx="minor">
          <a:schemeClr val="tx1"/>
        </a:fontRef>
      </cdr:style>
    </cdr:cxnSp>
  </cdr:relSizeAnchor>
  <cdr:relSizeAnchor xmlns:cdr="http://schemas.openxmlformats.org/drawingml/2006/chartDrawing">
    <cdr:from>
      <cdr:x>0.00285</cdr:x>
      <cdr:y>0.29859</cdr:y>
    </cdr:from>
    <cdr:to>
      <cdr:x>0.17721</cdr:x>
      <cdr:y>0.50176</cdr:y>
    </cdr:to>
    <cdr:grpSp>
      <cdr:nvGrpSpPr>
        <cdr:cNvPr id="10" name="Group 9"/>
        <cdr:cNvGrpSpPr/>
      </cdr:nvGrpSpPr>
      <cdr:grpSpPr>
        <a:xfrm xmlns:a="http://schemas.openxmlformats.org/drawingml/2006/main">
          <a:off x="17428" y="928589"/>
          <a:ext cx="1066220" cy="631841"/>
          <a:chOff x="0" y="2738076"/>
          <a:chExt cx="1167417" cy="709442"/>
        </a:xfrm>
      </cdr:grpSpPr>
      <cdr:sp macro="" textlink="">
        <cdr:nvSpPr>
          <cdr:cNvPr id="9" name="TextBox 8"/>
          <cdr:cNvSpPr txBox="1"/>
        </cdr:nvSpPr>
        <cdr:spPr>
          <a:xfrm xmlns:a="http://schemas.openxmlformats.org/drawingml/2006/main">
            <a:off x="0" y="2738076"/>
            <a:ext cx="1167417" cy="709442"/>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1000" b="1">
                <a:solidFill>
                  <a:schemeClr val="accent2">
                    <a:lumMod val="75000"/>
                  </a:schemeClr>
                </a:solidFill>
                <a:latin typeface="Arial" panose="020B0604020202020204" pitchFamily="34" charset="0"/>
                <a:cs typeface="Arial" panose="020B0604020202020204" pitchFamily="34" charset="0"/>
              </a:rPr>
              <a:t>Solar </a:t>
            </a:r>
          </a:p>
          <a:p xmlns:a="http://schemas.openxmlformats.org/drawingml/2006/main">
            <a:r>
              <a:rPr lang="en-US" sz="1000" b="1">
                <a:solidFill>
                  <a:schemeClr val="accent2">
                    <a:lumMod val="75000"/>
                  </a:schemeClr>
                </a:solidFill>
                <a:latin typeface="Arial" panose="020B0604020202020204" pitchFamily="34" charset="0"/>
                <a:cs typeface="Arial" panose="020B0604020202020204" pitchFamily="34" charset="0"/>
              </a:rPr>
              <a:t>market</a:t>
            </a:r>
            <a:r>
              <a:rPr lang="en-US" sz="1000" b="1" baseline="0">
                <a:solidFill>
                  <a:schemeClr val="accent2">
                    <a:lumMod val="75000"/>
                  </a:schemeClr>
                </a:solidFill>
                <a:latin typeface="Arial" panose="020B0604020202020204" pitchFamily="34" charset="0"/>
                <a:cs typeface="Arial" panose="020B0604020202020204" pitchFamily="34" charset="0"/>
              </a:rPr>
              <a:t> </a:t>
            </a:r>
          </a:p>
          <a:p xmlns:a="http://schemas.openxmlformats.org/drawingml/2006/main">
            <a:r>
              <a:rPr lang="en-US" sz="1000" b="1" baseline="0">
                <a:solidFill>
                  <a:schemeClr val="accent2">
                    <a:lumMod val="75000"/>
                  </a:schemeClr>
                </a:solidFill>
                <a:latin typeface="Arial" panose="020B0604020202020204" pitchFamily="34" charset="0"/>
                <a:cs typeface="Arial" panose="020B0604020202020204" pitchFamily="34" charset="0"/>
              </a:rPr>
              <a:t>value</a:t>
            </a:r>
            <a:endParaRPr lang="en-US" sz="1000" b="1">
              <a:solidFill>
                <a:schemeClr val="accent2">
                  <a:lumMod val="75000"/>
                </a:schemeClr>
              </a:solidFill>
              <a:latin typeface="Arial" panose="020B0604020202020204" pitchFamily="34" charset="0"/>
              <a:cs typeface="Arial" panose="020B0604020202020204" pitchFamily="34" charset="0"/>
            </a:endParaRPr>
          </a:p>
        </cdr:txBody>
      </cdr:sp>
      <cdr:cxnSp macro="">
        <cdr:nvCxnSpPr>
          <cdr:cNvPr id="11" name="Straight Arrow Connector 10">
            <a:extLst xmlns:a="http://schemas.openxmlformats.org/drawingml/2006/main">
              <a:ext uri="{FF2B5EF4-FFF2-40B4-BE49-F238E27FC236}">
                <a16:creationId xmlns:a16="http://schemas.microsoft.com/office/drawing/2014/main" id="{B49594A2-B325-D74C-8D4E-50AA2D2F0F75}"/>
              </a:ext>
            </a:extLst>
          </cdr:cNvPr>
          <cdr:cNvCxnSpPr/>
        </cdr:nvCxnSpPr>
        <cdr:spPr>
          <a:xfrm xmlns:a="http://schemas.openxmlformats.org/drawingml/2006/main">
            <a:off x="675235" y="3070641"/>
            <a:ext cx="412038" cy="0"/>
          </a:xfrm>
          <a:prstGeom xmlns:a="http://schemas.openxmlformats.org/drawingml/2006/main" prst="straightConnector1">
            <a:avLst/>
          </a:prstGeom>
          <a:ln xmlns:a="http://schemas.openxmlformats.org/drawingml/2006/main">
            <a:solidFill>
              <a:schemeClr val="accent3">
                <a:lumMod val="50000"/>
              </a:schemeClr>
            </a:solidFill>
            <a:tailEnd type="triangle"/>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grpSp>
  </cdr:relSizeAnchor>
  <cdr:relSizeAnchor xmlns:cdr="http://schemas.openxmlformats.org/drawingml/2006/chartDrawing">
    <cdr:from>
      <cdr:x>0</cdr:x>
      <cdr:y>0</cdr:y>
    </cdr:from>
    <cdr:to>
      <cdr:x>0.55997</cdr:x>
      <cdr:y>0.09341</cdr:y>
    </cdr:to>
    <cdr:sp macro="" textlink="">
      <cdr:nvSpPr>
        <cdr:cNvPr id="12" name="TextBox 11"/>
        <cdr:cNvSpPr txBox="1"/>
      </cdr:nvSpPr>
      <cdr:spPr>
        <a:xfrm xmlns:a="http://schemas.openxmlformats.org/drawingml/2006/main">
          <a:off x="0" y="0"/>
          <a:ext cx="3424236" cy="290512"/>
        </a:xfrm>
        <a:prstGeom xmlns:a="http://schemas.openxmlformats.org/drawingml/2006/main" prst="rect">
          <a:avLst/>
        </a:prstGeom>
      </cdr:spPr>
      <cdr:txBody>
        <a:bodyPr xmlns:a="http://schemas.openxmlformats.org/drawingml/2006/main" vertOverflow="clip" wrap="square" lIns="18288" tIns="18288" rIns="18288" bIns="18288" rtlCol="0"/>
        <a:lstStyle xmlns:a="http://schemas.openxmlformats.org/drawingml/2006/main"/>
        <a:p xmlns:a="http://schemas.openxmlformats.org/drawingml/2006/main">
          <a:r>
            <a:rPr lang="en-US" sz="1000" b="1">
              <a:latin typeface="Arial" panose="020B0604020202020204" pitchFamily="34" charset="0"/>
              <a:cs typeface="Arial" panose="020B0604020202020204" pitchFamily="34" charset="0"/>
            </a:rPr>
            <a:t>Solar Value Relative</a:t>
          </a:r>
          <a:r>
            <a:rPr lang="en-US" sz="1000" b="1" baseline="0">
              <a:latin typeface="Arial" panose="020B0604020202020204" pitchFamily="34" charset="0"/>
              <a:cs typeface="Arial" panose="020B0604020202020204" pitchFamily="34" charset="0"/>
            </a:rPr>
            <a:t> to Flat Block Value (% difference)</a:t>
          </a:r>
          <a:endParaRPr lang="en-US" sz="1000" b="1">
            <a:latin typeface="Arial" panose="020B0604020202020204" pitchFamily="34" charset="0"/>
            <a:cs typeface="Arial" panose="020B0604020202020204" pitchFamily="34" charset="0"/>
          </a:endParaRPr>
        </a:p>
      </cdr:txBody>
    </cdr:sp>
  </cdr:relSizeAnchor>
</c:userShapes>
</file>

<file path=xl/drawings/drawing83.xml><?xml version="1.0" encoding="utf-8"?>
<xdr:wsDr xmlns:xdr="http://schemas.openxmlformats.org/drawingml/2006/spreadsheetDrawing" xmlns:a="http://schemas.openxmlformats.org/drawingml/2006/main">
  <xdr:twoCellAnchor>
    <xdr:from>
      <xdr:col>0</xdr:col>
      <xdr:colOff>0</xdr:colOff>
      <xdr:row>2</xdr:row>
      <xdr:rowOff>28258</xdr:rowOff>
    </xdr:from>
    <xdr:to>
      <xdr:col>11</xdr:col>
      <xdr:colOff>234315</xdr:colOff>
      <xdr:row>21</xdr:row>
      <xdr:rowOff>50166</xdr:rowOff>
    </xdr:to>
    <xdr:graphicFrame macro="">
      <xdr:nvGraphicFramePr>
        <xdr:cNvPr id="3" name="Chart 2">
          <a:extLst>
            <a:ext uri="{FF2B5EF4-FFF2-40B4-BE49-F238E27FC236}">
              <a16:creationId xmlns:a16="http://schemas.microsoft.com/office/drawing/2014/main" id="{00000000-0008-0000-0C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4.xml><?xml version="1.0" encoding="utf-8"?>
<c:userShapes xmlns:c="http://schemas.openxmlformats.org/drawingml/2006/chart">
  <cdr:relSizeAnchor xmlns:cdr="http://schemas.openxmlformats.org/drawingml/2006/chartDrawing">
    <cdr:from>
      <cdr:x>0.3101</cdr:x>
      <cdr:y>0.31179</cdr:y>
    </cdr:from>
    <cdr:to>
      <cdr:x>0.89023</cdr:x>
      <cdr:y>0.39512</cdr:y>
    </cdr:to>
    <cdr:sp macro="" textlink="">
      <cdr:nvSpPr>
        <cdr:cNvPr id="2" name="TextBox 1"/>
        <cdr:cNvSpPr txBox="1"/>
      </cdr:nvSpPr>
      <cdr:spPr>
        <a:xfrm xmlns:a="http://schemas.openxmlformats.org/drawingml/2006/main">
          <a:off x="1839751" y="921028"/>
          <a:ext cx="3441799" cy="246158"/>
        </a:xfrm>
        <a:prstGeom xmlns:a="http://schemas.openxmlformats.org/drawingml/2006/main" prst="rect">
          <a:avLst/>
        </a:prstGeom>
      </cdr:spPr>
      <cdr:txBody>
        <a:bodyPr xmlns:a="http://schemas.openxmlformats.org/drawingml/2006/main" vertOverflow="clip" wrap="square" lIns="45720" rIns="45720" rtlCol="0" anchor="ctr" anchorCtr="1"/>
        <a:lstStyle xmlns:a="http://schemas.openxmlformats.org/drawingml/2006/main"/>
        <a:p xmlns:a="http://schemas.openxmlformats.org/drawingml/2006/main">
          <a:r>
            <a:rPr lang="en-US" sz="1000" i="1">
              <a:latin typeface="Arial" panose="020B0604020202020204" pitchFamily="34" charset="0"/>
              <a:cs typeface="Arial" panose="020B0604020202020204" pitchFamily="34" charset="0"/>
            </a:rPr>
            <a:t>Hatched portion indicates the amount paired</a:t>
          </a:r>
          <a:r>
            <a:rPr lang="en-US" sz="1000" i="1" baseline="0">
              <a:latin typeface="Arial" panose="020B0604020202020204" pitchFamily="34" charset="0"/>
              <a:cs typeface="Arial" panose="020B0604020202020204" pitchFamily="34" charset="0"/>
            </a:rPr>
            <a:t> with storage</a:t>
          </a:r>
          <a:endParaRPr lang="en-US" sz="1000" i="1">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0.1883</cdr:x>
      <cdr:y>0.35479</cdr:y>
    </cdr:from>
    <cdr:to>
      <cdr:x>0.31869</cdr:x>
      <cdr:y>0.52083</cdr:y>
    </cdr:to>
    <cdr:cxnSp macro="">
      <cdr:nvCxnSpPr>
        <cdr:cNvPr id="7" name="Straight Arrow Connector 6">
          <a:extLst xmlns:a="http://schemas.openxmlformats.org/drawingml/2006/main">
            <a:ext uri="{FF2B5EF4-FFF2-40B4-BE49-F238E27FC236}">
              <a16:creationId xmlns:a16="http://schemas.microsoft.com/office/drawing/2014/main" id="{14E732A0-32B2-4132-BBC9-71ED7F1F7D3B}"/>
            </a:ext>
          </a:extLst>
        </cdr:cNvPr>
        <cdr:cNvCxnSpPr/>
      </cdr:nvCxnSpPr>
      <cdr:spPr bwMode="auto">
        <a:xfrm xmlns:a="http://schemas.openxmlformats.org/drawingml/2006/main" flipH="1">
          <a:off x="1117148" y="1048067"/>
          <a:ext cx="773565" cy="490475"/>
        </a:xfrm>
        <a:prstGeom xmlns:a="http://schemas.openxmlformats.org/drawingml/2006/main" prst="straightConnector1">
          <a:avLst/>
        </a:prstGeom>
        <a:solidFill xmlns:a="http://schemas.openxmlformats.org/drawingml/2006/main">
          <a:srgbClr val="FFFFFF"/>
        </a:solidFill>
        <a:ln xmlns:a="http://schemas.openxmlformats.org/drawingml/2006/main" w="9525" cap="flat" cmpd="sng" algn="ctr">
          <a:solidFill>
            <a:schemeClr val="bg1">
              <a:lumMod val="50000"/>
            </a:schemeClr>
          </a:solidFill>
          <a:prstDash val="solid"/>
          <a:round/>
          <a:headEnd type="none" w="med" len="lg"/>
          <a:tailEnd type="stealth"/>
        </a:ln>
        <a:effectLst xmlns:a="http://schemas.openxmlformats.org/drawingml/2006/main"/>
      </cdr:spPr>
    </cdr:cxnSp>
  </cdr:relSizeAnchor>
  <cdr:relSizeAnchor xmlns:cdr="http://schemas.openxmlformats.org/drawingml/2006/chartDrawing">
    <cdr:from>
      <cdr:x>0</cdr:x>
      <cdr:y>0</cdr:y>
    </cdr:from>
    <cdr:to>
      <cdr:x>0.38675</cdr:x>
      <cdr:y>0.06984</cdr:y>
    </cdr:to>
    <cdr:sp macro="" textlink="">
      <cdr:nvSpPr>
        <cdr:cNvPr id="5" name="TextBox 1"/>
        <cdr:cNvSpPr txBox="1"/>
      </cdr:nvSpPr>
      <cdr:spPr>
        <a:xfrm xmlns:a="http://schemas.openxmlformats.org/drawingml/2006/main">
          <a:off x="0" y="0"/>
          <a:ext cx="2298700" cy="223520"/>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i="0">
              <a:latin typeface="Arial" panose="020B0604020202020204" pitchFamily="34" charset="0"/>
              <a:cs typeface="Arial" panose="020B0604020202020204" pitchFamily="34" charset="0"/>
            </a:rPr>
            <a:t>Capacity in Queues at Year-End (GW)</a:t>
          </a:r>
        </a:p>
      </cdr:txBody>
    </cdr:sp>
  </cdr:relSizeAnchor>
  <cdr:relSizeAnchor xmlns:cdr="http://schemas.openxmlformats.org/drawingml/2006/chartDrawing">
    <cdr:from>
      <cdr:x>0.18162</cdr:x>
      <cdr:y>0.21984</cdr:y>
    </cdr:from>
    <cdr:to>
      <cdr:x>0.31548</cdr:x>
      <cdr:y>0.33867</cdr:y>
    </cdr:to>
    <cdr:cxnSp macro="">
      <cdr:nvCxnSpPr>
        <cdr:cNvPr id="38" name="Straight Arrow Connector 37">
          <a:extLst xmlns:a="http://schemas.openxmlformats.org/drawingml/2006/main">
            <a:ext uri="{FF2B5EF4-FFF2-40B4-BE49-F238E27FC236}">
              <a16:creationId xmlns:a16="http://schemas.microsoft.com/office/drawing/2014/main" id="{63335333-7B17-4B72-AEFC-0148B529F044}"/>
            </a:ext>
          </a:extLst>
        </cdr:cNvPr>
        <cdr:cNvCxnSpPr/>
      </cdr:nvCxnSpPr>
      <cdr:spPr bwMode="auto">
        <a:xfrm xmlns:a="http://schemas.openxmlformats.org/drawingml/2006/main" flipH="1" flipV="1">
          <a:off x="1077517" y="649413"/>
          <a:ext cx="794146" cy="351029"/>
        </a:xfrm>
        <a:prstGeom xmlns:a="http://schemas.openxmlformats.org/drawingml/2006/main" prst="straightConnector1">
          <a:avLst/>
        </a:prstGeom>
        <a:solidFill xmlns:a="http://schemas.openxmlformats.org/drawingml/2006/main">
          <a:srgbClr val="FFFFFF"/>
        </a:solidFill>
        <a:ln xmlns:a="http://schemas.openxmlformats.org/drawingml/2006/main" w="9525" cap="flat" cmpd="sng" algn="ctr">
          <a:solidFill>
            <a:schemeClr val="bg1">
              <a:lumMod val="50000"/>
            </a:schemeClr>
          </a:solidFill>
          <a:prstDash val="solid"/>
          <a:round/>
          <a:headEnd type="none" w="med" len="lg"/>
          <a:tailEnd type="stealth"/>
        </a:ln>
        <a:effectLst xmlns:a="http://schemas.openxmlformats.org/drawingml/2006/main"/>
      </cdr:spPr>
    </cdr:cxnSp>
  </cdr:relSizeAnchor>
  <cdr:relSizeAnchor xmlns:cdr="http://schemas.openxmlformats.org/drawingml/2006/chartDrawing">
    <cdr:from>
      <cdr:x>0.30397</cdr:x>
      <cdr:y>0.36769</cdr:y>
    </cdr:from>
    <cdr:to>
      <cdr:x>0.3211</cdr:x>
      <cdr:y>0.43074</cdr:y>
    </cdr:to>
    <cdr:cxnSp macro="">
      <cdr:nvCxnSpPr>
        <cdr:cNvPr id="6" name="Straight Arrow Connector 5">
          <a:extLst xmlns:a="http://schemas.openxmlformats.org/drawingml/2006/main">
            <a:ext uri="{FF2B5EF4-FFF2-40B4-BE49-F238E27FC236}">
              <a16:creationId xmlns:a16="http://schemas.microsoft.com/office/drawing/2014/main" id="{14E732A0-32B2-4132-BBC9-71ED7F1F7D3B}"/>
            </a:ext>
          </a:extLst>
        </cdr:cNvPr>
        <cdr:cNvCxnSpPr/>
      </cdr:nvCxnSpPr>
      <cdr:spPr bwMode="auto">
        <a:xfrm xmlns:a="http://schemas.openxmlformats.org/drawingml/2006/main" flipH="1">
          <a:off x="1803402" y="1086167"/>
          <a:ext cx="101598" cy="186241"/>
        </a:xfrm>
        <a:prstGeom xmlns:a="http://schemas.openxmlformats.org/drawingml/2006/main" prst="straightConnector1">
          <a:avLst/>
        </a:prstGeom>
        <a:solidFill xmlns:a="http://schemas.openxmlformats.org/drawingml/2006/main">
          <a:srgbClr val="FFFFFF"/>
        </a:solidFill>
        <a:ln xmlns:a="http://schemas.openxmlformats.org/drawingml/2006/main" w="9525" cap="flat" cmpd="sng" algn="ctr">
          <a:solidFill>
            <a:schemeClr val="bg1">
              <a:lumMod val="50000"/>
            </a:schemeClr>
          </a:solidFill>
          <a:prstDash val="solid"/>
          <a:round/>
          <a:headEnd type="none" w="med" len="lg"/>
          <a:tailEnd type="stealth"/>
        </a:ln>
        <a:effectLst xmlns:a="http://schemas.openxmlformats.org/drawingml/2006/main"/>
      </cdr:spPr>
    </cdr:cxnSp>
  </cdr:relSizeAnchor>
</c:userShapes>
</file>

<file path=xl/drawings/drawing85.xml><?xml version="1.0" encoding="utf-8"?>
<xdr:wsDr xmlns:xdr="http://schemas.openxmlformats.org/drawingml/2006/spreadsheetDrawing" xmlns:a="http://schemas.openxmlformats.org/drawingml/2006/main">
  <xdr:twoCellAnchor>
    <xdr:from>
      <xdr:col>0</xdr:col>
      <xdr:colOff>19050</xdr:colOff>
      <xdr:row>1</xdr:row>
      <xdr:rowOff>90172</xdr:rowOff>
    </xdr:from>
    <xdr:to>
      <xdr:col>11</xdr:col>
      <xdr:colOff>577215</xdr:colOff>
      <xdr:row>20</xdr:row>
      <xdr:rowOff>112079</xdr:rowOff>
    </xdr:to>
    <xdr:graphicFrame macro="">
      <xdr:nvGraphicFramePr>
        <xdr:cNvPr id="3" name="Chart 2">
          <a:extLst>
            <a:ext uri="{FF2B5EF4-FFF2-40B4-BE49-F238E27FC236}">
              <a16:creationId xmlns:a16="http://schemas.microsoft.com/office/drawing/2014/main" id="{00000000-0008-0000-0C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6.xml><?xml version="1.0" encoding="utf-8"?>
<c:userShapes xmlns:c="http://schemas.openxmlformats.org/drawingml/2006/chart">
  <cdr:relSizeAnchor xmlns:cdr="http://schemas.openxmlformats.org/drawingml/2006/chartDrawing">
    <cdr:from>
      <cdr:x>0.23884</cdr:x>
      <cdr:y>0.10111</cdr:y>
    </cdr:from>
    <cdr:to>
      <cdr:x>0.51935</cdr:x>
      <cdr:y>0.27946</cdr:y>
    </cdr:to>
    <cdr:sp macro="" textlink="">
      <cdr:nvSpPr>
        <cdr:cNvPr id="2" name="TextBox 1"/>
        <cdr:cNvSpPr txBox="1"/>
      </cdr:nvSpPr>
      <cdr:spPr>
        <a:xfrm xmlns:a="http://schemas.openxmlformats.org/drawingml/2006/main">
          <a:off x="1528763" y="305116"/>
          <a:ext cx="1795462" cy="538163"/>
        </a:xfrm>
        <a:prstGeom xmlns:a="http://schemas.openxmlformats.org/drawingml/2006/main" prst="rect">
          <a:avLst/>
        </a:prstGeom>
      </cdr:spPr>
      <cdr:txBody>
        <a:bodyPr xmlns:a="http://schemas.openxmlformats.org/drawingml/2006/main" vertOverflow="clip" wrap="square" lIns="45720" rIns="45720" rtlCol="0" anchor="ctr" anchorCtr="1"/>
        <a:lstStyle xmlns:a="http://schemas.openxmlformats.org/drawingml/2006/main"/>
        <a:p xmlns:a="http://schemas.openxmlformats.org/drawingml/2006/main">
          <a:r>
            <a:rPr lang="en-US" sz="1000" i="1">
              <a:latin typeface="Arial" panose="020B0604020202020204" pitchFamily="34" charset="0"/>
              <a:cs typeface="Arial" panose="020B0604020202020204" pitchFamily="34" charset="0"/>
            </a:rPr>
            <a:t>Hatched portion indicates the amount paired</a:t>
          </a:r>
          <a:r>
            <a:rPr lang="en-US" sz="1000" i="1" baseline="0">
              <a:latin typeface="Arial" panose="020B0604020202020204" pitchFamily="34" charset="0"/>
              <a:cs typeface="Arial" panose="020B0604020202020204" pitchFamily="34" charset="0"/>
            </a:rPr>
            <a:t> with storage</a:t>
          </a:r>
          <a:endParaRPr lang="en-US" sz="1000" i="1">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0.15104</cdr:x>
      <cdr:y>0.18319</cdr:y>
    </cdr:from>
    <cdr:to>
      <cdr:x>0.24405</cdr:x>
      <cdr:y>0.46412</cdr:y>
    </cdr:to>
    <cdr:cxnSp macro="">
      <cdr:nvCxnSpPr>
        <cdr:cNvPr id="7" name="Straight Arrow Connector 6">
          <a:extLst xmlns:a="http://schemas.openxmlformats.org/drawingml/2006/main">
            <a:ext uri="{FF2B5EF4-FFF2-40B4-BE49-F238E27FC236}">
              <a16:creationId xmlns:a16="http://schemas.microsoft.com/office/drawing/2014/main" id="{14E732A0-32B2-4132-BBC9-71ED7F1F7D3B}"/>
            </a:ext>
          </a:extLst>
        </cdr:cNvPr>
        <cdr:cNvCxnSpPr/>
      </cdr:nvCxnSpPr>
      <cdr:spPr bwMode="auto">
        <a:xfrm xmlns:a="http://schemas.openxmlformats.org/drawingml/2006/main" flipH="1">
          <a:off x="966788" y="552766"/>
          <a:ext cx="595312" cy="847726"/>
        </a:xfrm>
        <a:prstGeom xmlns:a="http://schemas.openxmlformats.org/drawingml/2006/main" prst="straightConnector1">
          <a:avLst/>
        </a:prstGeom>
        <a:solidFill xmlns:a="http://schemas.openxmlformats.org/drawingml/2006/main">
          <a:srgbClr val="FFFFFF"/>
        </a:solidFill>
        <a:ln xmlns:a="http://schemas.openxmlformats.org/drawingml/2006/main" w="9525" cap="flat" cmpd="sng" algn="ctr">
          <a:solidFill>
            <a:schemeClr val="bg1">
              <a:lumMod val="50000"/>
            </a:schemeClr>
          </a:solidFill>
          <a:prstDash val="solid"/>
          <a:round/>
          <a:headEnd type="none" w="med" len="lg"/>
          <a:tailEnd type="stealth"/>
        </a:ln>
        <a:effectLst xmlns:a="http://schemas.openxmlformats.org/drawingml/2006/main"/>
      </cdr:spPr>
    </cdr:cxnSp>
  </cdr:relSizeAnchor>
  <cdr:relSizeAnchor xmlns:cdr="http://schemas.openxmlformats.org/drawingml/2006/chartDrawing">
    <cdr:from>
      <cdr:x>0</cdr:x>
      <cdr:y>0</cdr:y>
    </cdr:from>
    <cdr:to>
      <cdr:x>0.41146</cdr:x>
      <cdr:y>0.06324</cdr:y>
    </cdr:to>
    <cdr:sp macro="" textlink="">
      <cdr:nvSpPr>
        <cdr:cNvPr id="5" name="TextBox 1"/>
        <cdr:cNvSpPr txBox="1"/>
      </cdr:nvSpPr>
      <cdr:spPr>
        <a:xfrm xmlns:a="http://schemas.openxmlformats.org/drawingml/2006/main">
          <a:off x="0" y="0"/>
          <a:ext cx="2633664" cy="190816"/>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i="0">
              <a:latin typeface="Arial" panose="020B0604020202020204" pitchFamily="34" charset="0"/>
              <a:cs typeface="Arial" panose="020B0604020202020204" pitchFamily="34" charset="0"/>
            </a:rPr>
            <a:t>Solar Capacity in Queues at Year-End (GW)</a:t>
          </a:r>
        </a:p>
      </cdr:txBody>
    </cdr:sp>
  </cdr:relSizeAnchor>
  <cdr:relSizeAnchor xmlns:cdr="http://schemas.openxmlformats.org/drawingml/2006/chartDrawing">
    <cdr:from>
      <cdr:x>0.14881</cdr:x>
      <cdr:y>0.18476</cdr:y>
    </cdr:from>
    <cdr:to>
      <cdr:x>0.2433</cdr:x>
      <cdr:y>0.21949</cdr:y>
    </cdr:to>
    <cdr:cxnSp macro="">
      <cdr:nvCxnSpPr>
        <cdr:cNvPr id="38" name="Straight Arrow Connector 37">
          <a:extLst xmlns:a="http://schemas.openxmlformats.org/drawingml/2006/main">
            <a:ext uri="{FF2B5EF4-FFF2-40B4-BE49-F238E27FC236}">
              <a16:creationId xmlns:a16="http://schemas.microsoft.com/office/drawing/2014/main" id="{63335333-7B17-4B72-AEFC-0148B529F044}"/>
            </a:ext>
          </a:extLst>
        </cdr:cNvPr>
        <cdr:cNvCxnSpPr/>
      </cdr:nvCxnSpPr>
      <cdr:spPr bwMode="auto">
        <a:xfrm xmlns:a="http://schemas.openxmlformats.org/drawingml/2006/main" flipH="1">
          <a:off x="952501" y="557528"/>
          <a:ext cx="604837" cy="104775"/>
        </a:xfrm>
        <a:prstGeom xmlns:a="http://schemas.openxmlformats.org/drawingml/2006/main" prst="straightConnector1">
          <a:avLst/>
        </a:prstGeom>
        <a:solidFill xmlns:a="http://schemas.openxmlformats.org/drawingml/2006/main">
          <a:srgbClr val="FFFFFF"/>
        </a:solidFill>
        <a:ln xmlns:a="http://schemas.openxmlformats.org/drawingml/2006/main" w="9525" cap="flat" cmpd="sng" algn="ctr">
          <a:solidFill>
            <a:schemeClr val="bg1">
              <a:lumMod val="50000"/>
            </a:schemeClr>
          </a:solidFill>
          <a:prstDash val="solid"/>
          <a:round/>
          <a:headEnd type="none" w="med" len="lg"/>
          <a:tailEnd type="stealth"/>
        </a:ln>
        <a:effectLst xmlns:a="http://schemas.openxmlformats.org/drawingml/2006/main"/>
      </cdr:spPr>
    </cdr:cxnSp>
  </cdr:relSizeAnchor>
  <cdr:relSizeAnchor xmlns:cdr="http://schemas.openxmlformats.org/drawingml/2006/chartDrawing">
    <cdr:from>
      <cdr:x>0.2402</cdr:x>
      <cdr:y>0.18003</cdr:y>
    </cdr:from>
    <cdr:to>
      <cdr:x>0.24187</cdr:x>
      <cdr:y>0.28042</cdr:y>
    </cdr:to>
    <cdr:cxnSp macro="">
      <cdr:nvCxnSpPr>
        <cdr:cNvPr id="6" name="Straight Arrow Connector 5">
          <a:extLst xmlns:a="http://schemas.openxmlformats.org/drawingml/2006/main">
            <a:ext uri="{FF2B5EF4-FFF2-40B4-BE49-F238E27FC236}">
              <a16:creationId xmlns:a16="http://schemas.microsoft.com/office/drawing/2014/main" id="{63335333-7B17-4B72-AEFC-0148B529F044}"/>
            </a:ext>
          </a:extLst>
        </cdr:cNvPr>
        <cdr:cNvCxnSpPr/>
      </cdr:nvCxnSpPr>
      <cdr:spPr bwMode="auto">
        <a:xfrm xmlns:a="http://schemas.openxmlformats.org/drawingml/2006/main" flipH="1">
          <a:off x="1603375" y="543241"/>
          <a:ext cx="11113" cy="302919"/>
        </a:xfrm>
        <a:prstGeom xmlns:a="http://schemas.openxmlformats.org/drawingml/2006/main" prst="straightConnector1">
          <a:avLst/>
        </a:prstGeom>
        <a:solidFill xmlns:a="http://schemas.openxmlformats.org/drawingml/2006/main">
          <a:srgbClr val="FFFFFF"/>
        </a:solidFill>
        <a:ln xmlns:a="http://schemas.openxmlformats.org/drawingml/2006/main" w="9525" cap="flat" cmpd="sng" algn="ctr">
          <a:solidFill>
            <a:schemeClr val="bg1">
              <a:lumMod val="50000"/>
            </a:schemeClr>
          </a:solidFill>
          <a:prstDash val="solid"/>
          <a:round/>
          <a:headEnd type="none" w="med" len="lg"/>
          <a:tailEnd type="stealth"/>
        </a:ln>
        <a:effectLst xmlns:a="http://schemas.openxmlformats.org/drawingml/2006/main"/>
      </cdr:spPr>
    </cdr:cxnSp>
  </cdr:relSizeAnchor>
</c:userShapes>
</file>

<file path=xl/drawings/drawing87.xml><?xml version="1.0" encoding="utf-8"?>
<xdr:wsDr xmlns:xdr="http://schemas.openxmlformats.org/drawingml/2006/spreadsheetDrawing" xmlns:a="http://schemas.openxmlformats.org/drawingml/2006/main">
  <xdr:twoCellAnchor>
    <xdr:from>
      <xdr:col>0</xdr:col>
      <xdr:colOff>28575</xdr:colOff>
      <xdr:row>2</xdr:row>
      <xdr:rowOff>0</xdr:rowOff>
    </xdr:from>
    <xdr:to>
      <xdr:col>4</xdr:col>
      <xdr:colOff>185737</xdr:colOff>
      <xdr:row>20</xdr:row>
      <xdr:rowOff>57150</xdr:rowOff>
    </xdr:to>
    <xdr:graphicFrame macro="">
      <xdr:nvGraphicFramePr>
        <xdr:cNvPr id="2" name="Chart 1">
          <a:extLst>
            <a:ext uri="{FF2B5EF4-FFF2-40B4-BE49-F238E27FC236}">
              <a16:creationId xmlns:a16="http://schemas.microsoft.com/office/drawing/2014/main" id="{00000000-0008-0000-0E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239395</xdr:colOff>
      <xdr:row>2</xdr:row>
      <xdr:rowOff>116840</xdr:rowOff>
    </xdr:from>
    <xdr:to>
      <xdr:col>11</xdr:col>
      <xdr:colOff>294638</xdr:colOff>
      <xdr:row>19</xdr:row>
      <xdr:rowOff>34290</xdr:rowOff>
    </xdr:to>
    <xdr:grpSp>
      <xdr:nvGrpSpPr>
        <xdr:cNvPr id="4" name="Group 3">
          <a:extLst>
            <a:ext uri="{FF2B5EF4-FFF2-40B4-BE49-F238E27FC236}">
              <a16:creationId xmlns:a16="http://schemas.microsoft.com/office/drawing/2014/main" id="{00000000-0008-0000-0E00-000007000000}"/>
            </a:ext>
          </a:extLst>
        </xdr:cNvPr>
        <xdr:cNvGrpSpPr/>
      </xdr:nvGrpSpPr>
      <xdr:grpSpPr>
        <a:xfrm>
          <a:off x="3692208" y="454978"/>
          <a:ext cx="5765480" cy="2593975"/>
          <a:chOff x="3600450" y="4210050"/>
          <a:chExt cx="6087946" cy="2814320"/>
        </a:xfrm>
        <a:solidFill>
          <a:schemeClr val="bg1"/>
        </a:solidFill>
      </xdr:grpSpPr>
      <xdr:graphicFrame macro="">
        <xdr:nvGraphicFramePr>
          <xdr:cNvPr id="5" name="Chart 4">
            <a:extLst>
              <a:ext uri="{FF2B5EF4-FFF2-40B4-BE49-F238E27FC236}">
                <a16:creationId xmlns:a16="http://schemas.microsoft.com/office/drawing/2014/main" id="{00000000-0008-0000-0E00-000004000000}"/>
              </a:ext>
            </a:extLst>
          </xdr:cNvPr>
          <xdr:cNvGraphicFramePr>
            <a:graphicFrameLocks/>
          </xdr:cNvGraphicFramePr>
        </xdr:nvGraphicFramePr>
        <xdr:xfrm>
          <a:off x="3600450" y="4210050"/>
          <a:ext cx="3220720" cy="2814320"/>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6" name="Chart 5">
            <a:extLst>
              <a:ext uri="{FF2B5EF4-FFF2-40B4-BE49-F238E27FC236}">
                <a16:creationId xmlns:a16="http://schemas.microsoft.com/office/drawing/2014/main" id="{00000000-0008-0000-0E00-000005000000}"/>
              </a:ext>
            </a:extLst>
          </xdr:cNvPr>
          <xdr:cNvGraphicFramePr>
            <a:graphicFrameLocks/>
          </xdr:cNvGraphicFramePr>
        </xdr:nvGraphicFramePr>
        <xdr:xfrm>
          <a:off x="6467676" y="4210050"/>
          <a:ext cx="3220720" cy="2814320"/>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wsDr>
</file>

<file path=xl/drawings/drawing88.xml><?xml version="1.0" encoding="utf-8"?>
<c:userShapes xmlns:c="http://schemas.openxmlformats.org/drawingml/2006/chart">
  <cdr:relSizeAnchor xmlns:cdr="http://schemas.openxmlformats.org/drawingml/2006/chartDrawing">
    <cdr:from>
      <cdr:x>0</cdr:x>
      <cdr:y>0</cdr:y>
    </cdr:from>
    <cdr:to>
      <cdr:x>0.75635</cdr:x>
      <cdr:y>0.08036</cdr:y>
    </cdr:to>
    <cdr:sp macro="" textlink="">
      <cdr:nvSpPr>
        <cdr:cNvPr id="2" name="TextBox 1"/>
        <cdr:cNvSpPr txBox="1"/>
      </cdr:nvSpPr>
      <cdr:spPr>
        <a:xfrm xmlns:a="http://schemas.openxmlformats.org/drawingml/2006/main">
          <a:off x="0" y="0"/>
          <a:ext cx="2409825" cy="257175"/>
        </a:xfrm>
        <a:prstGeom xmlns:a="http://schemas.openxmlformats.org/drawingml/2006/main" prst="rect">
          <a:avLst/>
        </a:prstGeom>
      </cdr:spPr>
      <cdr:txBody>
        <a:bodyPr xmlns:a="http://schemas.openxmlformats.org/drawingml/2006/main" vertOverflow="clip" wrap="square" lIns="45720" rIns="45720" rtlCol="0" anchor="ctr" anchorCtr="1"/>
        <a:lstStyle xmlns:a="http://schemas.openxmlformats.org/drawingml/2006/main"/>
        <a:p xmlns:a="http://schemas.openxmlformats.org/drawingml/2006/main">
          <a:r>
            <a:rPr lang="en-US" sz="1000">
              <a:solidFill>
                <a:sysClr val="windowText" lastClr="000000"/>
              </a:solidFill>
              <a:latin typeface="Arial" panose="020B0604020202020204" pitchFamily="34" charset="0"/>
              <a:cs typeface="Arial" panose="020B0604020202020204" pitchFamily="34" charset="0"/>
            </a:rPr>
            <a:t>Capacity in Queues at end</a:t>
          </a:r>
          <a:r>
            <a:rPr lang="en-US" sz="1000" baseline="0">
              <a:solidFill>
                <a:sysClr val="windowText" lastClr="000000"/>
              </a:solidFill>
              <a:latin typeface="Arial" panose="020B0604020202020204" pitchFamily="34" charset="0"/>
              <a:cs typeface="Arial" panose="020B0604020202020204" pitchFamily="34" charset="0"/>
            </a:rPr>
            <a:t> of 2019</a:t>
          </a:r>
          <a:r>
            <a:rPr lang="en-US" sz="1000">
              <a:solidFill>
                <a:sysClr val="windowText" lastClr="000000"/>
              </a:solidFill>
              <a:latin typeface="Arial" panose="020B0604020202020204" pitchFamily="34" charset="0"/>
              <a:cs typeface="Arial" panose="020B0604020202020204" pitchFamily="34" charset="0"/>
            </a:rPr>
            <a:t> (GW)</a:t>
          </a:r>
        </a:p>
      </cdr:txBody>
    </cdr:sp>
  </cdr:relSizeAnchor>
  <cdr:relSizeAnchor xmlns:cdr="http://schemas.openxmlformats.org/drawingml/2006/chartDrawing">
    <cdr:from>
      <cdr:x>0.16101</cdr:x>
      <cdr:y>0.63588</cdr:y>
    </cdr:from>
    <cdr:to>
      <cdr:x>0.30506</cdr:x>
      <cdr:y>0.69448</cdr:y>
    </cdr:to>
    <cdr:sp macro="" textlink="">
      <cdr:nvSpPr>
        <cdr:cNvPr id="3" name="TextBox 1"/>
        <cdr:cNvSpPr txBox="1"/>
      </cdr:nvSpPr>
      <cdr:spPr>
        <a:xfrm xmlns:a="http://schemas.openxmlformats.org/drawingml/2006/main">
          <a:off x="515305" y="2035065"/>
          <a:ext cx="461018" cy="187544"/>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3">
                  <a:lumMod val="50000"/>
                </a:schemeClr>
              </a:solidFill>
              <a:latin typeface="Arial" panose="020B0604020202020204" pitchFamily="34" charset="0"/>
              <a:cs typeface="Arial" panose="020B0604020202020204" pitchFamily="34" charset="0"/>
            </a:rPr>
            <a:t>27.7%</a:t>
          </a:r>
        </a:p>
      </cdr:txBody>
    </cdr:sp>
  </cdr:relSizeAnchor>
  <cdr:relSizeAnchor xmlns:cdr="http://schemas.openxmlformats.org/drawingml/2006/chartDrawing">
    <cdr:from>
      <cdr:x>0.58631</cdr:x>
      <cdr:y>0.83598</cdr:y>
    </cdr:from>
    <cdr:to>
      <cdr:x>0.72916</cdr:x>
      <cdr:y>0.89537</cdr:y>
    </cdr:to>
    <cdr:sp macro="" textlink="">
      <cdr:nvSpPr>
        <cdr:cNvPr id="4" name="TextBox 1"/>
        <cdr:cNvSpPr txBox="1"/>
      </cdr:nvSpPr>
      <cdr:spPr>
        <a:xfrm xmlns:a="http://schemas.openxmlformats.org/drawingml/2006/main">
          <a:off x="1876439" y="2675475"/>
          <a:ext cx="457177" cy="190072"/>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3">
                  <a:lumMod val="50000"/>
                </a:schemeClr>
              </a:solidFill>
              <a:latin typeface="Arial" panose="020B0604020202020204" pitchFamily="34" charset="0"/>
              <a:cs typeface="Arial" panose="020B0604020202020204" pitchFamily="34" charset="0"/>
            </a:rPr>
            <a:t>0.6%</a:t>
          </a:r>
        </a:p>
      </cdr:txBody>
    </cdr:sp>
  </cdr:relSizeAnchor>
  <cdr:relSizeAnchor xmlns:cdr="http://schemas.openxmlformats.org/drawingml/2006/chartDrawing">
    <cdr:from>
      <cdr:x>0.37351</cdr:x>
      <cdr:y>0.80621</cdr:y>
    </cdr:from>
    <cdr:to>
      <cdr:x>0.51756</cdr:x>
      <cdr:y>0.863</cdr:y>
    </cdr:to>
    <cdr:sp macro="" textlink="">
      <cdr:nvSpPr>
        <cdr:cNvPr id="5" name="TextBox 1"/>
        <cdr:cNvSpPr txBox="1"/>
      </cdr:nvSpPr>
      <cdr:spPr>
        <a:xfrm xmlns:a="http://schemas.openxmlformats.org/drawingml/2006/main">
          <a:off x="1195395" y="2580203"/>
          <a:ext cx="461017" cy="181750"/>
        </a:xfrm>
        <a:prstGeom xmlns:a="http://schemas.openxmlformats.org/drawingml/2006/main" prst="rect">
          <a:avLst/>
        </a:prstGeom>
      </cdr:spPr>
      <cdr:txBody>
        <a:bodyPr xmlns:a="http://schemas.openxmlformats.org/drawingml/2006/main" wrap="square" lIns="45720" rIns="45720" rtlCol="0" anchor="ctr" anchorCtr="1"/>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000">
              <a:solidFill>
                <a:schemeClr val="accent3">
                  <a:lumMod val="50000"/>
                </a:schemeClr>
              </a:solidFill>
              <a:latin typeface="Arial" panose="020B0604020202020204" pitchFamily="34" charset="0"/>
              <a:cs typeface="Arial" panose="020B0604020202020204" pitchFamily="34" charset="0"/>
            </a:rPr>
            <a:t>4.8%</a:t>
          </a:r>
        </a:p>
      </cdr:txBody>
    </cdr:sp>
  </cdr:relSizeAnchor>
</c:userShapes>
</file>

<file path=xl/drawings/drawing89.xml><?xml version="1.0" encoding="utf-8"?>
<xdr:wsDr xmlns:xdr="http://schemas.openxmlformats.org/drawingml/2006/spreadsheetDrawing" xmlns:a="http://schemas.openxmlformats.org/drawingml/2006/main">
  <xdr:twoCellAnchor editAs="oneCell">
    <xdr:from>
      <xdr:col>0</xdr:col>
      <xdr:colOff>0</xdr:colOff>
      <xdr:row>2</xdr:row>
      <xdr:rowOff>20320</xdr:rowOff>
    </xdr:from>
    <xdr:to>
      <xdr:col>8</xdr:col>
      <xdr:colOff>619760</xdr:colOff>
      <xdr:row>21</xdr:row>
      <xdr:rowOff>679</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386080"/>
          <a:ext cx="8140700" cy="297501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1</xdr:row>
      <xdr:rowOff>104774</xdr:rowOff>
    </xdr:from>
    <xdr:to>
      <xdr:col>8</xdr:col>
      <xdr:colOff>643890</xdr:colOff>
      <xdr:row>20</xdr:row>
      <xdr:rowOff>138111</xdr:rowOff>
    </xdr:to>
    <xdr:graphicFrame macro="">
      <xdr:nvGraphicFramePr>
        <xdr:cNvPr id="3" name="Chart 2">
          <a:extLst>
            <a:ext uri="{FF2B5EF4-FFF2-40B4-BE49-F238E27FC236}">
              <a16:creationId xmlns:a16="http://schemas.microsoft.com/office/drawing/2014/main" id="{00000000-0008-0000-0200-00001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Regional_by_ISO"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gional_by_ISO"/>
    </sheetNames>
    <sheetDataSet>
      <sheetData sheetId="0"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4.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0.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13.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1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15.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16.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68.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75.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77.xml"/></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81.xml"/><Relationship Id="rId1" Type="http://schemas.openxmlformats.org/officeDocument/2006/relationships/printerSettings" Target="../printerSettings/printerSettings18.bin"/></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83.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85.xm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87.xml"/><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89.xml"/><Relationship Id="rId1" Type="http://schemas.openxmlformats.org/officeDocument/2006/relationships/printerSettings" Target="../printerSettings/printerSettings20.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tint="0.249977111117893"/>
  </sheetPr>
  <dimension ref="A1:U65"/>
  <sheetViews>
    <sheetView tabSelected="1" zoomScale="80" zoomScaleNormal="80" workbookViewId="0"/>
  </sheetViews>
  <sheetFormatPr defaultColWidth="8.71875" defaultRowHeight="12.3" x14ac:dyDescent="0.4"/>
  <cols>
    <col min="1" max="5" width="8.71875" style="268"/>
    <col min="6" max="19" width="9.1640625" style="268" customWidth="1"/>
    <col min="20" max="16384" width="8.71875" style="268"/>
  </cols>
  <sheetData>
    <row r="1" spans="1:19" x14ac:dyDescent="0.4">
      <c r="A1" s="319"/>
      <c r="B1" s="320"/>
      <c r="C1" s="320"/>
      <c r="D1" s="320"/>
      <c r="E1" s="320"/>
      <c r="F1" s="320"/>
      <c r="G1" s="320"/>
      <c r="H1" s="320"/>
      <c r="I1" s="320"/>
      <c r="J1" s="320"/>
      <c r="K1" s="320"/>
      <c r="L1" s="320"/>
      <c r="M1" s="320"/>
      <c r="N1" s="320"/>
      <c r="O1" s="320"/>
      <c r="P1" s="320"/>
      <c r="Q1" s="320"/>
      <c r="R1" s="320"/>
      <c r="S1" s="321"/>
    </row>
    <row r="2" spans="1:19" x14ac:dyDescent="0.4">
      <c r="A2" s="322"/>
      <c r="B2" s="314"/>
      <c r="C2" s="314"/>
      <c r="D2" s="314"/>
      <c r="E2" s="314"/>
      <c r="F2" s="314"/>
      <c r="G2" s="314"/>
      <c r="H2" s="314"/>
      <c r="I2" s="314"/>
      <c r="J2" s="314"/>
      <c r="K2" s="314"/>
      <c r="L2" s="314"/>
      <c r="M2" s="314"/>
      <c r="N2" s="314"/>
      <c r="O2" s="314"/>
      <c r="P2" s="314"/>
      <c r="Q2" s="314"/>
      <c r="R2" s="314"/>
      <c r="S2" s="323"/>
    </row>
    <row r="3" spans="1:19" x14ac:dyDescent="0.4">
      <c r="A3" s="322"/>
      <c r="B3" s="314"/>
      <c r="C3" s="314"/>
      <c r="D3" s="314"/>
      <c r="E3" s="314"/>
      <c r="F3" s="314"/>
      <c r="G3" s="314"/>
      <c r="H3" s="314"/>
      <c r="I3" s="314"/>
      <c r="J3" s="314"/>
      <c r="K3" s="314"/>
      <c r="L3" s="314"/>
      <c r="M3" s="314"/>
      <c r="N3" s="314"/>
      <c r="O3" s="314"/>
      <c r="P3" s="314"/>
      <c r="Q3" s="314"/>
      <c r="R3" s="314"/>
      <c r="S3" s="323"/>
    </row>
    <row r="4" spans="1:19" x14ac:dyDescent="0.4">
      <c r="A4" s="322"/>
      <c r="B4" s="314"/>
      <c r="C4" s="314"/>
      <c r="D4" s="314"/>
      <c r="E4" s="314"/>
      <c r="F4" s="314"/>
      <c r="G4" s="314"/>
      <c r="H4" s="314"/>
      <c r="I4" s="314"/>
      <c r="J4" s="314"/>
      <c r="K4" s="314"/>
      <c r="L4" s="314"/>
      <c r="M4" s="314"/>
      <c r="N4" s="314"/>
      <c r="O4" s="314"/>
      <c r="P4" s="314"/>
      <c r="Q4" s="314"/>
      <c r="R4" s="314"/>
      <c r="S4" s="323"/>
    </row>
    <row r="5" spans="1:19" x14ac:dyDescent="0.4">
      <c r="A5" s="322"/>
      <c r="B5" s="314"/>
      <c r="C5" s="314"/>
      <c r="D5" s="314"/>
      <c r="E5" s="314"/>
      <c r="F5" s="314"/>
      <c r="G5" s="314"/>
      <c r="H5" s="314"/>
      <c r="I5" s="314"/>
      <c r="J5" s="314"/>
      <c r="K5" s="314"/>
      <c r="L5" s="314"/>
      <c r="M5" s="314"/>
      <c r="N5" s="314"/>
      <c r="O5" s="314"/>
      <c r="P5" s="314"/>
      <c r="Q5" s="314"/>
      <c r="R5" s="314"/>
      <c r="S5" s="323"/>
    </row>
    <row r="6" spans="1:19" x14ac:dyDescent="0.4">
      <c r="A6" s="322"/>
      <c r="B6" s="314"/>
      <c r="C6" s="314"/>
      <c r="D6" s="314"/>
      <c r="E6" s="314"/>
      <c r="F6" s="314"/>
      <c r="G6" s="314"/>
      <c r="H6" s="314"/>
      <c r="I6" s="314"/>
      <c r="J6" s="314"/>
      <c r="K6" s="314"/>
      <c r="L6" s="314"/>
      <c r="M6" s="314"/>
      <c r="N6" s="314"/>
      <c r="O6" s="314"/>
      <c r="P6" s="314"/>
      <c r="Q6" s="314"/>
      <c r="R6" s="314"/>
      <c r="S6" s="323"/>
    </row>
    <row r="7" spans="1:19" x14ac:dyDescent="0.4">
      <c r="A7" s="322"/>
      <c r="B7" s="314"/>
      <c r="C7" s="314"/>
      <c r="D7" s="314"/>
      <c r="E7" s="314"/>
      <c r="F7" s="314"/>
      <c r="G7" s="314"/>
      <c r="H7" s="314"/>
      <c r="I7" s="314"/>
      <c r="J7" s="314"/>
      <c r="K7" s="314"/>
      <c r="L7" s="314"/>
      <c r="M7" s="314"/>
      <c r="N7" s="314"/>
      <c r="O7" s="314"/>
      <c r="P7" s="314"/>
      <c r="Q7" s="314"/>
      <c r="R7" s="314"/>
      <c r="S7" s="323"/>
    </row>
    <row r="8" spans="1:19" x14ac:dyDescent="0.4">
      <c r="A8" s="322"/>
      <c r="B8" s="314"/>
      <c r="C8" s="314"/>
      <c r="D8" s="314"/>
      <c r="E8" s="314"/>
      <c r="F8" s="314"/>
      <c r="G8" s="314"/>
      <c r="H8" s="314"/>
      <c r="I8" s="314"/>
      <c r="J8" s="314"/>
      <c r="K8" s="314"/>
      <c r="L8" s="314"/>
      <c r="M8" s="314"/>
      <c r="N8" s="314"/>
      <c r="O8" s="314"/>
      <c r="P8" s="314"/>
      <c r="Q8" s="314"/>
      <c r="R8" s="314"/>
      <c r="S8" s="323"/>
    </row>
    <row r="9" spans="1:19" x14ac:dyDescent="0.4">
      <c r="A9" s="322"/>
      <c r="B9" s="314"/>
      <c r="C9" s="314"/>
      <c r="D9" s="314"/>
      <c r="E9" s="314"/>
      <c r="F9" s="314"/>
      <c r="G9" s="314"/>
      <c r="H9" s="314"/>
      <c r="I9" s="314"/>
      <c r="J9" s="314"/>
      <c r="K9" s="314"/>
      <c r="L9" s="314"/>
      <c r="M9" s="314"/>
      <c r="N9" s="314"/>
      <c r="O9" s="314"/>
      <c r="P9" s="314"/>
      <c r="Q9" s="314"/>
      <c r="R9" s="314"/>
      <c r="S9" s="323"/>
    </row>
    <row r="10" spans="1:19" x14ac:dyDescent="0.4">
      <c r="A10" s="322"/>
      <c r="B10" s="314"/>
      <c r="C10" s="314"/>
      <c r="D10" s="314"/>
      <c r="E10" s="314"/>
      <c r="F10" s="314"/>
      <c r="G10" s="314"/>
      <c r="H10" s="314"/>
      <c r="I10" s="314"/>
      <c r="J10" s="314"/>
      <c r="K10" s="314"/>
      <c r="L10" s="314"/>
      <c r="M10" s="314"/>
      <c r="N10" s="314"/>
      <c r="O10" s="314"/>
      <c r="P10" s="314"/>
      <c r="Q10" s="314"/>
      <c r="R10" s="314"/>
      <c r="S10" s="323"/>
    </row>
    <row r="11" spans="1:19" x14ac:dyDescent="0.4">
      <c r="A11" s="324"/>
      <c r="B11" s="315"/>
      <c r="C11" s="315"/>
      <c r="D11" s="315"/>
      <c r="E11" s="315"/>
      <c r="F11" s="315"/>
      <c r="G11" s="315"/>
      <c r="H11" s="315"/>
      <c r="I11" s="315"/>
      <c r="J11" s="315"/>
      <c r="K11" s="315"/>
      <c r="L11" s="315"/>
      <c r="M11" s="315"/>
      <c r="N11" s="315"/>
      <c r="O11" s="315"/>
      <c r="P11" s="315"/>
      <c r="Q11" s="315"/>
      <c r="R11" s="315"/>
      <c r="S11" s="325"/>
    </row>
    <row r="12" spans="1:19" ht="47.7" x14ac:dyDescent="1.55">
      <c r="A12" s="324"/>
      <c r="B12" s="315"/>
      <c r="C12" s="315"/>
      <c r="D12" s="315"/>
      <c r="E12" s="315"/>
      <c r="F12" s="316" t="s">
        <v>465</v>
      </c>
      <c r="G12" s="315"/>
      <c r="H12" s="315"/>
      <c r="I12" s="315"/>
      <c r="J12" s="315"/>
      <c r="K12" s="315"/>
      <c r="L12" s="315"/>
      <c r="M12" s="315"/>
      <c r="N12" s="315"/>
      <c r="O12" s="315"/>
      <c r="P12" s="315"/>
      <c r="Q12" s="315"/>
      <c r="R12" s="315"/>
      <c r="S12" s="325"/>
    </row>
    <row r="13" spans="1:19" ht="47.7" x14ac:dyDescent="1.55">
      <c r="A13" s="324"/>
      <c r="B13" s="315"/>
      <c r="C13" s="315"/>
      <c r="D13" s="315"/>
      <c r="E13" s="315"/>
      <c r="F13" s="316" t="s">
        <v>466</v>
      </c>
      <c r="G13" s="315"/>
      <c r="H13" s="315"/>
      <c r="I13" s="315"/>
      <c r="J13" s="315"/>
      <c r="K13" s="315"/>
      <c r="L13" s="315"/>
      <c r="M13" s="315"/>
      <c r="N13" s="315"/>
      <c r="O13" s="315"/>
      <c r="P13" s="315"/>
      <c r="Q13" s="315"/>
      <c r="R13" s="315"/>
      <c r="S13" s="325"/>
    </row>
    <row r="14" spans="1:19" x14ac:dyDescent="0.4">
      <c r="A14" s="324"/>
      <c r="B14" s="315"/>
      <c r="C14" s="315"/>
      <c r="D14" s="315"/>
      <c r="E14" s="315"/>
      <c r="F14" s="315"/>
      <c r="G14" s="315"/>
      <c r="H14" s="315"/>
      <c r="I14" s="315"/>
      <c r="J14" s="315"/>
      <c r="K14" s="315"/>
      <c r="L14" s="315"/>
      <c r="M14" s="315"/>
      <c r="N14" s="315"/>
      <c r="O14" s="315"/>
      <c r="P14" s="315"/>
      <c r="Q14" s="315"/>
      <c r="R14" s="315"/>
      <c r="S14" s="325"/>
    </row>
    <row r="15" spans="1:19" x14ac:dyDescent="0.4">
      <c r="A15" s="324"/>
      <c r="B15" s="315"/>
      <c r="C15" s="315"/>
      <c r="D15" s="315"/>
      <c r="E15" s="315"/>
      <c r="F15" s="315"/>
      <c r="G15" s="315"/>
      <c r="H15" s="315"/>
      <c r="I15" s="315"/>
      <c r="J15" s="315"/>
      <c r="K15" s="315"/>
      <c r="L15" s="315"/>
      <c r="M15" s="315"/>
      <c r="N15" s="315"/>
      <c r="O15" s="315"/>
      <c r="P15" s="315"/>
      <c r="Q15" s="315"/>
      <c r="R15" s="315"/>
      <c r="S15" s="325"/>
    </row>
    <row r="16" spans="1:19" x14ac:dyDescent="0.4">
      <c r="A16" s="324"/>
      <c r="B16" s="315"/>
      <c r="C16" s="315"/>
      <c r="D16" s="315"/>
      <c r="E16" s="315"/>
      <c r="F16" s="315"/>
      <c r="G16" s="315"/>
      <c r="H16" s="315"/>
      <c r="I16" s="315"/>
      <c r="J16" s="315"/>
      <c r="K16" s="315"/>
      <c r="L16" s="315"/>
      <c r="M16" s="315"/>
      <c r="N16" s="315"/>
      <c r="O16" s="315"/>
      <c r="P16" s="315"/>
      <c r="Q16" s="315"/>
      <c r="R16" s="315"/>
      <c r="S16" s="325"/>
    </row>
    <row r="17" spans="1:19" ht="25.8" x14ac:dyDescent="0.4">
      <c r="A17" s="324"/>
      <c r="B17" s="315"/>
      <c r="C17" s="315"/>
      <c r="D17" s="315"/>
      <c r="E17" s="315"/>
      <c r="F17" s="711" t="s">
        <v>470</v>
      </c>
      <c r="G17" s="21"/>
      <c r="H17" s="21"/>
      <c r="I17" s="21"/>
      <c r="J17" s="21"/>
      <c r="K17" s="21"/>
      <c r="L17" s="21"/>
      <c r="M17" s="21"/>
      <c r="N17" s="21"/>
      <c r="O17" s="21"/>
      <c r="P17" s="315"/>
      <c r="Q17" s="315"/>
      <c r="R17" s="315"/>
      <c r="S17" s="325"/>
    </row>
    <row r="18" spans="1:19" ht="22.2" x14ac:dyDescent="0.4">
      <c r="A18" s="324"/>
      <c r="B18" s="315"/>
      <c r="C18" s="315"/>
      <c r="D18" s="315"/>
      <c r="E18" s="315"/>
      <c r="F18" s="330"/>
      <c r="G18" s="315"/>
      <c r="H18" s="315"/>
      <c r="I18" s="315"/>
      <c r="J18" s="315"/>
      <c r="K18" s="315"/>
      <c r="L18" s="315"/>
      <c r="M18" s="315"/>
      <c r="N18" s="315"/>
      <c r="O18" s="315"/>
      <c r="P18" s="315"/>
      <c r="Q18" s="315"/>
      <c r="R18" s="315"/>
      <c r="S18" s="325"/>
    </row>
    <row r="19" spans="1:19" ht="17.5" customHeight="1" x14ac:dyDescent="0.4">
      <c r="A19" s="324"/>
      <c r="B19" s="315"/>
      <c r="C19" s="315"/>
      <c r="D19" s="315"/>
      <c r="E19" s="315"/>
      <c r="F19" s="317"/>
      <c r="G19" s="315"/>
      <c r="H19" s="315"/>
      <c r="I19" s="315"/>
      <c r="J19" s="315"/>
      <c r="K19" s="315"/>
      <c r="L19" s="315"/>
      <c r="M19" s="315"/>
      <c r="N19" s="315"/>
      <c r="O19" s="315"/>
      <c r="P19" s="315"/>
      <c r="Q19" s="315"/>
      <c r="R19" s="315"/>
      <c r="S19" s="325"/>
    </row>
    <row r="20" spans="1:19" ht="23.4" x14ac:dyDescent="0.4">
      <c r="A20" s="324"/>
      <c r="B20" s="315"/>
      <c r="C20" s="315"/>
      <c r="D20" s="315"/>
      <c r="E20" s="315"/>
      <c r="F20" s="317" t="s">
        <v>160</v>
      </c>
      <c r="G20" s="315"/>
      <c r="H20" s="315"/>
      <c r="I20" s="315"/>
      <c r="J20" s="315"/>
      <c r="K20" s="315"/>
      <c r="L20" s="315"/>
      <c r="M20" s="315"/>
      <c r="N20" s="315"/>
      <c r="O20" s="315"/>
      <c r="P20" s="315"/>
      <c r="Q20" s="315"/>
      <c r="R20" s="315"/>
      <c r="S20" s="325"/>
    </row>
    <row r="21" spans="1:19" ht="18" x14ac:dyDescent="0.4">
      <c r="A21" s="324"/>
      <c r="B21" s="315"/>
      <c r="C21" s="315"/>
      <c r="D21" s="315"/>
      <c r="E21" s="315"/>
      <c r="F21" s="318" t="s">
        <v>469</v>
      </c>
      <c r="G21" s="315"/>
      <c r="H21" s="315"/>
      <c r="I21" s="315"/>
      <c r="J21" s="315"/>
      <c r="K21" s="315"/>
      <c r="L21" s="315"/>
      <c r="M21" s="315"/>
      <c r="N21" s="315"/>
      <c r="O21" s="315"/>
      <c r="P21" s="315"/>
      <c r="Q21" s="315"/>
      <c r="R21" s="315"/>
      <c r="S21" s="325"/>
    </row>
    <row r="22" spans="1:19" x14ac:dyDescent="0.4">
      <c r="A22" s="324"/>
      <c r="B22" s="315"/>
      <c r="C22" s="315"/>
      <c r="D22" s="315"/>
      <c r="E22" s="315"/>
      <c r="F22" s="315"/>
      <c r="G22" s="315"/>
      <c r="H22" s="315"/>
      <c r="I22" s="315"/>
      <c r="J22" s="315"/>
      <c r="K22" s="315"/>
      <c r="L22" s="315"/>
      <c r="M22" s="315"/>
      <c r="N22" s="315"/>
      <c r="O22" s="315"/>
      <c r="P22" s="315"/>
      <c r="Q22" s="315"/>
      <c r="R22" s="315"/>
      <c r="S22" s="325"/>
    </row>
    <row r="23" spans="1:19" ht="24" customHeight="1" x14ac:dyDescent="0.4">
      <c r="A23" s="324"/>
      <c r="B23" s="315"/>
      <c r="C23" s="315"/>
      <c r="D23" s="315"/>
      <c r="E23" s="315"/>
      <c r="F23" s="479" t="s">
        <v>760</v>
      </c>
      <c r="G23" s="315"/>
      <c r="H23" s="315"/>
      <c r="I23" s="315"/>
      <c r="J23" s="315"/>
      <c r="K23" s="315"/>
      <c r="L23" s="315"/>
      <c r="M23" s="315"/>
      <c r="N23" s="315"/>
      <c r="O23" s="315"/>
      <c r="P23" s="315"/>
      <c r="Q23" s="315"/>
      <c r="R23" s="315"/>
      <c r="S23" s="325"/>
    </row>
    <row r="24" spans="1:19" ht="18" customHeight="1" x14ac:dyDescent="0.4">
      <c r="A24" s="324"/>
      <c r="B24" s="315"/>
      <c r="C24" s="315"/>
      <c r="D24" s="315"/>
      <c r="E24" s="315"/>
      <c r="F24" s="315"/>
      <c r="G24" s="315"/>
      <c r="H24" s="315"/>
      <c r="I24" s="315"/>
      <c r="J24" s="315"/>
      <c r="K24" s="315"/>
      <c r="L24" s="315"/>
      <c r="M24" s="315"/>
      <c r="N24" s="315"/>
      <c r="O24" s="315"/>
      <c r="P24" s="315"/>
      <c r="Q24" s="315"/>
      <c r="R24" s="315"/>
      <c r="S24" s="325"/>
    </row>
    <row r="25" spans="1:19" ht="15.6" customHeight="1" x14ac:dyDescent="0.4">
      <c r="A25" s="324"/>
      <c r="B25" s="315"/>
      <c r="C25" s="315"/>
      <c r="D25" s="315"/>
      <c r="E25" s="315"/>
      <c r="F25" s="315"/>
      <c r="G25" s="315"/>
      <c r="H25" s="315"/>
      <c r="I25" s="315"/>
      <c r="J25" s="315"/>
      <c r="K25" s="315"/>
      <c r="L25" s="315"/>
      <c r="M25" s="315"/>
      <c r="N25" s="315"/>
      <c r="O25" s="315"/>
      <c r="P25" s="315"/>
      <c r="Q25" s="315"/>
      <c r="R25" s="315"/>
      <c r="S25" s="325"/>
    </row>
    <row r="26" spans="1:19" ht="15.6" customHeight="1" x14ac:dyDescent="0.65">
      <c r="A26" s="324"/>
      <c r="B26" s="315"/>
      <c r="C26" s="315"/>
      <c r="D26" s="315"/>
      <c r="E26" s="315"/>
      <c r="F26" s="328" t="s">
        <v>467</v>
      </c>
      <c r="G26" s="326"/>
      <c r="H26" s="326"/>
      <c r="I26" s="326"/>
      <c r="J26" s="326"/>
      <c r="K26" s="326"/>
      <c r="L26" s="326"/>
      <c r="M26" s="326"/>
      <c r="N26" s="326"/>
      <c r="O26" s="326"/>
      <c r="P26" s="327"/>
      <c r="Q26" s="327"/>
      <c r="R26" s="315"/>
      <c r="S26" s="325"/>
    </row>
    <row r="27" spans="1:19" ht="15.6" customHeight="1" x14ac:dyDescent="0.55000000000000004">
      <c r="A27" s="324"/>
      <c r="B27" s="315"/>
      <c r="C27" s="315"/>
      <c r="D27" s="315"/>
      <c r="E27" s="315"/>
      <c r="F27" s="315"/>
      <c r="G27" s="326"/>
      <c r="H27" s="326"/>
      <c r="I27" s="326"/>
      <c r="J27" s="326"/>
      <c r="K27" s="326"/>
      <c r="L27" s="326"/>
      <c r="M27" s="326"/>
      <c r="N27" s="326"/>
      <c r="O27" s="326"/>
      <c r="P27" s="327"/>
      <c r="Q27" s="327"/>
      <c r="R27" s="315"/>
      <c r="S27" s="325"/>
    </row>
    <row r="28" spans="1:19" ht="17.399999999999999" x14ac:dyDescent="0.55000000000000004">
      <c r="A28" s="324"/>
      <c r="B28" s="315"/>
      <c r="C28" s="315"/>
      <c r="D28" s="315"/>
      <c r="E28" s="315"/>
      <c r="F28" s="326" t="s">
        <v>543</v>
      </c>
      <c r="G28" s="315"/>
      <c r="H28" s="315"/>
      <c r="I28" s="315"/>
      <c r="J28" s="315"/>
      <c r="K28" s="315"/>
      <c r="L28" s="315"/>
      <c r="M28" s="315"/>
      <c r="N28" s="315"/>
      <c r="O28" s="315"/>
      <c r="P28" s="315"/>
      <c r="Q28" s="315"/>
      <c r="R28" s="315"/>
      <c r="S28" s="325"/>
    </row>
    <row r="29" spans="1:19" x14ac:dyDescent="0.4">
      <c r="A29" s="324"/>
      <c r="B29" s="315"/>
      <c r="C29" s="315"/>
      <c r="D29" s="315"/>
      <c r="E29" s="315"/>
      <c r="G29" s="315"/>
      <c r="H29" s="315"/>
      <c r="I29" s="315"/>
      <c r="J29" s="315"/>
      <c r="K29" s="315"/>
      <c r="L29" s="315"/>
      <c r="M29" s="315"/>
      <c r="N29" s="315"/>
      <c r="O29" s="315"/>
      <c r="P29" s="315"/>
      <c r="Q29" s="315"/>
      <c r="R29" s="315"/>
      <c r="S29" s="325"/>
    </row>
    <row r="30" spans="1:19" x14ac:dyDescent="0.4">
      <c r="A30" s="482" t="s">
        <v>471</v>
      </c>
      <c r="B30" s="315"/>
      <c r="C30" s="315"/>
      <c r="D30" s="315"/>
      <c r="E30" s="315"/>
      <c r="F30" s="315"/>
      <c r="G30" s="315"/>
      <c r="H30" s="315"/>
      <c r="I30" s="315"/>
      <c r="J30" s="315"/>
      <c r="K30" s="315"/>
      <c r="L30" s="315"/>
      <c r="M30" s="315"/>
      <c r="N30" s="315"/>
      <c r="O30" s="315"/>
      <c r="P30" s="315"/>
      <c r="Q30" s="315"/>
      <c r="R30" s="315"/>
      <c r="S30" s="325"/>
    </row>
    <row r="31" spans="1:19" x14ac:dyDescent="0.4">
      <c r="A31" s="324"/>
      <c r="B31" s="315"/>
      <c r="C31" s="315"/>
      <c r="D31" s="315"/>
      <c r="E31" s="315"/>
      <c r="F31" s="315"/>
      <c r="G31" s="315"/>
      <c r="H31" s="315"/>
      <c r="I31" s="315"/>
      <c r="J31" s="315"/>
      <c r="K31" s="315"/>
      <c r="L31" s="315"/>
      <c r="M31" s="315"/>
      <c r="N31" s="315"/>
      <c r="O31" s="315"/>
      <c r="P31" s="315"/>
      <c r="Q31" s="315"/>
      <c r="R31" s="315"/>
      <c r="S31" s="325"/>
    </row>
    <row r="32" spans="1:19" s="329" customFormat="1" ht="16.899999999999999" customHeight="1" x14ac:dyDescent="0.4">
      <c r="A32" s="834" t="s">
        <v>167</v>
      </c>
      <c r="B32" s="835"/>
      <c r="C32" s="835"/>
      <c r="D32" s="835"/>
      <c r="E32" s="835"/>
      <c r="F32" s="835"/>
      <c r="G32" s="835"/>
      <c r="H32" s="835"/>
      <c r="I32" s="835"/>
      <c r="J32" s="835"/>
      <c r="K32" s="835"/>
      <c r="L32" s="835"/>
      <c r="M32" s="835"/>
      <c r="N32" s="835"/>
      <c r="O32" s="835"/>
      <c r="P32" s="835"/>
      <c r="Q32" s="835"/>
      <c r="R32" s="835"/>
      <c r="S32" s="836"/>
    </row>
    <row r="33" spans="1:19" s="329" customFormat="1" ht="46.5" customHeight="1" x14ac:dyDescent="0.4">
      <c r="A33" s="837" t="s">
        <v>542</v>
      </c>
      <c r="B33" s="838"/>
      <c r="C33" s="838"/>
      <c r="D33" s="838"/>
      <c r="E33" s="838"/>
      <c r="F33" s="838"/>
      <c r="G33" s="838"/>
      <c r="H33" s="838"/>
      <c r="I33" s="838"/>
      <c r="J33" s="838"/>
      <c r="K33" s="838"/>
      <c r="L33" s="838"/>
      <c r="M33" s="838"/>
      <c r="N33" s="838"/>
      <c r="O33" s="838"/>
      <c r="P33" s="838"/>
      <c r="Q33" s="838"/>
      <c r="R33" s="838"/>
      <c r="S33" s="839"/>
    </row>
    <row r="34" spans="1:19" x14ac:dyDescent="0.4">
      <c r="A34" s="482"/>
      <c r="B34" s="21"/>
      <c r="C34" s="21"/>
      <c r="D34" s="21"/>
      <c r="E34" s="21"/>
      <c r="F34" s="21"/>
      <c r="G34" s="21"/>
      <c r="H34" s="21"/>
      <c r="I34" s="21"/>
      <c r="J34" s="21"/>
      <c r="K34" s="21"/>
      <c r="L34" s="21"/>
      <c r="M34" s="21"/>
      <c r="N34" s="21"/>
      <c r="O34" s="21"/>
      <c r="P34" s="21"/>
      <c r="Q34" s="21"/>
      <c r="R34" s="21"/>
      <c r="S34" s="764"/>
    </row>
    <row r="35" spans="1:19" ht="15" x14ac:dyDescent="0.4">
      <c r="A35" s="765" t="s">
        <v>168</v>
      </c>
      <c r="B35" s="21"/>
      <c r="C35" s="21"/>
      <c r="D35" s="21"/>
      <c r="E35" s="21"/>
      <c r="F35" s="21"/>
      <c r="G35" s="21"/>
      <c r="H35" s="21"/>
      <c r="I35" s="21"/>
      <c r="J35" s="21"/>
      <c r="K35" s="21"/>
      <c r="L35" s="21"/>
      <c r="M35" s="21"/>
      <c r="N35" s="21"/>
      <c r="O35" s="21"/>
      <c r="P35" s="21"/>
      <c r="Q35" s="21"/>
      <c r="R35" s="21"/>
      <c r="S35" s="764"/>
    </row>
    <row r="36" spans="1:19" ht="13.8" x14ac:dyDescent="0.4">
      <c r="A36" s="766" t="s">
        <v>761</v>
      </c>
      <c r="B36" s="21"/>
      <c r="C36" s="21"/>
      <c r="D36" s="21"/>
      <c r="E36" s="21"/>
      <c r="F36" s="21"/>
      <c r="G36" s="21"/>
      <c r="H36" s="21"/>
      <c r="I36" s="21"/>
      <c r="J36" s="21"/>
      <c r="K36" s="21"/>
      <c r="L36" s="21"/>
      <c r="M36" s="21"/>
      <c r="N36" s="21"/>
      <c r="O36" s="21"/>
      <c r="P36" s="21"/>
      <c r="Q36" s="21"/>
      <c r="R36" s="21"/>
      <c r="S36" s="764"/>
    </row>
    <row r="37" spans="1:19" ht="13.8" x14ac:dyDescent="0.45">
      <c r="A37" s="767" t="s">
        <v>536</v>
      </c>
      <c r="B37" s="21"/>
      <c r="C37" s="21"/>
      <c r="D37" s="21"/>
      <c r="E37" s="21"/>
      <c r="F37" s="21"/>
      <c r="G37" s="21"/>
      <c r="H37" s="21"/>
      <c r="I37" s="21"/>
      <c r="J37" s="21"/>
      <c r="K37" s="21"/>
      <c r="L37" s="21"/>
      <c r="M37" s="21"/>
      <c r="N37" s="21"/>
      <c r="O37" s="21"/>
      <c r="P37" s="21"/>
      <c r="Q37" s="21"/>
      <c r="R37" s="21"/>
      <c r="S37" s="764"/>
    </row>
    <row r="38" spans="1:19" ht="13.8" x14ac:dyDescent="0.45">
      <c r="A38" s="767" t="s">
        <v>537</v>
      </c>
      <c r="B38" s="21"/>
      <c r="C38" s="21"/>
      <c r="D38" s="21"/>
      <c r="E38" s="21"/>
      <c r="F38" s="21"/>
      <c r="G38" s="21"/>
      <c r="H38" s="21"/>
      <c r="I38" s="21"/>
      <c r="J38" s="21"/>
      <c r="K38" s="21"/>
      <c r="L38" s="21"/>
      <c r="M38" s="21"/>
      <c r="N38" s="21"/>
      <c r="O38" s="21"/>
      <c r="P38" s="21"/>
      <c r="Q38" s="21"/>
      <c r="R38" s="21"/>
      <c r="S38" s="764"/>
    </row>
    <row r="39" spans="1:19" ht="13.8" x14ac:dyDescent="0.45">
      <c r="A39" s="767" t="s">
        <v>538</v>
      </c>
      <c r="B39" s="21"/>
      <c r="C39" s="21"/>
      <c r="D39" s="21"/>
      <c r="E39" s="21"/>
      <c r="F39" s="21"/>
      <c r="G39" s="21"/>
      <c r="H39" s="21"/>
      <c r="I39" s="21"/>
      <c r="J39" s="21"/>
      <c r="K39" s="21"/>
      <c r="L39" s="21"/>
      <c r="M39" s="21"/>
      <c r="N39" s="21"/>
      <c r="O39" s="21"/>
      <c r="P39" s="21"/>
      <c r="Q39" s="21"/>
      <c r="R39" s="21"/>
      <c r="S39" s="764"/>
    </row>
    <row r="40" spans="1:19" ht="13.8" x14ac:dyDescent="0.45">
      <c r="A40" s="767" t="s">
        <v>539</v>
      </c>
      <c r="B40" s="21"/>
      <c r="C40" s="21"/>
      <c r="D40" s="21"/>
      <c r="E40" s="21"/>
      <c r="F40" s="21"/>
      <c r="G40" s="21"/>
      <c r="H40" s="21"/>
      <c r="I40" s="21"/>
      <c r="J40" s="21"/>
      <c r="K40" s="21"/>
      <c r="L40" s="21"/>
      <c r="M40" s="21"/>
      <c r="N40" s="21"/>
      <c r="O40" s="21"/>
      <c r="P40" s="21"/>
      <c r="Q40" s="21"/>
      <c r="R40" s="21"/>
      <c r="S40" s="764"/>
    </row>
    <row r="41" spans="1:19" ht="13.8" x14ac:dyDescent="0.45">
      <c r="A41" s="767" t="s">
        <v>540</v>
      </c>
      <c r="B41" s="21"/>
      <c r="C41" s="21"/>
      <c r="D41" s="21"/>
      <c r="E41" s="21"/>
      <c r="F41" s="21"/>
      <c r="G41" s="21"/>
      <c r="H41" s="21"/>
      <c r="I41" s="21"/>
      <c r="J41" s="21"/>
      <c r="K41" s="21"/>
      <c r="L41" s="21"/>
      <c r="M41" s="21"/>
      <c r="N41" s="21"/>
      <c r="O41" s="21"/>
      <c r="P41" s="21"/>
      <c r="Q41" s="21"/>
      <c r="R41" s="21"/>
      <c r="S41" s="764"/>
    </row>
    <row r="42" spans="1:19" ht="13.8" x14ac:dyDescent="0.45">
      <c r="A42" s="767" t="s">
        <v>541</v>
      </c>
      <c r="B42" s="21"/>
      <c r="C42" s="21"/>
      <c r="D42" s="21"/>
      <c r="E42" s="21"/>
      <c r="F42" s="21"/>
      <c r="G42" s="21"/>
      <c r="H42" s="21"/>
      <c r="I42" s="21"/>
      <c r="J42" s="21"/>
      <c r="K42" s="21"/>
      <c r="L42" s="21"/>
      <c r="M42" s="21"/>
      <c r="N42" s="21"/>
      <c r="O42" s="21"/>
      <c r="P42" s="21"/>
      <c r="Q42" s="21"/>
      <c r="R42" s="21"/>
      <c r="S42" s="764"/>
    </row>
    <row r="43" spans="1:19" ht="13.8" x14ac:dyDescent="0.4">
      <c r="A43" s="766"/>
      <c r="B43" s="21"/>
      <c r="C43" s="21"/>
      <c r="D43" s="21"/>
      <c r="E43" s="21"/>
      <c r="F43" s="21"/>
      <c r="G43" s="21"/>
      <c r="H43" s="21"/>
      <c r="I43" s="21"/>
      <c r="J43" s="21"/>
      <c r="K43" s="21"/>
      <c r="L43" s="21"/>
      <c r="M43" s="21"/>
      <c r="N43" s="21"/>
      <c r="O43" s="21"/>
      <c r="P43" s="21"/>
      <c r="Q43" s="21"/>
      <c r="R43" s="21"/>
      <c r="S43" s="764"/>
    </row>
    <row r="44" spans="1:19" ht="15" x14ac:dyDescent="0.5">
      <c r="A44" s="768" t="s">
        <v>165</v>
      </c>
      <c r="B44" s="21"/>
      <c r="C44" s="21"/>
      <c r="D44" s="21"/>
      <c r="E44" s="21"/>
      <c r="F44" s="21"/>
      <c r="G44" s="21"/>
      <c r="H44" s="21"/>
      <c r="I44" s="21"/>
      <c r="J44" s="21"/>
      <c r="K44" s="21"/>
      <c r="L44" s="21"/>
      <c r="M44" s="21"/>
      <c r="N44" s="21"/>
      <c r="O44" s="21"/>
      <c r="P44" s="21"/>
      <c r="Q44" s="21"/>
      <c r="R44" s="21"/>
      <c r="S44" s="764"/>
    </row>
    <row r="45" spans="1:19" ht="38.5" customHeight="1" x14ac:dyDescent="0.4">
      <c r="A45" s="831" t="s">
        <v>468</v>
      </c>
      <c r="B45" s="832"/>
      <c r="C45" s="832"/>
      <c r="D45" s="832"/>
      <c r="E45" s="832"/>
      <c r="F45" s="832"/>
      <c r="G45" s="832"/>
      <c r="H45" s="832"/>
      <c r="I45" s="832"/>
      <c r="J45" s="832"/>
      <c r="K45" s="832"/>
      <c r="L45" s="832"/>
      <c r="M45" s="832"/>
      <c r="N45" s="832"/>
      <c r="O45" s="832"/>
      <c r="P45" s="832"/>
      <c r="Q45" s="832"/>
      <c r="R45" s="832"/>
      <c r="S45" s="833"/>
    </row>
    <row r="46" spans="1:19" x14ac:dyDescent="0.4">
      <c r="A46" s="769"/>
      <c r="B46" s="21"/>
      <c r="C46" s="21"/>
      <c r="D46" s="21"/>
      <c r="E46" s="21"/>
      <c r="F46" s="21"/>
      <c r="G46" s="21"/>
      <c r="H46" s="21"/>
      <c r="I46" s="21"/>
      <c r="J46" s="21"/>
      <c r="K46" s="21"/>
      <c r="L46" s="21"/>
      <c r="M46" s="21"/>
      <c r="N46" s="21"/>
      <c r="O46" s="21"/>
      <c r="P46" s="21"/>
      <c r="Q46" s="21"/>
      <c r="R46" s="21"/>
      <c r="S46" s="764"/>
    </row>
    <row r="47" spans="1:19" ht="15" x14ac:dyDescent="0.5">
      <c r="A47" s="768" t="s">
        <v>161</v>
      </c>
      <c r="B47" s="21"/>
      <c r="C47" s="21"/>
      <c r="D47" s="21"/>
      <c r="E47" s="21"/>
      <c r="F47" s="21"/>
      <c r="G47" s="21"/>
      <c r="H47" s="21"/>
      <c r="I47" s="21"/>
      <c r="J47" s="21"/>
      <c r="K47" s="21"/>
      <c r="L47" s="21"/>
      <c r="M47" s="21"/>
      <c r="N47" s="21"/>
      <c r="O47" s="21"/>
      <c r="P47" s="21"/>
      <c r="Q47" s="21"/>
      <c r="R47" s="21"/>
      <c r="S47" s="764"/>
    </row>
    <row r="48" spans="1:19" ht="84" customHeight="1" x14ac:dyDescent="0.45">
      <c r="A48" s="828" t="s">
        <v>162</v>
      </c>
      <c r="B48" s="829"/>
      <c r="C48" s="829"/>
      <c r="D48" s="829"/>
      <c r="E48" s="829"/>
      <c r="F48" s="829"/>
      <c r="G48" s="829"/>
      <c r="H48" s="829"/>
      <c r="I48" s="829"/>
      <c r="J48" s="829"/>
      <c r="K48" s="829"/>
      <c r="L48" s="829"/>
      <c r="M48" s="829"/>
      <c r="N48" s="829"/>
      <c r="O48" s="829"/>
      <c r="P48" s="829"/>
      <c r="Q48" s="829"/>
      <c r="R48" s="829"/>
      <c r="S48" s="830"/>
    </row>
    <row r="49" spans="1:21" x14ac:dyDescent="0.4">
      <c r="A49" s="769"/>
      <c r="B49" s="21"/>
      <c r="C49" s="21"/>
      <c r="D49" s="21"/>
      <c r="E49" s="21"/>
      <c r="F49" s="21"/>
      <c r="G49" s="21"/>
      <c r="H49" s="21"/>
      <c r="I49" s="21"/>
      <c r="J49" s="21"/>
      <c r="K49" s="21"/>
      <c r="L49" s="21"/>
      <c r="M49" s="21"/>
      <c r="N49" s="21"/>
      <c r="O49" s="21"/>
      <c r="P49" s="21"/>
      <c r="Q49" s="21"/>
      <c r="R49" s="21"/>
      <c r="S49" s="764"/>
    </row>
    <row r="50" spans="1:21" ht="13.8" x14ac:dyDescent="0.45">
      <c r="A50" s="767" t="s">
        <v>163</v>
      </c>
      <c r="B50" s="21"/>
      <c r="C50" s="21"/>
      <c r="D50" s="21"/>
      <c r="E50" s="21"/>
      <c r="F50" s="21"/>
      <c r="G50" s="21"/>
      <c r="H50" s="21"/>
      <c r="I50" s="21"/>
      <c r="J50" s="21"/>
      <c r="K50" s="21"/>
      <c r="L50" s="21"/>
      <c r="M50" s="21"/>
      <c r="N50" s="21"/>
      <c r="O50" s="21"/>
      <c r="P50" s="21"/>
      <c r="Q50" s="21"/>
      <c r="R50" s="21"/>
      <c r="S50" s="764"/>
    </row>
    <row r="51" spans="1:21" x14ac:dyDescent="0.4">
      <c r="A51" s="769"/>
      <c r="B51" s="21"/>
      <c r="C51" s="21"/>
      <c r="D51" s="21"/>
      <c r="E51" s="21"/>
      <c r="F51" s="21"/>
      <c r="G51" s="21"/>
      <c r="H51" s="21"/>
      <c r="I51" s="21"/>
      <c r="J51" s="21"/>
      <c r="K51" s="21"/>
      <c r="L51" s="21"/>
      <c r="M51" s="21"/>
      <c r="N51" s="21"/>
      <c r="O51" s="21"/>
      <c r="P51" s="21"/>
      <c r="Q51" s="21"/>
      <c r="R51" s="21"/>
      <c r="S51" s="764"/>
    </row>
    <row r="52" spans="1:21" ht="15" x14ac:dyDescent="0.5">
      <c r="A52" s="768" t="s">
        <v>164</v>
      </c>
      <c r="B52" s="21"/>
      <c r="C52" s="21"/>
      <c r="D52" s="21"/>
      <c r="E52" s="21"/>
      <c r="F52" s="21"/>
      <c r="G52" s="21"/>
      <c r="H52" s="21"/>
      <c r="I52" s="21"/>
      <c r="J52" s="21"/>
      <c r="K52" s="21"/>
      <c r="L52" s="21"/>
      <c r="M52" s="21"/>
      <c r="N52" s="21"/>
      <c r="O52" s="21"/>
      <c r="P52" s="21"/>
      <c r="Q52" s="21"/>
      <c r="R52" s="21"/>
      <c r="S52" s="764"/>
    </row>
    <row r="53" spans="1:21" ht="43.15" customHeight="1" x14ac:dyDescent="0.45">
      <c r="A53" s="828" t="s">
        <v>166</v>
      </c>
      <c r="B53" s="829"/>
      <c r="C53" s="829"/>
      <c r="D53" s="829"/>
      <c r="E53" s="829"/>
      <c r="F53" s="829"/>
      <c r="G53" s="829"/>
      <c r="H53" s="829"/>
      <c r="I53" s="829"/>
      <c r="J53" s="829"/>
      <c r="K53" s="829"/>
      <c r="L53" s="829"/>
      <c r="M53" s="829"/>
      <c r="N53" s="829"/>
      <c r="O53" s="829"/>
      <c r="P53" s="829"/>
      <c r="Q53" s="829"/>
      <c r="R53" s="829"/>
      <c r="S53" s="830"/>
    </row>
    <row r="54" spans="1:21" ht="12.6" thickBot="1" x14ac:dyDescent="0.45">
      <c r="A54" s="770"/>
      <c r="B54" s="771"/>
      <c r="C54" s="771"/>
      <c r="D54" s="771"/>
      <c r="E54" s="771"/>
      <c r="F54" s="771"/>
      <c r="G54" s="771"/>
      <c r="H54" s="771"/>
      <c r="I54" s="771"/>
      <c r="J54" s="771"/>
      <c r="K54" s="771"/>
      <c r="L54" s="771"/>
      <c r="M54" s="771"/>
      <c r="N54" s="771"/>
      <c r="O54" s="771"/>
      <c r="P54" s="771"/>
      <c r="Q54" s="771"/>
      <c r="R54" s="771"/>
      <c r="S54" s="772"/>
    </row>
    <row r="57" spans="1:21" x14ac:dyDescent="0.4">
      <c r="U57" s="315"/>
    </row>
    <row r="58" spans="1:21" x14ac:dyDescent="0.4">
      <c r="U58" s="315"/>
    </row>
    <row r="59" spans="1:21" x14ac:dyDescent="0.4">
      <c r="U59" s="315"/>
    </row>
    <row r="60" spans="1:21" x14ac:dyDescent="0.4">
      <c r="U60" s="315"/>
    </row>
    <row r="61" spans="1:21" x14ac:dyDescent="0.4">
      <c r="U61" s="315"/>
    </row>
    <row r="62" spans="1:21" x14ac:dyDescent="0.4">
      <c r="U62" s="315"/>
    </row>
    <row r="63" spans="1:21" x14ac:dyDescent="0.4">
      <c r="U63" s="315"/>
    </row>
    <row r="64" spans="1:21" x14ac:dyDescent="0.4">
      <c r="U64" s="315"/>
    </row>
    <row r="65" spans="21:21" x14ac:dyDescent="0.4">
      <c r="U65" s="315"/>
    </row>
  </sheetData>
  <mergeCells count="5">
    <mergeCell ref="A48:S48"/>
    <mergeCell ref="A53:S53"/>
    <mergeCell ref="A45:S45"/>
    <mergeCell ref="A32:S32"/>
    <mergeCell ref="A33:S3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R40"/>
  <sheetViews>
    <sheetView zoomScale="80" zoomScaleNormal="80" workbookViewId="0"/>
  </sheetViews>
  <sheetFormatPr defaultColWidth="9.1640625" defaultRowHeight="12.3" x14ac:dyDescent="0.4"/>
  <cols>
    <col min="1" max="1" width="10.1640625" style="557" customWidth="1"/>
    <col min="2" max="2" width="5.83203125" style="557" bestFit="1" customWidth="1"/>
    <col min="3" max="3" width="9.27734375" style="557" bestFit="1" customWidth="1"/>
    <col min="4" max="4" width="7" style="557" bestFit="1" customWidth="1"/>
    <col min="5" max="6" width="13.5546875" style="557" bestFit="1" customWidth="1"/>
    <col min="7" max="7" width="8.5546875" style="557" bestFit="1" customWidth="1"/>
    <col min="8" max="9" width="13.5546875" style="557" bestFit="1" customWidth="1"/>
    <col min="10" max="10" width="8.5546875" style="557" customWidth="1"/>
    <col min="11" max="12" width="13.5546875" style="557" bestFit="1" customWidth="1"/>
    <col min="13" max="13" width="16.27734375" style="557" customWidth="1"/>
    <col min="14" max="14" width="20.1640625" style="557" customWidth="1"/>
    <col min="15" max="16" width="22.83203125" style="557" bestFit="1" customWidth="1"/>
    <col min="17" max="18" width="22" style="557" bestFit="1" customWidth="1"/>
    <col min="19" max="16384" width="9.1640625" style="557"/>
  </cols>
  <sheetData>
    <row r="1" spans="1:18" x14ac:dyDescent="0.4">
      <c r="A1" s="556" t="s">
        <v>699</v>
      </c>
    </row>
    <row r="2" spans="1:18" x14ac:dyDescent="0.4">
      <c r="K2" s="629" t="s">
        <v>575</v>
      </c>
      <c r="L2" s="629" t="s">
        <v>182</v>
      </c>
      <c r="M2" s="629" t="s">
        <v>180</v>
      </c>
      <c r="N2" s="630" t="s">
        <v>576</v>
      </c>
      <c r="O2" s="631" t="s">
        <v>577</v>
      </c>
      <c r="P2" s="632" t="s">
        <v>578</v>
      </c>
      <c r="Q2" s="632" t="s">
        <v>579</v>
      </c>
      <c r="R2" s="632" t="s">
        <v>580</v>
      </c>
    </row>
    <row r="3" spans="1:18" x14ac:dyDescent="0.4">
      <c r="K3" s="629">
        <v>2010</v>
      </c>
      <c r="L3" s="629">
        <v>0.55000000000000004</v>
      </c>
      <c r="M3" s="629">
        <v>1.3</v>
      </c>
      <c r="N3" s="553" t="str">
        <f>A30&amp;"
n="&amp;B30&amp;" 
"&amp;TEXT(ROUND(C30/1000,1),"0#.##")&amp;" GW"</f>
        <v>2010
n=10 
0.2 GW</v>
      </c>
      <c r="O3" s="631">
        <v>0</v>
      </c>
      <c r="P3" s="632">
        <v>0.01</v>
      </c>
      <c r="Q3" s="632">
        <v>0.08</v>
      </c>
      <c r="R3" s="632">
        <v>0.04</v>
      </c>
    </row>
    <row r="4" spans="1:18" x14ac:dyDescent="0.4">
      <c r="K4" s="629">
        <v>2011</v>
      </c>
      <c r="L4" s="629">
        <f>L3+2</f>
        <v>2.5499999999999998</v>
      </c>
      <c r="M4" s="629">
        <f>M3+2</f>
        <v>3.3</v>
      </c>
      <c r="N4" s="553" t="str">
        <f>A31&amp;"
n="&amp;B31&amp;" 
"&amp;TEXT(ROUND(C31/1000,1),"0#.##")&amp;" GW"</f>
        <v>2011
n=35 
0.5 GW</v>
      </c>
      <c r="O4" s="631">
        <v>0.06</v>
      </c>
      <c r="P4" s="632">
        <v>0.05</v>
      </c>
      <c r="Q4" s="632">
        <v>0.06</v>
      </c>
      <c r="R4" s="632">
        <v>7.0000000000000007E-2</v>
      </c>
    </row>
    <row r="5" spans="1:18" x14ac:dyDescent="0.4">
      <c r="K5" s="629">
        <v>2012</v>
      </c>
      <c r="L5" s="629">
        <f t="shared" ref="L5:M12" si="0">L4+2</f>
        <v>4.55</v>
      </c>
      <c r="M5" s="629">
        <f t="shared" si="0"/>
        <v>5.3</v>
      </c>
      <c r="N5" s="553" t="str">
        <f>A32&amp;"
n="&amp;B32&amp;" 
"&amp;TEXT(ROUND(C32/1000,1),"#.0##")&amp;" GW"</f>
        <v>2012
n=44 
1.0 GW</v>
      </c>
      <c r="O5" s="631">
        <v>0.05</v>
      </c>
      <c r="P5" s="632">
        <v>0.05</v>
      </c>
      <c r="Q5" s="632">
        <v>0.09</v>
      </c>
      <c r="R5" s="632">
        <v>0.06</v>
      </c>
    </row>
    <row r="6" spans="1:18" x14ac:dyDescent="0.4">
      <c r="K6" s="629">
        <v>2013</v>
      </c>
      <c r="L6" s="629">
        <f t="shared" si="0"/>
        <v>6.55</v>
      </c>
      <c r="M6" s="629">
        <f t="shared" si="0"/>
        <v>7.3</v>
      </c>
      <c r="N6" s="553" t="str">
        <f t="shared" ref="N6:N12" si="1">A33&amp;"
n="&amp;B33&amp;" 
"&amp;TEXT(ROUND(C33/1000,1),"#.##")&amp;" GW"</f>
        <v>2013
n=38 
1.3 GW</v>
      </c>
      <c r="O6" s="631">
        <v>0.03</v>
      </c>
      <c r="P6" s="632">
        <v>0.08</v>
      </c>
      <c r="Q6" s="632">
        <v>0.03</v>
      </c>
      <c r="R6" s="632">
        <v>7.0000000000000007E-2</v>
      </c>
    </row>
    <row r="7" spans="1:18" x14ac:dyDescent="0.4">
      <c r="K7" s="629">
        <v>2014</v>
      </c>
      <c r="L7" s="629">
        <f t="shared" si="0"/>
        <v>8.5500000000000007</v>
      </c>
      <c r="M7" s="629">
        <f t="shared" si="0"/>
        <v>9.3000000000000007</v>
      </c>
      <c r="N7" s="553" t="str">
        <f t="shared" si="1"/>
        <v>2014
n=64 
3.2 GW</v>
      </c>
      <c r="O7" s="631">
        <v>0.06</v>
      </c>
      <c r="P7" s="632">
        <v>0.06</v>
      </c>
      <c r="Q7" s="632">
        <v>0.05</v>
      </c>
      <c r="R7" s="632">
        <v>7.0000000000000007E-2</v>
      </c>
    </row>
    <row r="8" spans="1:18" x14ac:dyDescent="0.4">
      <c r="K8" s="629">
        <v>2015</v>
      </c>
      <c r="L8" s="629">
        <f t="shared" si="0"/>
        <v>10.55</v>
      </c>
      <c r="M8" s="629">
        <f t="shared" si="0"/>
        <v>11.3</v>
      </c>
      <c r="N8" s="553" t="str">
        <f t="shared" si="1"/>
        <v>2015
n=88 
2.9 GW</v>
      </c>
      <c r="O8" s="631">
        <v>0.04</v>
      </c>
      <c r="P8" s="632">
        <v>7.0000000000000007E-2</v>
      </c>
      <c r="Q8" s="632">
        <v>0.06</v>
      </c>
      <c r="R8" s="632">
        <v>7.0000000000000007E-2</v>
      </c>
    </row>
    <row r="9" spans="1:18" x14ac:dyDescent="0.4">
      <c r="K9" s="629">
        <v>2016</v>
      </c>
      <c r="L9" s="629">
        <f t="shared" si="0"/>
        <v>12.55</v>
      </c>
      <c r="M9" s="629">
        <f t="shared" si="0"/>
        <v>13.3</v>
      </c>
      <c r="N9" s="553" t="str">
        <f t="shared" si="1"/>
        <v>2016
n=150 
7.4 GW</v>
      </c>
      <c r="O9" s="631">
        <v>0.08</v>
      </c>
      <c r="P9" s="632">
        <v>0.12</v>
      </c>
      <c r="Q9" s="632">
        <v>0.06</v>
      </c>
      <c r="R9" s="632">
        <v>0.05</v>
      </c>
    </row>
    <row r="10" spans="1:18" x14ac:dyDescent="0.4">
      <c r="K10" s="629">
        <v>2017</v>
      </c>
      <c r="L10" s="629">
        <f t="shared" si="0"/>
        <v>14.55</v>
      </c>
      <c r="M10" s="629">
        <f t="shared" si="0"/>
        <v>15.3</v>
      </c>
      <c r="N10" s="553" t="str">
        <f t="shared" si="1"/>
        <v>2017
n=164 
4.1 GW</v>
      </c>
      <c r="O10" s="631">
        <v>0.06</v>
      </c>
      <c r="P10" s="632">
        <v>0.13</v>
      </c>
      <c r="Q10" s="632">
        <v>0.08</v>
      </c>
      <c r="R10" s="632">
        <v>0.08</v>
      </c>
    </row>
    <row r="11" spans="1:18" x14ac:dyDescent="0.4">
      <c r="K11" s="629">
        <v>2018</v>
      </c>
      <c r="L11" s="629">
        <f t="shared" si="0"/>
        <v>16.55</v>
      </c>
      <c r="M11" s="629">
        <f t="shared" si="0"/>
        <v>17.3</v>
      </c>
      <c r="N11" s="553" t="str">
        <f t="shared" si="1"/>
        <v>2018
n=92 
3.8 GW</v>
      </c>
      <c r="O11" s="631">
        <v>0.11</v>
      </c>
      <c r="P11" s="632">
        <v>0.12</v>
      </c>
      <c r="Q11" s="632">
        <v>0.06</v>
      </c>
      <c r="R11" s="632">
        <v>0.11</v>
      </c>
    </row>
    <row r="12" spans="1:18" x14ac:dyDescent="0.4">
      <c r="K12" s="629">
        <v>2019</v>
      </c>
      <c r="L12" s="629">
        <f t="shared" si="0"/>
        <v>18.55</v>
      </c>
      <c r="M12" s="629">
        <f t="shared" si="0"/>
        <v>19.3</v>
      </c>
      <c r="N12" s="553" t="str">
        <f t="shared" si="1"/>
        <v>2019
n=103 
4.6 GW</v>
      </c>
      <c r="O12" s="631">
        <v>0.06</v>
      </c>
      <c r="P12" s="632">
        <v>0.19</v>
      </c>
      <c r="Q12" s="632">
        <v>0.1</v>
      </c>
      <c r="R12" s="632">
        <v>0.13</v>
      </c>
    </row>
    <row r="13" spans="1:18" x14ac:dyDescent="0.4">
      <c r="N13" s="559"/>
      <c r="O13" s="559"/>
    </row>
    <row r="20" spans="1:15" x14ac:dyDescent="0.4">
      <c r="M20" s="633"/>
      <c r="N20" s="633"/>
      <c r="O20" s="633"/>
    </row>
    <row r="23" spans="1:15" ht="12.6" x14ac:dyDescent="0.45">
      <c r="A23" s="558" t="s">
        <v>598</v>
      </c>
    </row>
    <row r="24" spans="1:15" ht="15.3" thickBot="1" x14ac:dyDescent="0.7">
      <c r="A24" s="558" t="s">
        <v>619</v>
      </c>
    </row>
    <row r="25" spans="1:15" ht="12.6" thickBot="1" x14ac:dyDescent="0.45">
      <c r="A25" s="634"/>
      <c r="B25" s="635"/>
      <c r="C25" s="635"/>
      <c r="D25" s="863" t="s">
        <v>591</v>
      </c>
      <c r="E25" s="863"/>
      <c r="F25" s="863"/>
      <c r="G25" s="863"/>
      <c r="H25" s="863"/>
      <c r="I25" s="863"/>
      <c r="J25" s="863"/>
      <c r="K25" s="863"/>
      <c r="L25" s="864"/>
    </row>
    <row r="26" spans="1:15" ht="39.299999999999997" x14ac:dyDescent="0.6">
      <c r="A26" s="636" t="s">
        <v>544</v>
      </c>
      <c r="B26" s="637" t="s">
        <v>581</v>
      </c>
      <c r="C26" s="637" t="s">
        <v>618</v>
      </c>
      <c r="D26" s="638" t="s">
        <v>582</v>
      </c>
      <c r="E26" s="637" t="s">
        <v>583</v>
      </c>
      <c r="F26" s="639" t="s">
        <v>584</v>
      </c>
      <c r="G26" s="637" t="s">
        <v>585</v>
      </c>
      <c r="H26" s="637" t="s">
        <v>586</v>
      </c>
      <c r="I26" s="637" t="s">
        <v>587</v>
      </c>
      <c r="J26" s="638" t="s">
        <v>588</v>
      </c>
      <c r="K26" s="637" t="s">
        <v>589</v>
      </c>
      <c r="L26" s="640" t="s">
        <v>590</v>
      </c>
    </row>
    <row r="27" spans="1:15" x14ac:dyDescent="0.4">
      <c r="A27" s="641">
        <v>2007</v>
      </c>
      <c r="B27" s="633">
        <v>2</v>
      </c>
      <c r="C27" s="600">
        <v>18.899999999999999</v>
      </c>
      <c r="D27" s="642">
        <v>1.18</v>
      </c>
      <c r="E27" s="633">
        <v>1.18</v>
      </c>
      <c r="F27" s="643">
        <v>1.19</v>
      </c>
      <c r="G27" s="633"/>
      <c r="H27" s="633"/>
      <c r="I27" s="633"/>
      <c r="J27" s="642">
        <v>1.17</v>
      </c>
      <c r="K27" s="633">
        <v>1.17</v>
      </c>
      <c r="L27" s="644">
        <v>1.17</v>
      </c>
    </row>
    <row r="28" spans="1:15" x14ac:dyDescent="0.4">
      <c r="A28" s="603">
        <v>2008</v>
      </c>
      <c r="B28" s="633">
        <v>1</v>
      </c>
      <c r="C28" s="600">
        <v>10</v>
      </c>
      <c r="D28" s="642">
        <v>1.21</v>
      </c>
      <c r="E28" s="633">
        <v>1.21</v>
      </c>
      <c r="F28" s="643">
        <v>1.21</v>
      </c>
      <c r="G28" s="633">
        <v>1.21</v>
      </c>
      <c r="H28" s="633">
        <v>1.21</v>
      </c>
      <c r="I28" s="633">
        <v>1.21</v>
      </c>
      <c r="J28" s="642"/>
      <c r="K28" s="633"/>
      <c r="L28" s="644"/>
    </row>
    <row r="29" spans="1:15" x14ac:dyDescent="0.4">
      <c r="A29" s="603">
        <v>2009</v>
      </c>
      <c r="B29" s="633">
        <v>2</v>
      </c>
      <c r="C29" s="600">
        <v>46</v>
      </c>
      <c r="D29" s="642">
        <v>1.1499999999999999</v>
      </c>
      <c r="E29" s="633">
        <v>1.1200000000000001</v>
      </c>
      <c r="F29" s="643">
        <v>1.18</v>
      </c>
      <c r="G29" s="633">
        <v>1.2</v>
      </c>
      <c r="H29" s="633">
        <v>1.2</v>
      </c>
      <c r="I29" s="633">
        <v>1.2</v>
      </c>
      <c r="J29" s="642">
        <v>1.1000000000000001</v>
      </c>
      <c r="K29" s="633">
        <v>1.1000000000000001</v>
      </c>
      <c r="L29" s="644">
        <v>1.1000000000000001</v>
      </c>
    </row>
    <row r="30" spans="1:15" x14ac:dyDescent="0.4">
      <c r="A30" s="603">
        <v>2010</v>
      </c>
      <c r="B30" s="633">
        <v>10</v>
      </c>
      <c r="C30" s="600">
        <v>175.07</v>
      </c>
      <c r="D30" s="642">
        <v>1.2</v>
      </c>
      <c r="E30" s="633">
        <v>1.17</v>
      </c>
      <c r="F30" s="643">
        <v>1.22</v>
      </c>
      <c r="G30" s="633">
        <v>1.19</v>
      </c>
      <c r="H30" s="633">
        <v>1.19</v>
      </c>
      <c r="I30" s="633">
        <v>1.21</v>
      </c>
      <c r="J30" s="642">
        <v>1.21</v>
      </c>
      <c r="K30" s="633">
        <v>1.1299999999999999</v>
      </c>
      <c r="L30" s="644">
        <v>1.25</v>
      </c>
    </row>
    <row r="31" spans="1:15" x14ac:dyDescent="0.4">
      <c r="A31" s="603">
        <v>2011</v>
      </c>
      <c r="B31" s="633">
        <v>35</v>
      </c>
      <c r="C31" s="600">
        <v>485.15</v>
      </c>
      <c r="D31" s="642">
        <v>1.18</v>
      </c>
      <c r="E31" s="633">
        <v>1.1100000000000001</v>
      </c>
      <c r="F31" s="643">
        <v>1.25</v>
      </c>
      <c r="G31" s="633">
        <v>1.23</v>
      </c>
      <c r="H31" s="633">
        <v>1.17</v>
      </c>
      <c r="I31" s="633">
        <v>1.28</v>
      </c>
      <c r="J31" s="642">
        <v>1.1499999999999999</v>
      </c>
      <c r="K31" s="633">
        <v>1.0900000000000001</v>
      </c>
      <c r="L31" s="644">
        <v>1.22</v>
      </c>
    </row>
    <row r="32" spans="1:15" x14ac:dyDescent="0.4">
      <c r="A32" s="603">
        <v>2012</v>
      </c>
      <c r="B32" s="633">
        <v>44</v>
      </c>
      <c r="C32" s="600">
        <v>961.14</v>
      </c>
      <c r="D32" s="642">
        <v>1.24</v>
      </c>
      <c r="E32" s="633">
        <v>1.1599999999999999</v>
      </c>
      <c r="F32" s="643">
        <v>1.29</v>
      </c>
      <c r="G32" s="633">
        <v>1.24</v>
      </c>
      <c r="H32" s="633">
        <v>1.2</v>
      </c>
      <c r="I32" s="633">
        <v>1.29</v>
      </c>
      <c r="J32" s="642">
        <v>1.22</v>
      </c>
      <c r="K32" s="633">
        <v>1.1299999999999999</v>
      </c>
      <c r="L32" s="644">
        <v>1.29</v>
      </c>
    </row>
    <row r="33" spans="1:12" x14ac:dyDescent="0.4">
      <c r="A33" s="603">
        <v>2013</v>
      </c>
      <c r="B33" s="633">
        <v>38</v>
      </c>
      <c r="C33" s="600">
        <v>1343.79</v>
      </c>
      <c r="D33" s="642">
        <v>1.29</v>
      </c>
      <c r="E33" s="633">
        <v>1.25</v>
      </c>
      <c r="F33" s="643">
        <v>1.36</v>
      </c>
      <c r="G33" s="633">
        <v>1.3</v>
      </c>
      <c r="H33" s="633">
        <v>1.26</v>
      </c>
      <c r="I33" s="633">
        <v>1.37</v>
      </c>
      <c r="J33" s="642">
        <v>1.29</v>
      </c>
      <c r="K33" s="633">
        <v>1.25</v>
      </c>
      <c r="L33" s="644">
        <v>1.35</v>
      </c>
    </row>
    <row r="34" spans="1:12" x14ac:dyDescent="0.4">
      <c r="A34" s="603">
        <v>2014</v>
      </c>
      <c r="B34" s="633">
        <v>64</v>
      </c>
      <c r="C34" s="600">
        <v>3170.46</v>
      </c>
      <c r="D34" s="642">
        <v>1.28</v>
      </c>
      <c r="E34" s="633">
        <v>1.22</v>
      </c>
      <c r="F34" s="643">
        <v>1.35</v>
      </c>
      <c r="G34" s="633">
        <v>1.26</v>
      </c>
      <c r="H34" s="633">
        <v>1.2</v>
      </c>
      <c r="I34" s="633">
        <v>1.33</v>
      </c>
      <c r="J34" s="642">
        <v>1.29</v>
      </c>
      <c r="K34" s="633">
        <v>1.24</v>
      </c>
      <c r="L34" s="644">
        <v>1.36</v>
      </c>
    </row>
    <row r="35" spans="1:12" x14ac:dyDescent="0.4">
      <c r="A35" s="603">
        <v>2015</v>
      </c>
      <c r="B35" s="633">
        <v>88</v>
      </c>
      <c r="C35" s="600">
        <v>2876.48</v>
      </c>
      <c r="D35" s="642">
        <v>1.3</v>
      </c>
      <c r="E35" s="633">
        <v>1.24</v>
      </c>
      <c r="F35" s="643">
        <v>1.37</v>
      </c>
      <c r="G35" s="633">
        <v>1.3</v>
      </c>
      <c r="H35" s="633">
        <v>1.26</v>
      </c>
      <c r="I35" s="633">
        <v>1.37</v>
      </c>
      <c r="J35" s="642">
        <v>1.29</v>
      </c>
      <c r="K35" s="633">
        <v>1.23</v>
      </c>
      <c r="L35" s="644">
        <v>1.36</v>
      </c>
    </row>
    <row r="36" spans="1:12" x14ac:dyDescent="0.4">
      <c r="A36" s="603">
        <v>2016</v>
      </c>
      <c r="B36" s="633">
        <v>150</v>
      </c>
      <c r="C36" s="600">
        <v>7375.3</v>
      </c>
      <c r="D36" s="642">
        <v>1.31</v>
      </c>
      <c r="E36" s="633">
        <v>1.25</v>
      </c>
      <c r="F36" s="643">
        <v>1.37</v>
      </c>
      <c r="G36" s="633">
        <v>1.3</v>
      </c>
      <c r="H36" s="633">
        <v>1.23</v>
      </c>
      <c r="I36" s="633">
        <v>1.43</v>
      </c>
      <c r="J36" s="642">
        <v>1.31</v>
      </c>
      <c r="K36" s="633">
        <v>1.25</v>
      </c>
      <c r="L36" s="644">
        <v>1.35</v>
      </c>
    </row>
    <row r="37" spans="1:12" x14ac:dyDescent="0.4">
      <c r="A37" s="603">
        <v>2017</v>
      </c>
      <c r="B37" s="633">
        <v>164</v>
      </c>
      <c r="C37" s="600">
        <v>4059.42</v>
      </c>
      <c r="D37" s="642">
        <v>1.33</v>
      </c>
      <c r="E37" s="633">
        <v>1.24</v>
      </c>
      <c r="F37" s="643">
        <v>1.41</v>
      </c>
      <c r="G37" s="633">
        <v>1.27</v>
      </c>
      <c r="H37" s="633">
        <v>1.21</v>
      </c>
      <c r="I37" s="633">
        <v>1.4</v>
      </c>
      <c r="J37" s="642">
        <v>1.33</v>
      </c>
      <c r="K37" s="633">
        <v>1.25</v>
      </c>
      <c r="L37" s="644">
        <v>1.42</v>
      </c>
    </row>
    <row r="38" spans="1:12" x14ac:dyDescent="0.4">
      <c r="A38" s="603">
        <v>2018</v>
      </c>
      <c r="B38" s="633">
        <v>92</v>
      </c>
      <c r="C38" s="600">
        <v>3843.52</v>
      </c>
      <c r="D38" s="642">
        <v>1.33</v>
      </c>
      <c r="E38" s="633">
        <v>1.27</v>
      </c>
      <c r="F38" s="643">
        <v>1.46</v>
      </c>
      <c r="G38" s="633">
        <v>1.4</v>
      </c>
      <c r="H38" s="633">
        <v>1.29</v>
      </c>
      <c r="I38" s="633">
        <v>1.52</v>
      </c>
      <c r="J38" s="642">
        <v>1.32</v>
      </c>
      <c r="K38" s="633">
        <v>1.26</v>
      </c>
      <c r="L38" s="644">
        <v>1.43</v>
      </c>
    </row>
    <row r="39" spans="1:12" ht="12.6" thickBot="1" x14ac:dyDescent="0.45">
      <c r="A39" s="622">
        <v>2019</v>
      </c>
      <c r="B39" s="645">
        <v>103</v>
      </c>
      <c r="C39" s="609">
        <v>4585.9799999999996</v>
      </c>
      <c r="D39" s="646">
        <v>1.31</v>
      </c>
      <c r="E39" s="645">
        <v>1.19</v>
      </c>
      <c r="F39" s="647">
        <v>1.43</v>
      </c>
      <c r="G39" s="645">
        <v>1.31</v>
      </c>
      <c r="H39" s="645">
        <v>1.26</v>
      </c>
      <c r="I39" s="645">
        <v>1.51</v>
      </c>
      <c r="J39" s="646">
        <v>1.28</v>
      </c>
      <c r="K39" s="645">
        <v>1.19</v>
      </c>
      <c r="L39" s="648">
        <v>1.42</v>
      </c>
    </row>
    <row r="40" spans="1:12" x14ac:dyDescent="0.4">
      <c r="A40" s="557" t="s">
        <v>31</v>
      </c>
      <c r="B40" s="557">
        <v>793</v>
      </c>
      <c r="C40" s="557">
        <v>28951.22</v>
      </c>
    </row>
  </sheetData>
  <mergeCells count="1">
    <mergeCell ref="D25:L2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39997558519241921"/>
  </sheetPr>
  <dimension ref="A1:J59"/>
  <sheetViews>
    <sheetView zoomScale="80" zoomScaleNormal="80" workbookViewId="0"/>
  </sheetViews>
  <sheetFormatPr defaultColWidth="9.1640625" defaultRowHeight="12.3" x14ac:dyDescent="0.4"/>
  <cols>
    <col min="1" max="1" width="9.83203125" style="557" customWidth="1"/>
    <col min="2" max="2" width="9.1640625" style="557"/>
    <col min="3" max="3" width="10.5546875" style="557" bestFit="1" customWidth="1"/>
    <col min="4" max="4" width="9.1640625" style="557"/>
    <col min="5" max="6" width="9.71875" style="557" customWidth="1"/>
    <col min="7" max="16384" width="9.1640625" style="557"/>
  </cols>
  <sheetData>
    <row r="1" spans="1:9" x14ac:dyDescent="0.4">
      <c r="A1" s="556" t="s">
        <v>698</v>
      </c>
      <c r="I1" s="559"/>
    </row>
    <row r="23" spans="1:10" ht="12.6" x14ac:dyDescent="0.45">
      <c r="A23" s="558"/>
    </row>
    <row r="24" spans="1:10" ht="12.6" x14ac:dyDescent="0.45">
      <c r="A24" s="558" t="s">
        <v>600</v>
      </c>
    </row>
    <row r="25" spans="1:10" ht="12.6" x14ac:dyDescent="0.45">
      <c r="A25" s="558"/>
    </row>
    <row r="27" spans="1:10" ht="15" thickBot="1" x14ac:dyDescent="0.65">
      <c r="A27" s="865" t="s">
        <v>675</v>
      </c>
      <c r="B27" s="865"/>
      <c r="C27" s="865"/>
      <c r="D27" s="865"/>
      <c r="E27" s="865"/>
      <c r="F27" s="865"/>
    </row>
    <row r="28" spans="1:10" ht="27" x14ac:dyDescent="0.6">
      <c r="A28" s="649" t="s">
        <v>544</v>
      </c>
      <c r="B28" s="637" t="s">
        <v>581</v>
      </c>
      <c r="C28" s="637" t="s">
        <v>595</v>
      </c>
      <c r="D28" s="638" t="s">
        <v>582</v>
      </c>
      <c r="E28" s="637" t="s">
        <v>583</v>
      </c>
      <c r="F28" s="639" t="s">
        <v>584</v>
      </c>
      <c r="J28" s="629"/>
    </row>
    <row r="29" spans="1:10" x14ac:dyDescent="0.4">
      <c r="A29" s="603">
        <v>2007</v>
      </c>
      <c r="B29" s="633">
        <v>2</v>
      </c>
      <c r="C29" s="600">
        <v>18.899999999999999</v>
      </c>
      <c r="D29" s="642">
        <v>10.34</v>
      </c>
      <c r="E29" s="633">
        <v>10.210000000000001</v>
      </c>
      <c r="F29" s="643">
        <v>10.47</v>
      </c>
      <c r="J29" s="629"/>
    </row>
    <row r="30" spans="1:10" x14ac:dyDescent="0.4">
      <c r="A30" s="603">
        <v>2008</v>
      </c>
      <c r="B30" s="633">
        <v>1</v>
      </c>
      <c r="C30" s="600">
        <v>10</v>
      </c>
      <c r="D30" s="642">
        <v>4.7699999999999996</v>
      </c>
      <c r="E30" s="633">
        <v>4.7699999999999996</v>
      </c>
      <c r="F30" s="643">
        <v>4.7699999999999996</v>
      </c>
      <c r="J30" s="629"/>
    </row>
    <row r="31" spans="1:10" x14ac:dyDescent="0.4">
      <c r="A31" s="603">
        <v>2009</v>
      </c>
      <c r="B31" s="633">
        <v>2</v>
      </c>
      <c r="C31" s="600">
        <v>46</v>
      </c>
      <c r="D31" s="642">
        <v>5.13</v>
      </c>
      <c r="E31" s="633">
        <v>4.09</v>
      </c>
      <c r="F31" s="643">
        <v>6.17</v>
      </c>
    </row>
    <row r="32" spans="1:10" x14ac:dyDescent="0.4">
      <c r="A32" s="603">
        <v>2010</v>
      </c>
      <c r="B32" s="633">
        <v>10</v>
      </c>
      <c r="C32" s="600">
        <v>175.07</v>
      </c>
      <c r="D32" s="642">
        <v>5.32</v>
      </c>
      <c r="E32" s="633">
        <v>4.71</v>
      </c>
      <c r="F32" s="643">
        <v>6.83</v>
      </c>
    </row>
    <row r="33" spans="1:9" x14ac:dyDescent="0.4">
      <c r="A33" s="603">
        <v>2011</v>
      </c>
      <c r="B33" s="633">
        <v>29</v>
      </c>
      <c r="C33" s="600">
        <v>427.79</v>
      </c>
      <c r="D33" s="642">
        <v>4.67</v>
      </c>
      <c r="E33" s="633">
        <v>4.03</v>
      </c>
      <c r="F33" s="643">
        <v>5.27</v>
      </c>
    </row>
    <row r="34" spans="1:9" x14ac:dyDescent="0.4">
      <c r="A34" s="603">
        <v>2012</v>
      </c>
      <c r="B34" s="633">
        <v>41</v>
      </c>
      <c r="C34" s="600">
        <v>929.64</v>
      </c>
      <c r="D34" s="642">
        <v>4.32</v>
      </c>
      <c r="E34" s="633">
        <v>3.64</v>
      </c>
      <c r="F34" s="643">
        <v>4.76</v>
      </c>
    </row>
    <row r="35" spans="1:9" x14ac:dyDescent="0.4">
      <c r="A35" s="603">
        <v>2013</v>
      </c>
      <c r="B35" s="633">
        <v>38</v>
      </c>
      <c r="C35" s="600">
        <v>1343.79</v>
      </c>
      <c r="D35" s="642">
        <v>3.84</v>
      </c>
      <c r="E35" s="633">
        <v>3.31</v>
      </c>
      <c r="F35" s="643">
        <v>4.55</v>
      </c>
    </row>
    <row r="36" spans="1:9" x14ac:dyDescent="0.4">
      <c r="A36" s="603">
        <v>2014</v>
      </c>
      <c r="B36" s="633">
        <v>64</v>
      </c>
      <c r="C36" s="600">
        <v>3170.46</v>
      </c>
      <c r="D36" s="642">
        <v>3.26</v>
      </c>
      <c r="E36" s="633">
        <v>2.7</v>
      </c>
      <c r="F36" s="643">
        <v>4.34</v>
      </c>
    </row>
    <row r="37" spans="1:9" x14ac:dyDescent="0.4">
      <c r="A37" s="603">
        <v>2015</v>
      </c>
      <c r="B37" s="633">
        <v>87</v>
      </c>
      <c r="C37" s="600">
        <v>2869.68</v>
      </c>
      <c r="D37" s="642">
        <v>2.92</v>
      </c>
      <c r="E37" s="633">
        <v>2.2999999999999998</v>
      </c>
      <c r="F37" s="643">
        <v>3.58</v>
      </c>
    </row>
    <row r="38" spans="1:9" x14ac:dyDescent="0.4">
      <c r="A38" s="603">
        <v>2016</v>
      </c>
      <c r="B38" s="633">
        <v>146</v>
      </c>
      <c r="C38" s="600">
        <v>7383.69</v>
      </c>
      <c r="D38" s="642">
        <v>2.42</v>
      </c>
      <c r="E38" s="633">
        <v>2.09</v>
      </c>
      <c r="F38" s="643">
        <v>2.85</v>
      </c>
    </row>
    <row r="39" spans="1:9" x14ac:dyDescent="0.4">
      <c r="A39" s="603">
        <v>2017</v>
      </c>
      <c r="B39" s="633">
        <v>161</v>
      </c>
      <c r="C39" s="600">
        <v>4026.52</v>
      </c>
      <c r="D39" s="642">
        <v>2.2400000000000002</v>
      </c>
      <c r="E39" s="633">
        <v>1.73</v>
      </c>
      <c r="F39" s="643">
        <v>2.85</v>
      </c>
    </row>
    <row r="40" spans="1:9" x14ac:dyDescent="0.4">
      <c r="A40" s="603">
        <v>2018</v>
      </c>
      <c r="B40" s="633">
        <v>94</v>
      </c>
      <c r="C40" s="600">
        <v>3949.42</v>
      </c>
      <c r="D40" s="642">
        <v>1.81</v>
      </c>
      <c r="E40" s="633">
        <v>1.47</v>
      </c>
      <c r="F40" s="643">
        <v>2.64</v>
      </c>
    </row>
    <row r="41" spans="1:9" ht="12.6" thickBot="1" x14ac:dyDescent="0.45">
      <c r="A41" s="622">
        <v>2019</v>
      </c>
      <c r="B41" s="645">
        <v>51</v>
      </c>
      <c r="C41" s="609">
        <v>2127.2600000000002</v>
      </c>
      <c r="D41" s="646">
        <v>1.44</v>
      </c>
      <c r="E41" s="645">
        <v>1.3</v>
      </c>
      <c r="F41" s="647">
        <v>2.46</v>
      </c>
    </row>
    <row r="42" spans="1:9" x14ac:dyDescent="0.4">
      <c r="A42" s="557" t="s">
        <v>31</v>
      </c>
      <c r="B42" s="557">
        <v>726</v>
      </c>
      <c r="C42" s="591">
        <v>26478.22</v>
      </c>
    </row>
    <row r="44" spans="1:9" ht="15" thickBot="1" x14ac:dyDescent="0.65">
      <c r="A44" s="865" t="s">
        <v>676</v>
      </c>
      <c r="B44" s="865"/>
      <c r="C44" s="865"/>
      <c r="D44" s="865"/>
      <c r="E44" s="865"/>
      <c r="F44" s="865"/>
    </row>
    <row r="45" spans="1:9" ht="27" x14ac:dyDescent="0.6">
      <c r="A45" s="649" t="s">
        <v>544</v>
      </c>
      <c r="B45" s="637" t="s">
        <v>581</v>
      </c>
      <c r="C45" s="637" t="s">
        <v>597</v>
      </c>
      <c r="D45" s="638" t="s">
        <v>582</v>
      </c>
      <c r="E45" s="637" t="s">
        <v>583</v>
      </c>
      <c r="F45" s="639" t="s">
        <v>584</v>
      </c>
    </row>
    <row r="46" spans="1:9" x14ac:dyDescent="0.4">
      <c r="A46" s="603">
        <v>2007</v>
      </c>
      <c r="B46" s="633">
        <v>2</v>
      </c>
      <c r="C46" s="600">
        <v>22.28</v>
      </c>
      <c r="D46" s="642">
        <v>8.75</v>
      </c>
      <c r="E46" s="633">
        <v>8.68</v>
      </c>
      <c r="F46" s="643">
        <v>8.82</v>
      </c>
    </row>
    <row r="47" spans="1:9" x14ac:dyDescent="0.4">
      <c r="A47" s="603">
        <v>2008</v>
      </c>
      <c r="B47" s="633">
        <v>1</v>
      </c>
      <c r="C47" s="600">
        <v>12.14</v>
      </c>
      <c r="D47" s="642">
        <v>3.93</v>
      </c>
      <c r="E47" s="633">
        <v>3.93</v>
      </c>
      <c r="F47" s="643">
        <v>3.93</v>
      </c>
    </row>
    <row r="48" spans="1:9" x14ac:dyDescent="0.4">
      <c r="A48" s="603">
        <v>2009</v>
      </c>
      <c r="B48" s="633">
        <v>2</v>
      </c>
      <c r="C48" s="600">
        <v>52.8</v>
      </c>
      <c r="D48" s="642">
        <v>4.53</v>
      </c>
      <c r="E48" s="633">
        <v>3.51</v>
      </c>
      <c r="F48" s="643">
        <v>5.54</v>
      </c>
      <c r="H48" s="629"/>
      <c r="I48" s="630"/>
    </row>
    <row r="49" spans="1:9" x14ac:dyDescent="0.4">
      <c r="A49" s="603">
        <v>2010</v>
      </c>
      <c r="B49" s="633">
        <v>10</v>
      </c>
      <c r="C49" s="600">
        <v>210.72</v>
      </c>
      <c r="D49" s="642">
        <v>4.62</v>
      </c>
      <c r="E49" s="633">
        <v>3.94</v>
      </c>
      <c r="F49" s="643">
        <v>5.54</v>
      </c>
      <c r="H49" s="629"/>
      <c r="I49" s="553"/>
    </row>
    <row r="50" spans="1:9" x14ac:dyDescent="0.4">
      <c r="A50" s="603">
        <v>2011</v>
      </c>
      <c r="B50" s="633">
        <v>29</v>
      </c>
      <c r="C50" s="600">
        <v>516.70000000000005</v>
      </c>
      <c r="D50" s="642">
        <v>3.84</v>
      </c>
      <c r="E50" s="633">
        <v>3.39</v>
      </c>
      <c r="F50" s="643">
        <v>4.4000000000000004</v>
      </c>
      <c r="H50" s="629"/>
      <c r="I50" s="553"/>
    </row>
    <row r="51" spans="1:9" x14ac:dyDescent="0.4">
      <c r="A51" s="603">
        <v>2012</v>
      </c>
      <c r="B51" s="633">
        <v>41</v>
      </c>
      <c r="C51" s="600">
        <v>1181.4100000000001</v>
      </c>
      <c r="D51" s="642">
        <v>3.5</v>
      </c>
      <c r="E51" s="633">
        <v>2.82</v>
      </c>
      <c r="F51" s="643">
        <v>3.86</v>
      </c>
      <c r="H51" s="629"/>
      <c r="I51" s="553"/>
    </row>
    <row r="52" spans="1:9" x14ac:dyDescent="0.4">
      <c r="A52" s="603">
        <v>2013</v>
      </c>
      <c r="B52" s="633">
        <v>38</v>
      </c>
      <c r="C52" s="600">
        <v>1754.16</v>
      </c>
      <c r="D52" s="642">
        <v>3</v>
      </c>
      <c r="E52" s="633">
        <v>2.57</v>
      </c>
      <c r="F52" s="643">
        <v>3.47</v>
      </c>
      <c r="H52" s="629"/>
      <c r="I52" s="553"/>
    </row>
    <row r="53" spans="1:9" x14ac:dyDescent="0.4">
      <c r="A53" s="603">
        <v>2014</v>
      </c>
      <c r="B53" s="633">
        <v>64</v>
      </c>
      <c r="C53" s="600">
        <v>4095.35</v>
      </c>
      <c r="D53" s="642">
        <v>2.54</v>
      </c>
      <c r="E53" s="633">
        <v>2.0499999999999998</v>
      </c>
      <c r="F53" s="643">
        <v>3.35</v>
      </c>
      <c r="H53" s="629"/>
      <c r="I53" s="553"/>
    </row>
    <row r="54" spans="1:9" x14ac:dyDescent="0.4">
      <c r="A54" s="603">
        <v>2015</v>
      </c>
      <c r="B54" s="633">
        <v>87</v>
      </c>
      <c r="C54" s="600">
        <v>3728.5</v>
      </c>
      <c r="D54" s="642">
        <v>2.2200000000000002</v>
      </c>
      <c r="E54" s="633">
        <v>1.73</v>
      </c>
      <c r="F54" s="643">
        <v>2.85</v>
      </c>
      <c r="H54" s="629"/>
      <c r="I54" s="553"/>
    </row>
    <row r="55" spans="1:9" x14ac:dyDescent="0.4">
      <c r="A55" s="603">
        <v>2016</v>
      </c>
      <c r="B55" s="633">
        <v>145</v>
      </c>
      <c r="C55" s="600">
        <v>9618.4699999999993</v>
      </c>
      <c r="D55" s="642">
        <v>1.85</v>
      </c>
      <c r="E55" s="633">
        <v>1.58</v>
      </c>
      <c r="F55" s="643">
        <v>2.2200000000000002</v>
      </c>
      <c r="H55" s="629"/>
      <c r="I55" s="553"/>
    </row>
    <row r="56" spans="1:9" x14ac:dyDescent="0.4">
      <c r="A56" s="603">
        <v>2017</v>
      </c>
      <c r="B56" s="633">
        <v>161</v>
      </c>
      <c r="C56" s="600">
        <v>5361.25</v>
      </c>
      <c r="D56" s="642">
        <v>1.7</v>
      </c>
      <c r="E56" s="633">
        <v>1.34</v>
      </c>
      <c r="F56" s="643">
        <v>2</v>
      </c>
      <c r="H56" s="629"/>
      <c r="I56" s="553"/>
    </row>
    <row r="57" spans="1:9" x14ac:dyDescent="0.4">
      <c r="A57" s="603">
        <v>2018</v>
      </c>
      <c r="B57" s="633">
        <v>92</v>
      </c>
      <c r="C57" s="600">
        <v>5268.32</v>
      </c>
      <c r="D57" s="642">
        <v>1.34</v>
      </c>
      <c r="E57" s="633">
        <v>1.1000000000000001</v>
      </c>
      <c r="F57" s="643">
        <v>2.0299999999999998</v>
      </c>
      <c r="H57" s="629"/>
      <c r="I57" s="553"/>
    </row>
    <row r="58" spans="1:9" ht="12.6" thickBot="1" x14ac:dyDescent="0.45">
      <c r="A58" s="622">
        <v>2019</v>
      </c>
      <c r="B58" s="645">
        <v>51</v>
      </c>
      <c r="C58" s="609">
        <v>2817.47</v>
      </c>
      <c r="D58" s="646">
        <v>1.1499999999999999</v>
      </c>
      <c r="E58" s="645">
        <v>0.91</v>
      </c>
      <c r="F58" s="647">
        <v>1.98</v>
      </c>
      <c r="H58" s="629"/>
      <c r="I58" s="553"/>
    </row>
    <row r="59" spans="1:9" x14ac:dyDescent="0.4">
      <c r="A59" s="557" t="s">
        <v>31</v>
      </c>
      <c r="B59" s="557">
        <v>723</v>
      </c>
      <c r="C59" s="591">
        <v>34639.57</v>
      </c>
    </row>
  </sheetData>
  <mergeCells count="2">
    <mergeCell ref="A27:F27"/>
    <mergeCell ref="A44:F44"/>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39997558519241921"/>
  </sheetPr>
  <dimension ref="A1:J37"/>
  <sheetViews>
    <sheetView zoomScale="80" zoomScaleNormal="80" workbookViewId="0">
      <selection activeCell="M30" sqref="M30"/>
    </sheetView>
  </sheetViews>
  <sheetFormatPr defaultColWidth="9.1640625" defaultRowHeight="12.3" x14ac:dyDescent="0.4"/>
  <cols>
    <col min="1" max="1" width="11.71875" style="557" bestFit="1" customWidth="1"/>
    <col min="2" max="2" width="9" style="557" customWidth="1"/>
    <col min="3" max="3" width="11.44140625" style="557" customWidth="1"/>
    <col min="4" max="4" width="7.71875" style="557" bestFit="1" customWidth="1"/>
    <col min="5" max="5" width="10.1640625" style="557" customWidth="1"/>
    <col min="6" max="6" width="10.27734375" style="557" customWidth="1"/>
    <col min="7" max="8" width="9.5546875" style="557" bestFit="1" customWidth="1"/>
    <col min="9" max="9" width="25.71875" style="557" bestFit="1" customWidth="1"/>
    <col min="10" max="16384" width="9.1640625" style="557"/>
  </cols>
  <sheetData>
    <row r="1" spans="1:1" x14ac:dyDescent="0.4">
      <c r="A1" s="556" t="s">
        <v>697</v>
      </c>
    </row>
    <row r="23" spans="1:10" ht="12.6" x14ac:dyDescent="0.45">
      <c r="A23" s="558" t="s">
        <v>598</v>
      </c>
    </row>
    <row r="24" spans="1:10" ht="12.6" thickBot="1" x14ac:dyDescent="0.45"/>
    <row r="25" spans="1:10" ht="14.7" x14ac:dyDescent="0.6">
      <c r="A25" s="811"/>
      <c r="B25" s="866" t="s">
        <v>765</v>
      </c>
      <c r="C25" s="866"/>
      <c r="D25" s="866"/>
      <c r="E25" s="866"/>
      <c r="F25" s="867"/>
      <c r="G25" s="812"/>
      <c r="H25" s="812"/>
      <c r="I25" s="812"/>
    </row>
    <row r="26" spans="1:10" ht="49.5" customHeight="1" x14ac:dyDescent="0.4">
      <c r="A26" s="813" t="s">
        <v>620</v>
      </c>
      <c r="B26" s="814" t="s">
        <v>621</v>
      </c>
      <c r="C26" s="814" t="s">
        <v>622</v>
      </c>
      <c r="D26" s="815" t="s">
        <v>84</v>
      </c>
      <c r="E26" s="814" t="s">
        <v>623</v>
      </c>
      <c r="F26" s="814" t="s">
        <v>624</v>
      </c>
      <c r="G26" s="816" t="s">
        <v>625</v>
      </c>
      <c r="H26" s="816" t="s">
        <v>626</v>
      </c>
      <c r="I26" s="817" t="s">
        <v>576</v>
      </c>
    </row>
    <row r="27" spans="1:10" x14ac:dyDescent="0.4">
      <c r="A27" s="818" t="s">
        <v>766</v>
      </c>
      <c r="B27" s="819">
        <v>20</v>
      </c>
      <c r="C27" s="246">
        <v>186.61</v>
      </c>
      <c r="D27" s="819">
        <v>1.88</v>
      </c>
      <c r="E27" s="246">
        <v>1.33</v>
      </c>
      <c r="F27" s="820">
        <v>2.61</v>
      </c>
      <c r="G27" s="821">
        <v>0.54</v>
      </c>
      <c r="H27" s="821">
        <v>0.73</v>
      </c>
      <c r="I27" s="553" t="str">
        <f>A27&amp;"
n="&amp;B27&amp;" 
"&amp;TEXT(C27,"0#")&amp;" MW"</f>
        <v>5-20 MW
n=20 
187 MW</v>
      </c>
    </row>
    <row r="28" spans="1:10" x14ac:dyDescent="0.4">
      <c r="A28" s="818" t="s">
        <v>602</v>
      </c>
      <c r="B28" s="822">
        <v>13</v>
      </c>
      <c r="C28" s="246">
        <v>434.25</v>
      </c>
      <c r="D28" s="822">
        <v>1.53</v>
      </c>
      <c r="E28" s="246">
        <v>1.3</v>
      </c>
      <c r="F28" s="823">
        <v>2.69</v>
      </c>
      <c r="G28" s="821">
        <v>0.23</v>
      </c>
      <c r="H28" s="821">
        <v>1.1499999999999999</v>
      </c>
      <c r="I28" s="553" t="str">
        <f>A28&amp;"
n="&amp;B28&amp;" 
"&amp;TEXT(C28,"0#")&amp;" MW"</f>
        <v>20-50 MW
n=13 
434 MW</v>
      </c>
    </row>
    <row r="29" spans="1:10" x14ac:dyDescent="0.4">
      <c r="A29" s="818" t="s">
        <v>603</v>
      </c>
      <c r="B29" s="822">
        <v>13</v>
      </c>
      <c r="C29" s="246">
        <v>941.5</v>
      </c>
      <c r="D29" s="822">
        <v>1.35</v>
      </c>
      <c r="E29" s="246">
        <v>1.3</v>
      </c>
      <c r="F29" s="823">
        <v>1.61</v>
      </c>
      <c r="G29" s="821">
        <v>0.05</v>
      </c>
      <c r="H29" s="821">
        <v>0.26</v>
      </c>
      <c r="I29" s="553" t="str">
        <f>A29&amp;"
n="&amp;B29&amp;" 
"&amp;TEXT(C29,"0#")&amp;" MW"</f>
        <v>50-100 MW
n=13 
942 MW</v>
      </c>
    </row>
    <row r="30" spans="1:10" ht="12.6" thickBot="1" x14ac:dyDescent="0.45">
      <c r="A30" s="824" t="s">
        <v>604</v>
      </c>
      <c r="B30" s="825">
        <v>5</v>
      </c>
      <c r="C30" s="826">
        <v>564.9</v>
      </c>
      <c r="D30" s="825">
        <v>1.1200000000000001</v>
      </c>
      <c r="E30" s="826">
        <v>1.01</v>
      </c>
      <c r="F30" s="827">
        <v>2.1800000000000002</v>
      </c>
      <c r="G30" s="821">
        <v>0.11</v>
      </c>
      <c r="H30" s="821">
        <v>1.06</v>
      </c>
      <c r="I30" s="553" t="str">
        <f>A30&amp;"
n="&amp;B30&amp;" 
"&amp;TEXT(C30,"0#")&amp;" MW"</f>
        <v>100-200 MW
n=5 
565 MW</v>
      </c>
    </row>
    <row r="31" spans="1:10" ht="12.6" thickBot="1" x14ac:dyDescent="0.45">
      <c r="A31" s="812"/>
      <c r="B31" s="812"/>
      <c r="C31" s="812"/>
      <c r="D31" s="812"/>
      <c r="E31" s="812"/>
      <c r="F31" s="812"/>
      <c r="G31" s="812"/>
      <c r="H31" s="812"/>
      <c r="I31" s="812"/>
      <c r="J31" s="553"/>
    </row>
    <row r="32" spans="1:10" ht="14.7" x14ac:dyDescent="0.6">
      <c r="A32" s="811"/>
      <c r="B32" s="866" t="s">
        <v>767</v>
      </c>
      <c r="C32" s="866"/>
      <c r="D32" s="866"/>
      <c r="E32" s="866"/>
      <c r="F32" s="867"/>
      <c r="G32" s="812"/>
      <c r="H32" s="812"/>
      <c r="I32" s="812"/>
      <c r="J32" s="553"/>
    </row>
    <row r="33" spans="1:10" ht="45.75" customHeight="1" x14ac:dyDescent="0.4">
      <c r="A33" s="813" t="s">
        <v>620</v>
      </c>
      <c r="B33" s="814" t="s">
        <v>621</v>
      </c>
      <c r="C33" s="814" t="s">
        <v>627</v>
      </c>
      <c r="D33" s="815" t="s">
        <v>84</v>
      </c>
      <c r="E33" s="814" t="s">
        <v>623</v>
      </c>
      <c r="F33" s="814" t="s">
        <v>624</v>
      </c>
      <c r="G33" s="816" t="s">
        <v>625</v>
      </c>
      <c r="H33" s="816" t="s">
        <v>626</v>
      </c>
      <c r="I33" s="817" t="s">
        <v>576</v>
      </c>
      <c r="J33" s="553"/>
    </row>
    <row r="34" spans="1:10" x14ac:dyDescent="0.4">
      <c r="A34" s="818" t="s">
        <v>766</v>
      </c>
      <c r="B34" s="819">
        <v>18</v>
      </c>
      <c r="C34" s="246">
        <v>188.61</v>
      </c>
      <c r="D34" s="819">
        <v>1.41</v>
      </c>
      <c r="E34" s="246">
        <v>1.05</v>
      </c>
      <c r="F34" s="820">
        <v>2.16</v>
      </c>
      <c r="G34" s="821">
        <v>0.36</v>
      </c>
      <c r="H34" s="821">
        <v>0.76</v>
      </c>
      <c r="I34" s="553" t="str">
        <f>A34&amp;"
n="&amp;B34&amp;" 
"&amp;TEXT(C34,"0#")&amp;" MW"</f>
        <v>5-20 MW
n=18 
189 MW</v>
      </c>
      <c r="J34" s="553"/>
    </row>
    <row r="35" spans="1:10" x14ac:dyDescent="0.4">
      <c r="A35" s="818" t="s">
        <v>602</v>
      </c>
      <c r="B35" s="822">
        <v>13</v>
      </c>
      <c r="C35" s="246">
        <v>457.82</v>
      </c>
      <c r="D35" s="822">
        <v>1.28</v>
      </c>
      <c r="E35" s="246">
        <v>1.0900000000000001</v>
      </c>
      <c r="F35" s="823">
        <v>2.15</v>
      </c>
      <c r="G35" s="821">
        <v>0.19</v>
      </c>
      <c r="H35" s="821">
        <v>0.87</v>
      </c>
      <c r="I35" s="553" t="str">
        <f>A35&amp;"
n="&amp;B35&amp;" 
"&amp;TEXT(C35,"0#")&amp;" MW"</f>
        <v>20-50 MW
n=13 
458 MW</v>
      </c>
      <c r="J35" s="553"/>
    </row>
    <row r="36" spans="1:10" x14ac:dyDescent="0.4">
      <c r="A36" s="818" t="s">
        <v>603</v>
      </c>
      <c r="B36" s="822">
        <v>7</v>
      </c>
      <c r="C36" s="246">
        <v>535.91999999999996</v>
      </c>
      <c r="D36" s="822">
        <v>1.1299999999999999</v>
      </c>
      <c r="E36" s="246">
        <v>1.1000000000000001</v>
      </c>
      <c r="F36" s="823">
        <v>1.1599999999999999</v>
      </c>
      <c r="G36" s="821">
        <v>0.03</v>
      </c>
      <c r="H36" s="821">
        <v>0.03</v>
      </c>
      <c r="I36" s="553" t="str">
        <f>A36&amp;"
n="&amp;B36&amp;" 
"&amp;TEXT(C36,"0#")&amp;" MW"</f>
        <v>50-100 MW
n=7 
536 MW</v>
      </c>
      <c r="J36" s="553"/>
    </row>
    <row r="37" spans="1:10" ht="12.6" thickBot="1" x14ac:dyDescent="0.45">
      <c r="A37" s="824" t="s">
        <v>605</v>
      </c>
      <c r="B37" s="825">
        <v>13</v>
      </c>
      <c r="C37" s="826">
        <v>1635.12</v>
      </c>
      <c r="D37" s="825">
        <v>0.89</v>
      </c>
      <c r="E37" s="826">
        <v>0.84</v>
      </c>
      <c r="F37" s="827">
        <v>1.32</v>
      </c>
      <c r="G37" s="821">
        <v>0.05</v>
      </c>
      <c r="H37" s="821">
        <v>0.43</v>
      </c>
      <c r="I37" s="553" t="str">
        <f>A37&amp;"
n="&amp;B37&amp;" 
"&amp;TEXT(C37,"0#")&amp;" MW"</f>
        <v>100-300 MW
n=13 
1635 MW</v>
      </c>
    </row>
  </sheetData>
  <mergeCells count="2">
    <mergeCell ref="B25:F25"/>
    <mergeCell ref="B32:F32"/>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39997558519241921"/>
  </sheetPr>
  <dimension ref="A1:AA57"/>
  <sheetViews>
    <sheetView zoomScale="80" zoomScaleNormal="80" workbookViewId="0"/>
  </sheetViews>
  <sheetFormatPr defaultColWidth="9.1640625" defaultRowHeight="12.3" x14ac:dyDescent="0.4"/>
  <cols>
    <col min="1" max="1" width="10" style="557" customWidth="1"/>
    <col min="2" max="2" width="5.83203125" style="557" bestFit="1" customWidth="1"/>
    <col min="3" max="3" width="9.27734375" style="557" bestFit="1" customWidth="1"/>
    <col min="4" max="4" width="7" style="557" bestFit="1" customWidth="1"/>
    <col min="5" max="6" width="13.5546875" style="557" bestFit="1" customWidth="1"/>
    <col min="7" max="7" width="8.5546875" style="557" bestFit="1" customWidth="1"/>
    <col min="8" max="9" width="13.5546875" style="557" bestFit="1" customWidth="1"/>
    <col min="10" max="10" width="8.71875" style="557" customWidth="1"/>
    <col min="11" max="19" width="10.71875" style="557" customWidth="1"/>
    <col min="20" max="20" width="13.83203125" style="557" bestFit="1" customWidth="1"/>
    <col min="21" max="21" width="9.44140625" style="557" bestFit="1" customWidth="1"/>
    <col min="22" max="22" width="8.27734375" style="557" bestFit="1" customWidth="1"/>
    <col min="23" max="23" width="20.27734375" style="557" bestFit="1" customWidth="1"/>
    <col min="24" max="25" width="22.83203125" style="557" bestFit="1" customWidth="1"/>
    <col min="26" max="27" width="22" style="557" bestFit="1" customWidth="1"/>
    <col min="28" max="16384" width="9.1640625" style="557"/>
  </cols>
  <sheetData>
    <row r="1" spans="1:27" x14ac:dyDescent="0.4">
      <c r="A1" s="556" t="s">
        <v>695</v>
      </c>
      <c r="W1" s="632"/>
      <c r="X1" s="868" t="s">
        <v>592</v>
      </c>
      <c r="Y1" s="868"/>
      <c r="Z1" s="868"/>
      <c r="AA1" s="868"/>
    </row>
    <row r="2" spans="1:27" x14ac:dyDescent="0.4">
      <c r="T2" s="629" t="s">
        <v>575</v>
      </c>
      <c r="U2" s="629" t="s">
        <v>182</v>
      </c>
      <c r="V2" s="629" t="s">
        <v>180</v>
      </c>
      <c r="W2" s="630" t="s">
        <v>576</v>
      </c>
      <c r="X2" s="631" t="s">
        <v>577</v>
      </c>
      <c r="Y2" s="632" t="s">
        <v>578</v>
      </c>
      <c r="Z2" s="632" t="s">
        <v>579</v>
      </c>
      <c r="AA2" s="632" t="s">
        <v>580</v>
      </c>
    </row>
    <row r="3" spans="1:27" x14ac:dyDescent="0.4">
      <c r="T3" s="629">
        <v>2010</v>
      </c>
      <c r="U3" s="629">
        <v>0.55000000000000004</v>
      </c>
      <c r="V3" s="629">
        <v>1.3</v>
      </c>
      <c r="W3" s="553" t="str">
        <f>A30&amp;"
n="&amp;B30&amp;" 
"&amp;TEXT(ROUND(C30/1000,1),"0#.##")&amp;" GW"</f>
        <v>2010
n=10 
0.2 GW</v>
      </c>
      <c r="X3" s="631">
        <v>0.97</v>
      </c>
      <c r="Y3" s="632">
        <v>0.52</v>
      </c>
      <c r="Z3" s="632">
        <v>0.91</v>
      </c>
      <c r="AA3" s="632">
        <v>1.24</v>
      </c>
    </row>
    <row r="4" spans="1:27" x14ac:dyDescent="0.4">
      <c r="T4" s="629">
        <v>2011</v>
      </c>
      <c r="U4" s="629">
        <f>U3+2</f>
        <v>2.5499999999999998</v>
      </c>
      <c r="V4" s="629">
        <f>V3+2</f>
        <v>3.3</v>
      </c>
      <c r="W4" s="553" t="str">
        <f>A31&amp;"
n="&amp;B31&amp;" 
"&amp;TEXT(ROUND(C31/1000,1),"0#.##")&amp;" GW"</f>
        <v>2011
n=29 
0.4 GW</v>
      </c>
      <c r="X4" s="631">
        <v>0.76</v>
      </c>
      <c r="Y4" s="632">
        <v>0.55000000000000004</v>
      </c>
      <c r="Z4" s="632">
        <v>0.48</v>
      </c>
      <c r="AA4" s="632">
        <v>0.61</v>
      </c>
    </row>
    <row r="5" spans="1:27" x14ac:dyDescent="0.4">
      <c r="T5" s="629">
        <v>2012</v>
      </c>
      <c r="U5" s="629">
        <f t="shared" ref="U5:V12" si="0">U4+2</f>
        <v>4.55</v>
      </c>
      <c r="V5" s="629">
        <f t="shared" si="0"/>
        <v>5.3</v>
      </c>
      <c r="W5" s="553" t="str">
        <f>A32&amp;"
n="&amp;B32&amp;" 
"&amp;TEXT(ROUND(C32/1000,1),"0#.0##")&amp;" GW"</f>
        <v>2012
n=41 
0.9 GW</v>
      </c>
      <c r="X5" s="631">
        <v>0.52</v>
      </c>
      <c r="Y5" s="632">
        <v>0.8</v>
      </c>
      <c r="Z5" s="632">
        <v>0.09</v>
      </c>
      <c r="AA5" s="632">
        <v>0.57999999999999996</v>
      </c>
    </row>
    <row r="6" spans="1:27" x14ac:dyDescent="0.4">
      <c r="T6" s="629">
        <v>2013</v>
      </c>
      <c r="U6" s="629">
        <f t="shared" si="0"/>
        <v>6.55</v>
      </c>
      <c r="V6" s="629">
        <f t="shared" si="0"/>
        <v>7.3</v>
      </c>
      <c r="W6" s="553" t="str">
        <f t="shared" ref="W6:W12" si="1">A33&amp;"
n="&amp;B33&amp;" 
"&amp;TEXT(ROUND(C33/1000,1),"#.##")&amp;" GW"</f>
        <v>2013
n=38 
1.3 GW</v>
      </c>
      <c r="X6" s="631">
        <v>0.67</v>
      </c>
      <c r="Y6" s="632">
        <v>0.65</v>
      </c>
      <c r="Z6" s="632">
        <v>0.45</v>
      </c>
      <c r="AA6" s="632">
        <v>0.56000000000000005</v>
      </c>
    </row>
    <row r="7" spans="1:27" x14ac:dyDescent="0.4">
      <c r="T7" s="629">
        <v>2014</v>
      </c>
      <c r="U7" s="629">
        <f t="shared" si="0"/>
        <v>8.5500000000000007</v>
      </c>
      <c r="V7" s="629">
        <f t="shared" si="0"/>
        <v>9.3000000000000007</v>
      </c>
      <c r="W7" s="553" t="str">
        <f t="shared" si="1"/>
        <v>2014
n=64 
3.2 GW</v>
      </c>
      <c r="X7" s="631">
        <v>0.52</v>
      </c>
      <c r="Y7" s="632">
        <v>0.89</v>
      </c>
      <c r="Z7" s="632">
        <v>0.66</v>
      </c>
      <c r="AA7" s="632">
        <v>1.04</v>
      </c>
    </row>
    <row r="8" spans="1:27" x14ac:dyDescent="0.4">
      <c r="T8" s="629">
        <v>2015</v>
      </c>
      <c r="U8" s="629">
        <f t="shared" si="0"/>
        <v>10.55</v>
      </c>
      <c r="V8" s="629">
        <f t="shared" si="0"/>
        <v>11.3</v>
      </c>
      <c r="W8" s="553" t="str">
        <f t="shared" si="1"/>
        <v>2015
n=87 
2.9 GW</v>
      </c>
      <c r="X8" s="631">
        <v>0.5</v>
      </c>
      <c r="Y8" s="632">
        <v>0.76</v>
      </c>
      <c r="Z8" s="632">
        <v>0.62</v>
      </c>
      <c r="AA8" s="632">
        <v>0.67</v>
      </c>
    </row>
    <row r="9" spans="1:27" x14ac:dyDescent="0.4">
      <c r="T9" s="629">
        <v>2016</v>
      </c>
      <c r="U9" s="629">
        <f t="shared" si="0"/>
        <v>12.55</v>
      </c>
      <c r="V9" s="629">
        <f t="shared" si="0"/>
        <v>13.3</v>
      </c>
      <c r="W9" s="553" t="str">
        <f t="shared" si="1"/>
        <v>2016
n=146 
7.4 GW</v>
      </c>
      <c r="X9" s="631">
        <v>0.38</v>
      </c>
      <c r="Y9" s="632">
        <v>1.02</v>
      </c>
      <c r="Z9" s="632">
        <v>0.3</v>
      </c>
      <c r="AA9" s="632">
        <v>0.35</v>
      </c>
    </row>
    <row r="10" spans="1:27" x14ac:dyDescent="0.4">
      <c r="T10" s="629">
        <v>2017</v>
      </c>
      <c r="U10" s="629">
        <f t="shared" si="0"/>
        <v>14.55</v>
      </c>
      <c r="V10" s="629">
        <f t="shared" si="0"/>
        <v>15.3</v>
      </c>
      <c r="W10" s="553" t="str">
        <f>A37&amp;"
n="&amp;B37&amp;" 
"&amp;TEXT(ROUND(C37/1000,1),"#.0")&amp;" GW"</f>
        <v>2017
n=161 
4.0 GW</v>
      </c>
      <c r="X10" s="631">
        <v>0.44</v>
      </c>
      <c r="Y10" s="632">
        <v>0.4</v>
      </c>
      <c r="Z10" s="632">
        <v>0.55000000000000004</v>
      </c>
      <c r="AA10" s="632">
        <v>0.63</v>
      </c>
    </row>
    <row r="11" spans="1:27" x14ac:dyDescent="0.4">
      <c r="T11" s="629">
        <v>2018</v>
      </c>
      <c r="U11" s="629">
        <f t="shared" si="0"/>
        <v>16.55</v>
      </c>
      <c r="V11" s="629">
        <f t="shared" si="0"/>
        <v>17.3</v>
      </c>
      <c r="W11" s="553" t="str">
        <f t="shared" si="1"/>
        <v>2018
n=94 
3.9 GW</v>
      </c>
      <c r="X11" s="631">
        <v>0.6</v>
      </c>
      <c r="Y11" s="632">
        <v>0.86</v>
      </c>
      <c r="Z11" s="632">
        <v>0.27</v>
      </c>
      <c r="AA11" s="632">
        <v>0.73</v>
      </c>
    </row>
    <row r="12" spans="1:27" x14ac:dyDescent="0.4">
      <c r="T12" s="629">
        <v>2019</v>
      </c>
      <c r="U12" s="629">
        <f t="shared" si="0"/>
        <v>18.55</v>
      </c>
      <c r="V12" s="629">
        <f t="shared" si="0"/>
        <v>19.3</v>
      </c>
      <c r="W12" s="553" t="str">
        <f t="shared" si="1"/>
        <v>2019
n=51 
2.1 GW</v>
      </c>
      <c r="X12" s="631">
        <v>0.12</v>
      </c>
      <c r="Y12" s="632">
        <v>1.43</v>
      </c>
      <c r="Z12" s="632">
        <v>0.15</v>
      </c>
      <c r="AA12" s="632">
        <v>0.84</v>
      </c>
    </row>
    <row r="13" spans="1:27" x14ac:dyDescent="0.4">
      <c r="T13" s="629"/>
      <c r="U13" s="629"/>
      <c r="V13" s="629"/>
      <c r="W13" s="553"/>
      <c r="X13" s="631"/>
      <c r="Y13" s="632"/>
      <c r="Z13" s="632"/>
      <c r="AA13" s="632"/>
    </row>
    <row r="14" spans="1:27" x14ac:dyDescent="0.4">
      <c r="T14" s="629"/>
      <c r="U14" s="629"/>
      <c r="V14" s="629"/>
      <c r="W14" s="553"/>
      <c r="X14" s="631"/>
      <c r="Y14" s="632"/>
      <c r="Z14" s="632"/>
      <c r="AA14" s="632"/>
    </row>
    <row r="15" spans="1:27" x14ac:dyDescent="0.4">
      <c r="T15" s="629"/>
      <c r="U15" s="629"/>
      <c r="V15" s="629"/>
      <c r="W15" s="553"/>
      <c r="X15" s="631"/>
      <c r="Y15" s="632"/>
      <c r="Z15" s="632"/>
      <c r="AA15" s="632"/>
    </row>
    <row r="16" spans="1:27" x14ac:dyDescent="0.4">
      <c r="N16" s="559"/>
      <c r="O16" s="559"/>
      <c r="W16" s="632"/>
      <c r="X16" s="632"/>
      <c r="Y16" s="632"/>
      <c r="Z16" s="632"/>
      <c r="AA16" s="632"/>
    </row>
    <row r="17" spans="1:27" x14ac:dyDescent="0.4">
      <c r="W17" s="632"/>
      <c r="X17" s="632"/>
      <c r="Y17" s="632"/>
      <c r="Z17" s="632"/>
      <c r="AA17" s="632"/>
    </row>
    <row r="18" spans="1:27" x14ac:dyDescent="0.4">
      <c r="W18" s="632"/>
      <c r="X18" s="868" t="s">
        <v>593</v>
      </c>
      <c r="Y18" s="868"/>
      <c r="Z18" s="868"/>
      <c r="AA18" s="868"/>
    </row>
    <row r="19" spans="1:27" x14ac:dyDescent="0.4">
      <c r="W19" s="630" t="s">
        <v>576</v>
      </c>
      <c r="X19" s="632" t="s">
        <v>577</v>
      </c>
      <c r="Y19" s="632" t="s">
        <v>578</v>
      </c>
      <c r="Z19" s="632" t="s">
        <v>579</v>
      </c>
      <c r="AA19" s="632" t="s">
        <v>580</v>
      </c>
    </row>
    <row r="20" spans="1:27" x14ac:dyDescent="0.4">
      <c r="M20" s="633"/>
      <c r="N20" s="633"/>
      <c r="O20" s="633"/>
      <c r="W20" s="553" t="str">
        <f>A47&amp;"
n="&amp;B47&amp;" 
"&amp;TEXT(ROUND(C47/1000,1),"0#.##")&amp;" GW"</f>
        <v>2010
n=10 
0.2 GW</v>
      </c>
      <c r="X20" s="632">
        <v>0.97</v>
      </c>
      <c r="Y20" s="632">
        <v>0.52</v>
      </c>
      <c r="Z20" s="632">
        <v>0.91</v>
      </c>
      <c r="AA20" s="632">
        <v>1.24</v>
      </c>
    </row>
    <row r="21" spans="1:27" x14ac:dyDescent="0.4">
      <c r="W21" s="553" t="str">
        <f>A48&amp;"
n="&amp;B48&amp;" 
"&amp;TEXT(ROUND(C48/1000,1),"0#.##")&amp;" GW"</f>
        <v>2011
n=29 
0.5 GW</v>
      </c>
      <c r="X21" s="632">
        <v>0.76</v>
      </c>
      <c r="Y21" s="632">
        <v>0.55000000000000004</v>
      </c>
      <c r="Z21" s="632">
        <v>0.48</v>
      </c>
      <c r="AA21" s="632">
        <v>0.61</v>
      </c>
    </row>
    <row r="22" spans="1:27" x14ac:dyDescent="0.4">
      <c r="W22" s="553" t="str">
        <f>A49&amp;"
n="&amp;B49&amp;" 
"&amp;TEXT(ROUND(C49/1000,1),"#.##")&amp;" GW"</f>
        <v>2012
n=41 
1.2 GW</v>
      </c>
      <c r="X22" s="632">
        <v>0.52</v>
      </c>
      <c r="Y22" s="632">
        <v>0.8</v>
      </c>
      <c r="Z22" s="632">
        <v>0.09</v>
      </c>
      <c r="AA22" s="632">
        <v>0.57999999999999996</v>
      </c>
    </row>
    <row r="23" spans="1:27" ht="12.6" x14ac:dyDescent="0.45">
      <c r="A23" s="558" t="s">
        <v>600</v>
      </c>
      <c r="W23" s="553" t="str">
        <f t="shared" ref="W23:W29" si="2">A50&amp;"
n="&amp;B50&amp;" 
"&amp;TEXT(ROUND(C50/1000,1),"#.##")&amp;" GW"</f>
        <v>2013
n=38 
1.8 GW</v>
      </c>
      <c r="X23" s="632">
        <v>0.67</v>
      </c>
      <c r="Y23" s="632">
        <v>0.65</v>
      </c>
      <c r="Z23" s="632">
        <v>0.45</v>
      </c>
      <c r="AA23" s="632">
        <v>0.56000000000000005</v>
      </c>
    </row>
    <row r="24" spans="1:27" ht="12.6" x14ac:dyDescent="0.45">
      <c r="A24" s="558" t="s">
        <v>555</v>
      </c>
      <c r="W24" s="553" t="str">
        <f t="shared" si="2"/>
        <v>2014
n=64 
4.1 GW</v>
      </c>
      <c r="X24" s="632">
        <v>0.52</v>
      </c>
      <c r="Y24" s="632">
        <v>0.89</v>
      </c>
      <c r="Z24" s="632">
        <v>0.66</v>
      </c>
      <c r="AA24" s="632">
        <v>1.04</v>
      </c>
    </row>
    <row r="25" spans="1:27" ht="15" thickBot="1" x14ac:dyDescent="0.65">
      <c r="D25" s="865" t="s">
        <v>594</v>
      </c>
      <c r="E25" s="865"/>
      <c r="F25" s="865"/>
      <c r="G25" s="865"/>
      <c r="H25" s="865"/>
      <c r="I25" s="865"/>
      <c r="J25" s="865"/>
      <c r="K25" s="865"/>
      <c r="L25" s="865"/>
      <c r="W25" s="553" t="str">
        <f t="shared" si="2"/>
        <v>2015
n=87 
3.7 GW</v>
      </c>
      <c r="X25" s="632">
        <v>0.5</v>
      </c>
      <c r="Y25" s="632">
        <v>0.76</v>
      </c>
      <c r="Z25" s="632">
        <v>0.62</v>
      </c>
      <c r="AA25" s="632">
        <v>0.67</v>
      </c>
    </row>
    <row r="26" spans="1:27" ht="39.299999999999997" x14ac:dyDescent="0.6">
      <c r="A26" s="649" t="s">
        <v>544</v>
      </c>
      <c r="B26" s="637" t="s">
        <v>581</v>
      </c>
      <c r="C26" s="637" t="s">
        <v>595</v>
      </c>
      <c r="D26" s="638" t="s">
        <v>582</v>
      </c>
      <c r="E26" s="637" t="s">
        <v>583</v>
      </c>
      <c r="F26" s="639" t="s">
        <v>584</v>
      </c>
      <c r="G26" s="637" t="s">
        <v>585</v>
      </c>
      <c r="H26" s="637" t="s">
        <v>586</v>
      </c>
      <c r="I26" s="637" t="s">
        <v>587</v>
      </c>
      <c r="J26" s="638" t="s">
        <v>588</v>
      </c>
      <c r="K26" s="637" t="s">
        <v>589</v>
      </c>
      <c r="L26" s="640" t="s">
        <v>590</v>
      </c>
      <c r="W26" s="553" t="str">
        <f t="shared" si="2"/>
        <v>2016
n=145 
9.6 GW</v>
      </c>
      <c r="X26" s="632">
        <v>0.38</v>
      </c>
      <c r="Y26" s="632">
        <v>1.02</v>
      </c>
      <c r="Z26" s="632">
        <v>0.3</v>
      </c>
      <c r="AA26" s="632">
        <v>0.35</v>
      </c>
    </row>
    <row r="27" spans="1:27" x14ac:dyDescent="0.4">
      <c r="A27" s="603">
        <v>2007</v>
      </c>
      <c r="B27" s="633">
        <v>2</v>
      </c>
      <c r="C27" s="600">
        <v>18.899999999999999</v>
      </c>
      <c r="D27" s="642">
        <v>10.34</v>
      </c>
      <c r="E27" s="633">
        <v>10.210000000000001</v>
      </c>
      <c r="F27" s="643">
        <v>10.47</v>
      </c>
      <c r="G27" s="633"/>
      <c r="H27" s="633"/>
      <c r="I27" s="633"/>
      <c r="J27" s="642">
        <v>10.119999999999999</v>
      </c>
      <c r="K27" s="633">
        <v>10.119999999999999</v>
      </c>
      <c r="L27" s="644">
        <v>10.119999999999999</v>
      </c>
      <c r="W27" s="553" t="str">
        <f t="shared" si="2"/>
        <v>2017
n=161 
5.4 GW</v>
      </c>
      <c r="X27" s="632">
        <v>0.44</v>
      </c>
      <c r="Y27" s="632">
        <v>0.4</v>
      </c>
      <c r="Z27" s="632">
        <v>0.55000000000000004</v>
      </c>
      <c r="AA27" s="632">
        <v>0.63</v>
      </c>
    </row>
    <row r="28" spans="1:27" x14ac:dyDescent="0.4">
      <c r="A28" s="603">
        <v>2008</v>
      </c>
      <c r="B28" s="633">
        <v>1</v>
      </c>
      <c r="C28" s="600">
        <v>10</v>
      </c>
      <c r="D28" s="642">
        <v>4.7699999999999996</v>
      </c>
      <c r="E28" s="633">
        <v>4.7699999999999996</v>
      </c>
      <c r="F28" s="643">
        <v>4.7699999999999996</v>
      </c>
      <c r="G28" s="633">
        <v>4.7699999999999996</v>
      </c>
      <c r="H28" s="633">
        <v>4.7699999999999996</v>
      </c>
      <c r="I28" s="633">
        <v>4.7699999999999996</v>
      </c>
      <c r="J28" s="642"/>
      <c r="K28" s="633"/>
      <c r="L28" s="644"/>
      <c r="W28" s="553" t="str">
        <f t="shared" si="2"/>
        <v>2018
n=92 
5.3 GW</v>
      </c>
      <c r="X28" s="632">
        <v>0.6</v>
      </c>
      <c r="Y28" s="632">
        <v>0.86</v>
      </c>
      <c r="Z28" s="632">
        <v>0.27</v>
      </c>
      <c r="AA28" s="632">
        <v>0.73</v>
      </c>
    </row>
    <row r="29" spans="1:27" x14ac:dyDescent="0.4">
      <c r="A29" s="603">
        <v>2009</v>
      </c>
      <c r="B29" s="633">
        <v>2</v>
      </c>
      <c r="C29" s="600">
        <v>46</v>
      </c>
      <c r="D29" s="642">
        <v>5.13</v>
      </c>
      <c r="E29" s="633">
        <v>4.09</v>
      </c>
      <c r="F29" s="643">
        <v>6.17</v>
      </c>
      <c r="G29" s="633">
        <v>3.4</v>
      </c>
      <c r="H29" s="633">
        <v>3.4</v>
      </c>
      <c r="I29" s="633">
        <v>3.4</v>
      </c>
      <c r="J29" s="642">
        <v>6.87</v>
      </c>
      <c r="K29" s="633">
        <v>6.87</v>
      </c>
      <c r="L29" s="644">
        <v>6.87</v>
      </c>
      <c r="W29" s="553" t="str">
        <f t="shared" si="2"/>
        <v>2019
n=51 
2.8 GW</v>
      </c>
      <c r="X29" s="632">
        <v>0.12</v>
      </c>
      <c r="Y29" s="632">
        <v>1.43</v>
      </c>
      <c r="Z29" s="632">
        <v>0.15</v>
      </c>
      <c r="AA29" s="632">
        <v>0.84</v>
      </c>
    </row>
    <row r="30" spans="1:27" x14ac:dyDescent="0.4">
      <c r="A30" s="603">
        <v>2010</v>
      </c>
      <c r="B30" s="633">
        <v>10</v>
      </c>
      <c r="C30" s="600">
        <v>175.07</v>
      </c>
      <c r="D30" s="642">
        <v>5.32</v>
      </c>
      <c r="E30" s="633">
        <v>4.71</v>
      </c>
      <c r="F30" s="643">
        <v>6.83</v>
      </c>
      <c r="G30" s="633">
        <v>5.01</v>
      </c>
      <c r="H30" s="633">
        <v>4.04</v>
      </c>
      <c r="I30" s="633">
        <v>5.53</v>
      </c>
      <c r="J30" s="642">
        <v>6.72</v>
      </c>
      <c r="K30" s="633">
        <v>5.81</v>
      </c>
      <c r="L30" s="644">
        <v>7.96</v>
      </c>
    </row>
    <row r="31" spans="1:27" x14ac:dyDescent="0.4">
      <c r="A31" s="603">
        <v>2011</v>
      </c>
      <c r="B31" s="633">
        <v>29</v>
      </c>
      <c r="C31" s="600">
        <v>427.79</v>
      </c>
      <c r="D31" s="642">
        <v>4.67</v>
      </c>
      <c r="E31" s="633">
        <v>4.03</v>
      </c>
      <c r="F31" s="643">
        <v>5.27</v>
      </c>
      <c r="G31" s="633">
        <v>4.67</v>
      </c>
      <c r="H31" s="633">
        <v>3.9</v>
      </c>
      <c r="I31" s="633">
        <v>5.22</v>
      </c>
      <c r="J31" s="642">
        <v>4.66</v>
      </c>
      <c r="K31" s="633">
        <v>4.18</v>
      </c>
      <c r="L31" s="644">
        <v>5.27</v>
      </c>
    </row>
    <row r="32" spans="1:27" x14ac:dyDescent="0.4">
      <c r="A32" s="603">
        <v>2012</v>
      </c>
      <c r="B32" s="633">
        <v>41</v>
      </c>
      <c r="C32" s="600">
        <v>929.64</v>
      </c>
      <c r="D32" s="642">
        <v>4.32</v>
      </c>
      <c r="E32" s="633">
        <v>3.64</v>
      </c>
      <c r="F32" s="643">
        <v>4.76</v>
      </c>
      <c r="G32" s="633">
        <v>3.78</v>
      </c>
      <c r="H32" s="633">
        <v>3.26</v>
      </c>
      <c r="I32" s="633">
        <v>4.58</v>
      </c>
      <c r="J32" s="642">
        <v>4.4000000000000004</v>
      </c>
      <c r="K32" s="633">
        <v>4.3099999999999996</v>
      </c>
      <c r="L32" s="644">
        <v>4.9800000000000004</v>
      </c>
    </row>
    <row r="33" spans="1:12" x14ac:dyDescent="0.4">
      <c r="A33" s="603">
        <v>2013</v>
      </c>
      <c r="B33" s="633">
        <v>38</v>
      </c>
      <c r="C33" s="600">
        <v>1343.79</v>
      </c>
      <c r="D33" s="642">
        <v>3.84</v>
      </c>
      <c r="E33" s="633">
        <v>3.31</v>
      </c>
      <c r="F33" s="643">
        <v>4.55</v>
      </c>
      <c r="G33" s="633">
        <v>3.82</v>
      </c>
      <c r="H33" s="633">
        <v>3.15</v>
      </c>
      <c r="I33" s="633">
        <v>4.47</v>
      </c>
      <c r="J33" s="642">
        <v>3.99</v>
      </c>
      <c r="K33" s="633">
        <v>3.54</v>
      </c>
      <c r="L33" s="644">
        <v>4.55</v>
      </c>
    </row>
    <row r="34" spans="1:12" x14ac:dyDescent="0.4">
      <c r="A34" s="603">
        <v>2014</v>
      </c>
      <c r="B34" s="633">
        <v>64</v>
      </c>
      <c r="C34" s="600">
        <v>3170.46</v>
      </c>
      <c r="D34" s="642">
        <v>3.26</v>
      </c>
      <c r="E34" s="633">
        <v>2.7</v>
      </c>
      <c r="F34" s="643">
        <v>4.34</v>
      </c>
      <c r="G34" s="633">
        <v>3.25</v>
      </c>
      <c r="H34" s="633">
        <v>2.73</v>
      </c>
      <c r="I34" s="633">
        <v>4.13</v>
      </c>
      <c r="J34" s="642">
        <v>3.36</v>
      </c>
      <c r="K34" s="633">
        <v>2.7</v>
      </c>
      <c r="L34" s="644">
        <v>4.4000000000000004</v>
      </c>
    </row>
    <row r="35" spans="1:12" x14ac:dyDescent="0.4">
      <c r="A35" s="603">
        <v>2015</v>
      </c>
      <c r="B35" s="633">
        <v>87</v>
      </c>
      <c r="C35" s="600">
        <v>2869.68</v>
      </c>
      <c r="D35" s="642">
        <v>2.92</v>
      </c>
      <c r="E35" s="633">
        <v>2.2999999999999998</v>
      </c>
      <c r="F35" s="643">
        <v>3.58</v>
      </c>
      <c r="G35" s="633">
        <v>2.61</v>
      </c>
      <c r="H35" s="633">
        <v>2.11</v>
      </c>
      <c r="I35" s="633">
        <v>3.37</v>
      </c>
      <c r="J35" s="642">
        <v>3.04</v>
      </c>
      <c r="K35" s="633">
        <v>2.42</v>
      </c>
      <c r="L35" s="644">
        <v>3.71</v>
      </c>
    </row>
    <row r="36" spans="1:12" x14ac:dyDescent="0.4">
      <c r="A36" s="603">
        <v>2016</v>
      </c>
      <c r="B36" s="633">
        <v>146</v>
      </c>
      <c r="C36" s="600">
        <v>7383.69</v>
      </c>
      <c r="D36" s="642">
        <v>2.42</v>
      </c>
      <c r="E36" s="633">
        <v>2.09</v>
      </c>
      <c r="F36" s="643">
        <v>2.85</v>
      </c>
      <c r="G36" s="633">
        <v>2.36</v>
      </c>
      <c r="H36" s="633">
        <v>1.98</v>
      </c>
      <c r="I36" s="633">
        <v>3.38</v>
      </c>
      <c r="J36" s="642">
        <v>2.42</v>
      </c>
      <c r="K36" s="633">
        <v>2.12</v>
      </c>
      <c r="L36" s="644">
        <v>2.77</v>
      </c>
    </row>
    <row r="37" spans="1:12" x14ac:dyDescent="0.4">
      <c r="A37" s="603">
        <v>2017</v>
      </c>
      <c r="B37" s="633">
        <v>161</v>
      </c>
      <c r="C37" s="600">
        <v>4026.52</v>
      </c>
      <c r="D37" s="642">
        <v>2.2400000000000002</v>
      </c>
      <c r="E37" s="633">
        <v>1.73</v>
      </c>
      <c r="F37" s="643">
        <v>2.85</v>
      </c>
      <c r="G37" s="633">
        <v>2.2400000000000002</v>
      </c>
      <c r="H37" s="633">
        <v>1.8</v>
      </c>
      <c r="I37" s="633">
        <v>2.64</v>
      </c>
      <c r="J37" s="642">
        <v>2.2400000000000002</v>
      </c>
      <c r="K37" s="633">
        <v>1.69</v>
      </c>
      <c r="L37" s="644">
        <v>2.88</v>
      </c>
    </row>
    <row r="38" spans="1:12" x14ac:dyDescent="0.4">
      <c r="A38" s="603">
        <v>2018</v>
      </c>
      <c r="B38" s="633">
        <v>94</v>
      </c>
      <c r="C38" s="600">
        <v>3949.42</v>
      </c>
      <c r="D38" s="642">
        <v>1.81</v>
      </c>
      <c r="E38" s="633">
        <v>1.47</v>
      </c>
      <c r="F38" s="643">
        <v>2.64</v>
      </c>
      <c r="G38" s="633">
        <v>1.8</v>
      </c>
      <c r="H38" s="633">
        <v>1.19</v>
      </c>
      <c r="I38" s="633">
        <v>2.66</v>
      </c>
      <c r="J38" s="642">
        <v>1.84</v>
      </c>
      <c r="K38" s="633">
        <v>1.57</v>
      </c>
      <c r="L38" s="644">
        <v>2.57</v>
      </c>
    </row>
    <row r="39" spans="1:12" ht="12.6" thickBot="1" x14ac:dyDescent="0.45">
      <c r="A39" s="622">
        <v>2019</v>
      </c>
      <c r="B39" s="645">
        <v>51</v>
      </c>
      <c r="C39" s="609">
        <v>2127.2600000000002</v>
      </c>
      <c r="D39" s="646">
        <v>1.44</v>
      </c>
      <c r="E39" s="645">
        <v>1.3</v>
      </c>
      <c r="F39" s="647">
        <v>2.46</v>
      </c>
      <c r="G39" s="645">
        <v>1.4</v>
      </c>
      <c r="H39" s="645">
        <v>1.28</v>
      </c>
      <c r="I39" s="645">
        <v>2.84</v>
      </c>
      <c r="J39" s="646">
        <v>1.46</v>
      </c>
      <c r="K39" s="645">
        <v>1.31</v>
      </c>
      <c r="L39" s="648">
        <v>2.2999999999999998</v>
      </c>
    </row>
    <row r="40" spans="1:12" x14ac:dyDescent="0.4">
      <c r="A40" s="557" t="s">
        <v>31</v>
      </c>
      <c r="B40" s="557">
        <v>726</v>
      </c>
      <c r="C40" s="557">
        <v>26478.22</v>
      </c>
    </row>
    <row r="42" spans="1:12" ht="15" thickBot="1" x14ac:dyDescent="0.65">
      <c r="D42" s="865" t="s">
        <v>596</v>
      </c>
      <c r="E42" s="865"/>
      <c r="F42" s="865"/>
      <c r="G42" s="865"/>
      <c r="H42" s="865"/>
      <c r="I42" s="865"/>
      <c r="J42" s="865"/>
      <c r="K42" s="865"/>
      <c r="L42" s="865"/>
    </row>
    <row r="43" spans="1:12" ht="39.299999999999997" x14ac:dyDescent="0.6">
      <c r="A43" s="649" t="s">
        <v>544</v>
      </c>
      <c r="B43" s="637" t="s">
        <v>581</v>
      </c>
      <c r="C43" s="637" t="s">
        <v>597</v>
      </c>
      <c r="D43" s="638" t="s">
        <v>582</v>
      </c>
      <c r="E43" s="637" t="s">
        <v>583</v>
      </c>
      <c r="F43" s="639" t="s">
        <v>584</v>
      </c>
      <c r="G43" s="637" t="s">
        <v>585</v>
      </c>
      <c r="H43" s="637" t="s">
        <v>586</v>
      </c>
      <c r="I43" s="637" t="s">
        <v>587</v>
      </c>
      <c r="J43" s="638" t="s">
        <v>588</v>
      </c>
      <c r="K43" s="637" t="s">
        <v>589</v>
      </c>
      <c r="L43" s="640" t="s">
        <v>590</v>
      </c>
    </row>
    <row r="44" spans="1:12" x14ac:dyDescent="0.4">
      <c r="A44" s="603">
        <v>2007</v>
      </c>
      <c r="B44" s="633">
        <v>2</v>
      </c>
      <c r="C44" s="600">
        <v>22.28</v>
      </c>
      <c r="D44" s="642">
        <v>8.75</v>
      </c>
      <c r="E44" s="633">
        <v>8.68</v>
      </c>
      <c r="F44" s="643">
        <v>8.82</v>
      </c>
      <c r="G44" s="633"/>
      <c r="H44" s="633"/>
      <c r="I44" s="633"/>
      <c r="J44" s="642">
        <v>8.64</v>
      </c>
      <c r="K44" s="633">
        <v>8.64</v>
      </c>
      <c r="L44" s="644">
        <v>8.64</v>
      </c>
    </row>
    <row r="45" spans="1:12" x14ac:dyDescent="0.4">
      <c r="A45" s="603">
        <v>2008</v>
      </c>
      <c r="B45" s="633">
        <v>1</v>
      </c>
      <c r="C45" s="600">
        <v>12.14</v>
      </c>
      <c r="D45" s="642">
        <v>3.93</v>
      </c>
      <c r="E45" s="633">
        <v>3.93</v>
      </c>
      <c r="F45" s="643">
        <v>3.93</v>
      </c>
      <c r="G45" s="633">
        <v>3.93</v>
      </c>
      <c r="H45" s="633">
        <v>3.93</v>
      </c>
      <c r="I45" s="633">
        <v>3.93</v>
      </c>
      <c r="J45" s="642"/>
      <c r="K45" s="633"/>
      <c r="L45" s="644"/>
    </row>
    <row r="46" spans="1:12" x14ac:dyDescent="0.4">
      <c r="A46" s="603">
        <v>2009</v>
      </c>
      <c r="B46" s="633">
        <v>2</v>
      </c>
      <c r="C46" s="600">
        <v>52.8</v>
      </c>
      <c r="D46" s="642">
        <v>4.53</v>
      </c>
      <c r="E46" s="633">
        <v>3.51</v>
      </c>
      <c r="F46" s="643">
        <v>5.54</v>
      </c>
      <c r="G46" s="633">
        <v>2.83</v>
      </c>
      <c r="H46" s="633">
        <v>2.83</v>
      </c>
      <c r="I46" s="633">
        <v>2.83</v>
      </c>
      <c r="J46" s="642">
        <v>6.22</v>
      </c>
      <c r="K46" s="633">
        <v>6.22</v>
      </c>
      <c r="L46" s="644">
        <v>6.22</v>
      </c>
    </row>
    <row r="47" spans="1:12" x14ac:dyDescent="0.4">
      <c r="A47" s="603">
        <v>2010</v>
      </c>
      <c r="B47" s="633">
        <v>10</v>
      </c>
      <c r="C47" s="600">
        <v>210.72</v>
      </c>
      <c r="D47" s="642">
        <v>4.62</v>
      </c>
      <c r="E47" s="633">
        <v>3.94</v>
      </c>
      <c r="F47" s="643">
        <v>5.54</v>
      </c>
      <c r="G47" s="633">
        <v>4.1500000000000004</v>
      </c>
      <c r="H47" s="633">
        <v>3.37</v>
      </c>
      <c r="I47" s="633">
        <v>4.6500000000000004</v>
      </c>
      <c r="J47" s="642">
        <v>5.28</v>
      </c>
      <c r="K47" s="633">
        <v>5.03</v>
      </c>
      <c r="L47" s="644">
        <v>6.46</v>
      </c>
    </row>
    <row r="48" spans="1:12" x14ac:dyDescent="0.4">
      <c r="A48" s="603">
        <v>2011</v>
      </c>
      <c r="B48" s="633">
        <v>29</v>
      </c>
      <c r="C48" s="600">
        <v>516.70000000000005</v>
      </c>
      <c r="D48" s="642">
        <v>3.84</v>
      </c>
      <c r="E48" s="633">
        <v>3.39</v>
      </c>
      <c r="F48" s="643">
        <v>4.4000000000000004</v>
      </c>
      <c r="G48" s="633">
        <v>3.77</v>
      </c>
      <c r="H48" s="633">
        <v>3.14</v>
      </c>
      <c r="I48" s="633">
        <v>4.42</v>
      </c>
      <c r="J48" s="642">
        <v>3.93</v>
      </c>
      <c r="K48" s="633">
        <v>3.65</v>
      </c>
      <c r="L48" s="644">
        <v>4.3099999999999996</v>
      </c>
    </row>
    <row r="49" spans="1:12" x14ac:dyDescent="0.4">
      <c r="A49" s="603">
        <v>2012</v>
      </c>
      <c r="B49" s="633">
        <v>41</v>
      </c>
      <c r="C49" s="600">
        <v>1181.4100000000001</v>
      </c>
      <c r="D49" s="642">
        <v>3.5</v>
      </c>
      <c r="E49" s="633">
        <v>2.82</v>
      </c>
      <c r="F49" s="643">
        <v>3.86</v>
      </c>
      <c r="G49" s="633">
        <v>2.98</v>
      </c>
      <c r="H49" s="633">
        <v>2.69</v>
      </c>
      <c r="I49" s="633">
        <v>3.67</v>
      </c>
      <c r="J49" s="642">
        <v>3.71</v>
      </c>
      <c r="K49" s="633">
        <v>3.41</v>
      </c>
      <c r="L49" s="644">
        <v>3.97</v>
      </c>
    </row>
    <row r="50" spans="1:12" x14ac:dyDescent="0.4">
      <c r="A50" s="603">
        <v>2013</v>
      </c>
      <c r="B50" s="633">
        <v>38</v>
      </c>
      <c r="C50" s="600">
        <v>1754.16</v>
      </c>
      <c r="D50" s="642">
        <v>3</v>
      </c>
      <c r="E50" s="633">
        <v>2.57</v>
      </c>
      <c r="F50" s="643">
        <v>3.47</v>
      </c>
      <c r="G50" s="633">
        <v>2.88</v>
      </c>
      <c r="H50" s="633">
        <v>2.2999999999999998</v>
      </c>
      <c r="I50" s="633">
        <v>3.4</v>
      </c>
      <c r="J50" s="642">
        <v>3.06</v>
      </c>
      <c r="K50" s="633">
        <v>2.72</v>
      </c>
      <c r="L50" s="644">
        <v>3.49</v>
      </c>
    </row>
    <row r="51" spans="1:12" x14ac:dyDescent="0.4">
      <c r="A51" s="603">
        <v>2014</v>
      </c>
      <c r="B51" s="633">
        <v>64</v>
      </c>
      <c r="C51" s="600">
        <v>4095.35</v>
      </c>
      <c r="D51" s="642">
        <v>2.54</v>
      </c>
      <c r="E51" s="633">
        <v>2.0499999999999998</v>
      </c>
      <c r="F51" s="643">
        <v>3.35</v>
      </c>
      <c r="G51" s="633">
        <v>2.5099999999999998</v>
      </c>
      <c r="H51" s="633">
        <v>1.99</v>
      </c>
      <c r="I51" s="633">
        <v>3.26</v>
      </c>
      <c r="J51" s="642">
        <v>2.56</v>
      </c>
      <c r="K51" s="633">
        <v>2.08</v>
      </c>
      <c r="L51" s="644">
        <v>3.42</v>
      </c>
    </row>
    <row r="52" spans="1:12" x14ac:dyDescent="0.4">
      <c r="A52" s="603">
        <v>2015</v>
      </c>
      <c r="B52" s="633">
        <v>87</v>
      </c>
      <c r="C52" s="600">
        <v>3728.5</v>
      </c>
      <c r="D52" s="642">
        <v>2.2200000000000002</v>
      </c>
      <c r="E52" s="633">
        <v>1.73</v>
      </c>
      <c r="F52" s="643">
        <v>2.85</v>
      </c>
      <c r="G52" s="633">
        <v>1.93</v>
      </c>
      <c r="H52" s="633">
        <v>1.67</v>
      </c>
      <c r="I52" s="633">
        <v>2.4900000000000002</v>
      </c>
      <c r="J52" s="642">
        <v>2.37</v>
      </c>
      <c r="K52" s="633">
        <v>1.87</v>
      </c>
      <c r="L52" s="644">
        <v>2.95</v>
      </c>
    </row>
    <row r="53" spans="1:12" x14ac:dyDescent="0.4">
      <c r="A53" s="603">
        <v>2016</v>
      </c>
      <c r="B53" s="633">
        <v>145</v>
      </c>
      <c r="C53" s="600">
        <v>9618.4699999999993</v>
      </c>
      <c r="D53" s="642">
        <v>1.85</v>
      </c>
      <c r="E53" s="633">
        <v>1.58</v>
      </c>
      <c r="F53" s="643">
        <v>2.2200000000000002</v>
      </c>
      <c r="G53" s="633">
        <v>1.83</v>
      </c>
      <c r="H53" s="633">
        <v>1.49</v>
      </c>
      <c r="I53" s="633">
        <v>2.61</v>
      </c>
      <c r="J53" s="642">
        <v>1.86</v>
      </c>
      <c r="K53" s="633">
        <v>1.62</v>
      </c>
      <c r="L53" s="644">
        <v>2.1800000000000002</v>
      </c>
    </row>
    <row r="54" spans="1:12" x14ac:dyDescent="0.4">
      <c r="A54" s="603">
        <v>2017</v>
      </c>
      <c r="B54" s="633">
        <v>161</v>
      </c>
      <c r="C54" s="600">
        <v>5361.25</v>
      </c>
      <c r="D54" s="642">
        <v>1.7</v>
      </c>
      <c r="E54" s="633">
        <v>1.34</v>
      </c>
      <c r="F54" s="643">
        <v>2</v>
      </c>
      <c r="G54" s="633">
        <v>1.7</v>
      </c>
      <c r="H54" s="633">
        <v>1.47</v>
      </c>
      <c r="I54" s="633">
        <v>2.15</v>
      </c>
      <c r="J54" s="642">
        <v>1.7</v>
      </c>
      <c r="K54" s="633">
        <v>1.34</v>
      </c>
      <c r="L54" s="644">
        <v>1.99</v>
      </c>
    </row>
    <row r="55" spans="1:12" x14ac:dyDescent="0.4">
      <c r="A55" s="603">
        <v>2018</v>
      </c>
      <c r="B55" s="633">
        <v>92</v>
      </c>
      <c r="C55" s="600">
        <v>5268.32</v>
      </c>
      <c r="D55" s="642">
        <v>1.34</v>
      </c>
      <c r="E55" s="633">
        <v>1.1000000000000001</v>
      </c>
      <c r="F55" s="643">
        <v>2.0299999999999998</v>
      </c>
      <c r="G55" s="633">
        <v>1.24</v>
      </c>
      <c r="H55" s="633">
        <v>0.78</v>
      </c>
      <c r="I55" s="633">
        <v>2.0699999999999998</v>
      </c>
      <c r="J55" s="642">
        <v>1.36</v>
      </c>
      <c r="K55" s="633">
        <v>1.1599999999999999</v>
      </c>
      <c r="L55" s="644">
        <v>1.98</v>
      </c>
    </row>
    <row r="56" spans="1:12" ht="12.6" thickBot="1" x14ac:dyDescent="0.45">
      <c r="A56" s="622">
        <v>2019</v>
      </c>
      <c r="B56" s="645">
        <v>51</v>
      </c>
      <c r="C56" s="609">
        <v>2817.47</v>
      </c>
      <c r="D56" s="646">
        <v>1.1499999999999999</v>
      </c>
      <c r="E56" s="645">
        <v>0.91</v>
      </c>
      <c r="F56" s="647">
        <v>1.98</v>
      </c>
      <c r="G56" s="645">
        <v>1.07</v>
      </c>
      <c r="H56" s="645">
        <v>0.85</v>
      </c>
      <c r="I56" s="645">
        <v>2.0499999999999998</v>
      </c>
      <c r="J56" s="646">
        <v>1.1499999999999999</v>
      </c>
      <c r="K56" s="645">
        <v>1.01</v>
      </c>
      <c r="L56" s="648">
        <v>1.8</v>
      </c>
    </row>
    <row r="57" spans="1:12" x14ac:dyDescent="0.4">
      <c r="A57" s="557" t="s">
        <v>31</v>
      </c>
      <c r="B57" s="557">
        <v>723</v>
      </c>
      <c r="C57" s="557">
        <v>34639.57</v>
      </c>
    </row>
  </sheetData>
  <mergeCells count="4">
    <mergeCell ref="X1:AA1"/>
    <mergeCell ref="X18:AA18"/>
    <mergeCell ref="D25:L25"/>
    <mergeCell ref="D42:L4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39997558519241921"/>
  </sheetPr>
  <dimension ref="A1:AA531"/>
  <sheetViews>
    <sheetView zoomScale="80" zoomScaleNormal="80" workbookViewId="0"/>
  </sheetViews>
  <sheetFormatPr defaultColWidth="8.83203125" defaultRowHeight="12.3" x14ac:dyDescent="0.4"/>
  <cols>
    <col min="1" max="1" width="10" style="4" customWidth="1"/>
    <col min="2" max="10" width="8.83203125" style="130"/>
    <col min="11" max="11" width="10" style="130" customWidth="1"/>
    <col min="12" max="12" width="9.71875" style="130" customWidth="1"/>
    <col min="13" max="13" width="8.83203125" style="130"/>
    <col min="14" max="14" width="10.5546875" style="130" customWidth="1"/>
    <col min="15" max="23" width="8.83203125" style="130"/>
    <col min="24" max="24" width="11.5546875" style="130" customWidth="1"/>
    <col min="25" max="25" width="9.71875" style="130" customWidth="1"/>
    <col min="26" max="16384" width="8.83203125" style="130"/>
  </cols>
  <sheetData>
    <row r="1" spans="1:25" ht="14.4" x14ac:dyDescent="0.55000000000000004">
      <c r="A1" s="552" t="s">
        <v>696</v>
      </c>
    </row>
    <row r="2" spans="1:25" x14ac:dyDescent="0.4">
      <c r="A2" s="554"/>
    </row>
    <row r="3" spans="1:25" s="30" customFormat="1" ht="12.6" x14ac:dyDescent="0.45">
      <c r="A3" s="194" t="s">
        <v>601</v>
      </c>
      <c r="N3" s="194"/>
    </row>
    <row r="4" spans="1:25" ht="12.6" thickBot="1" x14ac:dyDescent="0.45">
      <c r="B4" s="121"/>
      <c r="C4" s="121"/>
      <c r="D4" s="121"/>
      <c r="E4" s="121"/>
      <c r="F4" s="121"/>
      <c r="G4" s="121"/>
      <c r="H4" s="121"/>
      <c r="I4" s="121"/>
      <c r="J4" s="121"/>
    </row>
    <row r="5" spans="1:25" ht="14.7" x14ac:dyDescent="0.6">
      <c r="A5" s="592"/>
      <c r="B5" s="869" t="s">
        <v>762</v>
      </c>
      <c r="C5" s="869"/>
      <c r="D5" s="869"/>
      <c r="E5" s="869"/>
      <c r="F5" s="869"/>
      <c r="G5" s="869"/>
      <c r="H5" s="869"/>
      <c r="I5" s="869"/>
      <c r="J5" s="869"/>
      <c r="K5" s="869"/>
      <c r="L5" s="870"/>
      <c r="N5" s="592"/>
      <c r="O5" s="869" t="s">
        <v>763</v>
      </c>
      <c r="P5" s="869"/>
      <c r="Q5" s="869"/>
      <c r="R5" s="869"/>
      <c r="S5" s="869"/>
      <c r="T5" s="869"/>
      <c r="U5" s="869"/>
      <c r="V5" s="869"/>
      <c r="W5" s="869"/>
      <c r="X5" s="869"/>
      <c r="Y5" s="870"/>
    </row>
    <row r="6" spans="1:25" ht="24" customHeight="1" x14ac:dyDescent="0.4">
      <c r="A6" s="791" t="s">
        <v>544</v>
      </c>
      <c r="B6" s="594" t="s">
        <v>37</v>
      </c>
      <c r="C6" s="650" t="s">
        <v>8</v>
      </c>
      <c r="D6" s="594" t="s">
        <v>2</v>
      </c>
      <c r="E6" s="594" t="s">
        <v>68</v>
      </c>
      <c r="F6" s="594" t="s">
        <v>6</v>
      </c>
      <c r="G6" s="594" t="s">
        <v>4</v>
      </c>
      <c r="H6" s="594" t="s">
        <v>5</v>
      </c>
      <c r="I6" s="594" t="s">
        <v>1</v>
      </c>
      <c r="J6" s="594" t="s">
        <v>3</v>
      </c>
      <c r="K6" s="595" t="s">
        <v>196</v>
      </c>
      <c r="L6" s="596" t="s">
        <v>197</v>
      </c>
      <c r="N6" s="791" t="s">
        <v>544</v>
      </c>
      <c r="O6" s="594" t="s">
        <v>37</v>
      </c>
      <c r="P6" s="650" t="s">
        <v>8</v>
      </c>
      <c r="Q6" s="594" t="s">
        <v>2</v>
      </c>
      <c r="R6" s="594" t="s">
        <v>18</v>
      </c>
      <c r="S6" s="594" t="s">
        <v>6</v>
      </c>
      <c r="T6" s="594" t="s">
        <v>4</v>
      </c>
      <c r="U6" s="594" t="s">
        <v>5</v>
      </c>
      <c r="V6" s="594" t="s">
        <v>1</v>
      </c>
      <c r="W6" s="594" t="s">
        <v>3</v>
      </c>
      <c r="X6" s="595" t="s">
        <v>196</v>
      </c>
      <c r="Y6" s="596" t="s">
        <v>197</v>
      </c>
    </row>
    <row r="7" spans="1:25" x14ac:dyDescent="0.4">
      <c r="A7" s="651">
        <v>2007</v>
      </c>
      <c r="B7" s="652">
        <v>10.34</v>
      </c>
      <c r="C7" s="653"/>
      <c r="D7" s="654"/>
      <c r="E7" s="653"/>
      <c r="F7" s="654"/>
      <c r="G7" s="653"/>
      <c r="H7" s="654"/>
      <c r="I7" s="653"/>
      <c r="J7" s="654"/>
      <c r="K7" s="653"/>
      <c r="L7" s="655"/>
      <c r="N7" s="651">
        <v>2007</v>
      </c>
      <c r="O7" s="652">
        <v>8.75</v>
      </c>
      <c r="P7" s="653"/>
      <c r="Q7" s="654"/>
      <c r="R7" s="653"/>
      <c r="S7" s="654"/>
      <c r="T7" s="653"/>
      <c r="U7" s="654"/>
      <c r="V7" s="653"/>
      <c r="W7" s="654"/>
      <c r="X7" s="653"/>
      <c r="Y7" s="655"/>
    </row>
    <row r="8" spans="1:25" x14ac:dyDescent="0.4">
      <c r="A8" s="651">
        <v>2008</v>
      </c>
      <c r="B8" s="652">
        <v>4.7699999999999996</v>
      </c>
      <c r="C8" s="653"/>
      <c r="D8" s="652"/>
      <c r="E8" s="653"/>
      <c r="F8" s="652"/>
      <c r="G8" s="653"/>
      <c r="H8" s="652"/>
      <c r="I8" s="653"/>
      <c r="J8" s="652"/>
      <c r="K8" s="653"/>
      <c r="L8" s="656"/>
      <c r="N8" s="651">
        <v>2008</v>
      </c>
      <c r="O8" s="652">
        <v>3.93</v>
      </c>
      <c r="P8" s="653"/>
      <c r="Q8" s="652"/>
      <c r="R8" s="653"/>
      <c r="S8" s="652"/>
      <c r="T8" s="653"/>
      <c r="U8" s="652"/>
      <c r="V8" s="653"/>
      <c r="W8" s="652"/>
      <c r="X8" s="653"/>
      <c r="Y8" s="656"/>
    </row>
    <row r="9" spans="1:25" x14ac:dyDescent="0.4">
      <c r="A9" s="651">
        <v>2009</v>
      </c>
      <c r="B9" s="652">
        <v>5.13</v>
      </c>
      <c r="C9" s="653"/>
      <c r="D9" s="652"/>
      <c r="E9" s="653"/>
      <c r="F9" s="652"/>
      <c r="G9" s="653"/>
      <c r="H9" s="652"/>
      <c r="I9" s="653"/>
      <c r="J9" s="652"/>
      <c r="K9" s="653"/>
      <c r="L9" s="656"/>
      <c r="N9" s="651">
        <v>2009</v>
      </c>
      <c r="O9" s="652">
        <v>4.53</v>
      </c>
      <c r="P9" s="653"/>
      <c r="Q9" s="652"/>
      <c r="R9" s="653"/>
      <c r="S9" s="652"/>
      <c r="T9" s="653"/>
      <c r="U9" s="652"/>
      <c r="V9" s="653"/>
      <c r="W9" s="652"/>
      <c r="X9" s="653"/>
      <c r="Y9" s="656"/>
    </row>
    <row r="10" spans="1:25" x14ac:dyDescent="0.4">
      <c r="A10" s="651">
        <v>2010</v>
      </c>
      <c r="B10" s="652">
        <v>5.32</v>
      </c>
      <c r="C10" s="653"/>
      <c r="D10" s="652"/>
      <c r="E10" s="653"/>
      <c r="F10" s="652"/>
      <c r="G10" s="653"/>
      <c r="H10" s="652"/>
      <c r="I10" s="653">
        <v>5.44</v>
      </c>
      <c r="J10" s="652"/>
      <c r="K10" s="653">
        <v>6.72</v>
      </c>
      <c r="L10" s="656"/>
      <c r="N10" s="651">
        <v>2010</v>
      </c>
      <c r="O10" s="652">
        <v>4.62</v>
      </c>
      <c r="P10" s="653"/>
      <c r="Q10" s="652"/>
      <c r="R10" s="653"/>
      <c r="S10" s="652"/>
      <c r="T10" s="653"/>
      <c r="U10" s="652"/>
      <c r="V10" s="653">
        <v>4.57</v>
      </c>
      <c r="W10" s="652"/>
      <c r="X10" s="653">
        <v>5.28</v>
      </c>
      <c r="Y10" s="656"/>
    </row>
    <row r="11" spans="1:25" x14ac:dyDescent="0.4">
      <c r="A11" s="651">
        <v>2011</v>
      </c>
      <c r="B11" s="652">
        <v>4.67</v>
      </c>
      <c r="C11" s="653">
        <v>4.4000000000000004</v>
      </c>
      <c r="D11" s="652"/>
      <c r="E11" s="653"/>
      <c r="F11" s="652"/>
      <c r="G11" s="653"/>
      <c r="H11" s="652"/>
      <c r="I11" s="653">
        <v>5.04</v>
      </c>
      <c r="J11" s="652"/>
      <c r="K11" s="653"/>
      <c r="L11" s="656">
        <v>4.38</v>
      </c>
      <c r="N11" s="651">
        <v>2011</v>
      </c>
      <c r="O11" s="652">
        <v>3.84</v>
      </c>
      <c r="P11" s="653">
        <v>3.57</v>
      </c>
      <c r="Q11" s="652"/>
      <c r="R11" s="653"/>
      <c r="S11" s="652"/>
      <c r="T11" s="653"/>
      <c r="U11" s="652"/>
      <c r="V11" s="653">
        <v>4.45</v>
      </c>
      <c r="W11" s="652"/>
      <c r="X11" s="653"/>
      <c r="Y11" s="656">
        <v>3.8</v>
      </c>
    </row>
    <row r="12" spans="1:25" x14ac:dyDescent="0.4">
      <c r="A12" s="651">
        <v>2012</v>
      </c>
      <c r="B12" s="652">
        <v>4.32</v>
      </c>
      <c r="C12" s="653">
        <v>3.64</v>
      </c>
      <c r="D12" s="652">
        <v>4.33</v>
      </c>
      <c r="E12" s="653"/>
      <c r="F12" s="652"/>
      <c r="G12" s="653"/>
      <c r="H12" s="652"/>
      <c r="I12" s="653">
        <v>4.4000000000000004</v>
      </c>
      <c r="J12" s="652"/>
      <c r="K12" s="653">
        <v>3.75</v>
      </c>
      <c r="L12" s="656">
        <v>4.38</v>
      </c>
      <c r="N12" s="651">
        <v>2012</v>
      </c>
      <c r="O12" s="652">
        <v>3.5</v>
      </c>
      <c r="P12" s="653">
        <v>2.82</v>
      </c>
      <c r="Q12" s="652">
        <v>3.71</v>
      </c>
      <c r="R12" s="653"/>
      <c r="S12" s="652"/>
      <c r="T12" s="653"/>
      <c r="U12" s="652"/>
      <c r="V12" s="653">
        <v>3.52</v>
      </c>
      <c r="W12" s="652"/>
      <c r="X12" s="653">
        <v>2.97</v>
      </c>
      <c r="Y12" s="656">
        <v>3.52</v>
      </c>
    </row>
    <row r="13" spans="1:25" x14ac:dyDescent="0.4">
      <c r="A13" s="651">
        <v>2013</v>
      </c>
      <c r="B13" s="652">
        <v>3.84</v>
      </c>
      <c r="C13" s="653">
        <v>3.96</v>
      </c>
      <c r="D13" s="652"/>
      <c r="E13" s="653"/>
      <c r="F13" s="652"/>
      <c r="G13" s="653">
        <v>3.2</v>
      </c>
      <c r="H13" s="652"/>
      <c r="I13" s="653"/>
      <c r="J13" s="652"/>
      <c r="K13" s="653">
        <v>3.81</v>
      </c>
      <c r="L13" s="656">
        <v>3.63</v>
      </c>
      <c r="N13" s="651">
        <v>2013</v>
      </c>
      <c r="O13" s="652">
        <v>3</v>
      </c>
      <c r="P13" s="653">
        <v>3.06</v>
      </c>
      <c r="Q13" s="652"/>
      <c r="R13" s="653"/>
      <c r="S13" s="652"/>
      <c r="T13" s="653">
        <v>2.3199999999999998</v>
      </c>
      <c r="U13" s="652"/>
      <c r="V13" s="653"/>
      <c r="W13" s="652"/>
      <c r="X13" s="653">
        <v>3</v>
      </c>
      <c r="Y13" s="656">
        <v>2.72</v>
      </c>
    </row>
    <row r="14" spans="1:25" x14ac:dyDescent="0.4">
      <c r="A14" s="651">
        <v>2014</v>
      </c>
      <c r="B14" s="652">
        <v>3.26</v>
      </c>
      <c r="C14" s="653">
        <v>3.41</v>
      </c>
      <c r="D14" s="652"/>
      <c r="E14" s="653"/>
      <c r="F14" s="652"/>
      <c r="G14" s="653"/>
      <c r="H14" s="652"/>
      <c r="I14" s="653">
        <v>2.94</v>
      </c>
      <c r="J14" s="652"/>
      <c r="K14" s="653">
        <v>2.13</v>
      </c>
      <c r="L14" s="656">
        <v>2.96</v>
      </c>
      <c r="N14" s="651">
        <v>2014</v>
      </c>
      <c r="O14" s="652">
        <v>2.54</v>
      </c>
      <c r="P14" s="653">
        <v>2.62</v>
      </c>
      <c r="Q14" s="652"/>
      <c r="R14" s="653"/>
      <c r="S14" s="652"/>
      <c r="T14" s="653"/>
      <c r="U14" s="652"/>
      <c r="V14" s="653">
        <v>2.2999999999999998</v>
      </c>
      <c r="W14" s="652"/>
      <c r="X14" s="653">
        <v>1.69</v>
      </c>
      <c r="Y14" s="656">
        <v>2.31</v>
      </c>
    </row>
    <row r="15" spans="1:25" x14ac:dyDescent="0.4">
      <c r="A15" s="651">
        <v>2015</v>
      </c>
      <c r="B15" s="652">
        <v>2.92</v>
      </c>
      <c r="C15" s="653">
        <v>3.12</v>
      </c>
      <c r="D15" s="652">
        <v>3.42</v>
      </c>
      <c r="E15" s="653"/>
      <c r="F15" s="652"/>
      <c r="G15" s="653">
        <v>3.92</v>
      </c>
      <c r="H15" s="652"/>
      <c r="I15" s="653">
        <v>2.83</v>
      </c>
      <c r="J15" s="652"/>
      <c r="K15" s="653">
        <v>2.34</v>
      </c>
      <c r="L15" s="656">
        <v>2.92</v>
      </c>
      <c r="N15" s="651">
        <v>2015</v>
      </c>
      <c r="O15" s="652">
        <v>2.2200000000000002</v>
      </c>
      <c r="P15" s="653">
        <v>2.41</v>
      </c>
      <c r="Q15" s="652">
        <v>2.75</v>
      </c>
      <c r="R15" s="653"/>
      <c r="S15" s="652"/>
      <c r="T15" s="653">
        <v>2.94</v>
      </c>
      <c r="U15" s="652"/>
      <c r="V15" s="653">
        <v>2.0699999999999998</v>
      </c>
      <c r="W15" s="652"/>
      <c r="X15" s="653">
        <v>1.72</v>
      </c>
      <c r="Y15" s="656">
        <v>2.15</v>
      </c>
    </row>
    <row r="16" spans="1:25" x14ac:dyDescent="0.4">
      <c r="A16" s="651">
        <v>2016</v>
      </c>
      <c r="B16" s="652">
        <v>2.42</v>
      </c>
      <c r="C16" s="653">
        <v>2.5299999999999998</v>
      </c>
      <c r="D16" s="652"/>
      <c r="E16" s="653"/>
      <c r="F16" s="652"/>
      <c r="G16" s="653"/>
      <c r="H16" s="652"/>
      <c r="I16" s="653">
        <v>2.5299999999999998</v>
      </c>
      <c r="J16" s="652">
        <v>2.09</v>
      </c>
      <c r="K16" s="653">
        <v>2.1800000000000002</v>
      </c>
      <c r="L16" s="656">
        <v>2.2799999999999998</v>
      </c>
      <c r="N16" s="651">
        <v>2016</v>
      </c>
      <c r="O16" s="652">
        <v>1.85</v>
      </c>
      <c r="P16" s="653">
        <v>1.93</v>
      </c>
      <c r="Q16" s="652"/>
      <c r="R16" s="653"/>
      <c r="S16" s="652"/>
      <c r="T16" s="653"/>
      <c r="U16" s="652"/>
      <c r="V16" s="653">
        <v>2</v>
      </c>
      <c r="W16" s="652">
        <v>1.53</v>
      </c>
      <c r="X16" s="653">
        <v>1.65</v>
      </c>
      <c r="Y16" s="656">
        <v>1.85</v>
      </c>
    </row>
    <row r="17" spans="1:27" x14ac:dyDescent="0.4">
      <c r="A17" s="651">
        <v>2017</v>
      </c>
      <c r="B17" s="652">
        <v>2.2400000000000002</v>
      </c>
      <c r="C17" s="653">
        <v>2.67</v>
      </c>
      <c r="D17" s="652">
        <v>2.0299999999999998</v>
      </c>
      <c r="E17" s="653">
        <v>4.18</v>
      </c>
      <c r="F17" s="652"/>
      <c r="G17" s="653">
        <v>2.99</v>
      </c>
      <c r="H17" s="652"/>
      <c r="I17" s="653">
        <v>2.12</v>
      </c>
      <c r="J17" s="652">
        <v>2.2799999999999998</v>
      </c>
      <c r="K17" s="653">
        <v>2</v>
      </c>
      <c r="L17" s="656">
        <v>2.34</v>
      </c>
      <c r="N17" s="651">
        <v>2017</v>
      </c>
      <c r="O17" s="652">
        <v>1.7</v>
      </c>
      <c r="P17" s="653">
        <v>1.97</v>
      </c>
      <c r="Q17" s="652">
        <v>1.5</v>
      </c>
      <c r="R17" s="653">
        <v>2.93</v>
      </c>
      <c r="S17" s="652"/>
      <c r="T17" s="653">
        <v>1.96</v>
      </c>
      <c r="U17" s="652"/>
      <c r="V17" s="653">
        <v>1.62</v>
      </c>
      <c r="W17" s="652">
        <v>1.63</v>
      </c>
      <c r="X17" s="653">
        <v>1.49</v>
      </c>
      <c r="Y17" s="656">
        <v>1.76</v>
      </c>
    </row>
    <row r="18" spans="1:27" x14ac:dyDescent="0.4">
      <c r="A18" s="651">
        <v>2018</v>
      </c>
      <c r="B18" s="652">
        <v>1.81</v>
      </c>
      <c r="C18" s="653">
        <v>2.88</v>
      </c>
      <c r="D18" s="652">
        <v>1.57</v>
      </c>
      <c r="E18" s="653"/>
      <c r="F18" s="652">
        <v>2.35</v>
      </c>
      <c r="G18" s="653">
        <v>1.48</v>
      </c>
      <c r="H18" s="652"/>
      <c r="I18" s="653">
        <v>2.27</v>
      </c>
      <c r="J18" s="652"/>
      <c r="K18" s="653">
        <v>1.51</v>
      </c>
      <c r="L18" s="656">
        <v>2.0099999999999998</v>
      </c>
      <c r="N18" s="651">
        <v>2018</v>
      </c>
      <c r="O18" s="652">
        <v>1.34</v>
      </c>
      <c r="P18" s="653">
        <v>2.14</v>
      </c>
      <c r="Q18" s="652">
        <v>1.1599999999999999</v>
      </c>
      <c r="R18" s="653"/>
      <c r="S18" s="652">
        <v>1.69</v>
      </c>
      <c r="T18" s="653">
        <v>1.31</v>
      </c>
      <c r="U18" s="652"/>
      <c r="V18" s="653">
        <v>2</v>
      </c>
      <c r="W18" s="652"/>
      <c r="X18" s="653">
        <v>1.1399999999999999</v>
      </c>
      <c r="Y18" s="656">
        <v>1.58</v>
      </c>
    </row>
    <row r="19" spans="1:27" ht="12.6" thickBot="1" x14ac:dyDescent="0.45">
      <c r="A19" s="657">
        <v>2019</v>
      </c>
      <c r="B19" s="658">
        <v>1.44</v>
      </c>
      <c r="C19" s="659"/>
      <c r="D19" s="658">
        <v>1.2</v>
      </c>
      <c r="E19" s="659">
        <v>2.65</v>
      </c>
      <c r="F19" s="658">
        <v>2.87</v>
      </c>
      <c r="G19" s="659"/>
      <c r="H19" s="658"/>
      <c r="I19" s="659">
        <v>1.79</v>
      </c>
      <c r="J19" s="658"/>
      <c r="K19" s="659">
        <v>1.32</v>
      </c>
      <c r="L19" s="660">
        <v>1.35</v>
      </c>
      <c r="N19" s="657">
        <v>2019</v>
      </c>
      <c r="O19" s="658">
        <v>1.1499999999999999</v>
      </c>
      <c r="P19" s="659"/>
      <c r="Q19" s="658">
        <v>0.86</v>
      </c>
      <c r="R19" s="659">
        <v>2.46</v>
      </c>
      <c r="S19" s="658">
        <v>2.11</v>
      </c>
      <c r="T19" s="659"/>
      <c r="U19" s="658"/>
      <c r="V19" s="659">
        <v>1.28</v>
      </c>
      <c r="W19" s="658"/>
      <c r="X19" s="659">
        <v>1.0900000000000001</v>
      </c>
      <c r="Y19" s="660">
        <v>1.05</v>
      </c>
    </row>
    <row r="20" spans="1:27" x14ac:dyDescent="0.4">
      <c r="N20" s="4"/>
    </row>
    <row r="21" spans="1:27" ht="12.6" thickBot="1" x14ac:dyDescent="0.45">
      <c r="N21" s="4"/>
    </row>
    <row r="22" spans="1:27" ht="14.7" x14ac:dyDescent="0.6">
      <c r="A22" s="592"/>
      <c r="B22" s="869" t="s">
        <v>628</v>
      </c>
      <c r="C22" s="869"/>
      <c r="D22" s="869"/>
      <c r="E22" s="869"/>
      <c r="F22" s="869"/>
      <c r="G22" s="869"/>
      <c r="H22" s="869"/>
      <c r="I22" s="869"/>
      <c r="J22" s="869"/>
      <c r="K22" s="869"/>
      <c r="L22" s="870"/>
      <c r="N22" s="592"/>
      <c r="O22" s="869" t="s">
        <v>629</v>
      </c>
      <c r="P22" s="869"/>
      <c r="Q22" s="869"/>
      <c r="R22" s="869"/>
      <c r="S22" s="869"/>
      <c r="T22" s="869"/>
      <c r="U22" s="869"/>
      <c r="V22" s="869"/>
      <c r="W22" s="869"/>
      <c r="X22" s="869"/>
      <c r="Y22" s="870"/>
    </row>
    <row r="23" spans="1:27" ht="27" customHeight="1" x14ac:dyDescent="0.4">
      <c r="A23" s="791" t="s">
        <v>544</v>
      </c>
      <c r="B23" s="594" t="s">
        <v>37</v>
      </c>
      <c r="C23" s="650" t="s">
        <v>8</v>
      </c>
      <c r="D23" s="594" t="s">
        <v>2</v>
      </c>
      <c r="E23" s="594" t="s">
        <v>68</v>
      </c>
      <c r="F23" s="594" t="s">
        <v>6</v>
      </c>
      <c r="G23" s="594" t="s">
        <v>4</v>
      </c>
      <c r="H23" s="594" t="s">
        <v>5</v>
      </c>
      <c r="I23" s="594" t="s">
        <v>1</v>
      </c>
      <c r="J23" s="594" t="s">
        <v>3</v>
      </c>
      <c r="K23" s="595" t="s">
        <v>196</v>
      </c>
      <c r="L23" s="596" t="s">
        <v>197</v>
      </c>
      <c r="N23" s="791" t="s">
        <v>544</v>
      </c>
      <c r="O23" s="594" t="s">
        <v>37</v>
      </c>
      <c r="P23" s="650" t="s">
        <v>8</v>
      </c>
      <c r="Q23" s="594" t="s">
        <v>2</v>
      </c>
      <c r="R23" s="594" t="s">
        <v>68</v>
      </c>
      <c r="S23" s="594" t="s">
        <v>6</v>
      </c>
      <c r="T23" s="594" t="s">
        <v>4</v>
      </c>
      <c r="U23" s="594" t="s">
        <v>5</v>
      </c>
      <c r="V23" s="594" t="s">
        <v>1</v>
      </c>
      <c r="W23" s="594" t="s">
        <v>3</v>
      </c>
      <c r="X23" s="595" t="s">
        <v>196</v>
      </c>
      <c r="Y23" s="596" t="s">
        <v>197</v>
      </c>
    </row>
    <row r="24" spans="1:27" x14ac:dyDescent="0.4">
      <c r="A24" s="651">
        <v>2007</v>
      </c>
      <c r="B24" s="773">
        <v>2</v>
      </c>
      <c r="C24" s="774"/>
      <c r="D24" s="775"/>
      <c r="E24" s="774"/>
      <c r="F24" s="775"/>
      <c r="G24" s="774"/>
      <c r="H24" s="775"/>
      <c r="I24" s="774"/>
      <c r="J24" s="775"/>
      <c r="K24" s="774"/>
      <c r="L24" s="776">
        <v>2</v>
      </c>
      <c r="M24" s="30"/>
      <c r="N24" s="788">
        <v>2007</v>
      </c>
      <c r="O24" s="773">
        <v>2</v>
      </c>
      <c r="P24" s="774"/>
      <c r="Q24" s="775"/>
      <c r="R24" s="774"/>
      <c r="S24" s="775"/>
      <c r="T24" s="774"/>
      <c r="U24" s="775"/>
      <c r="V24" s="774"/>
      <c r="W24" s="775"/>
      <c r="X24" s="774"/>
      <c r="Y24" s="776">
        <v>2</v>
      </c>
      <c r="Z24" s="30"/>
      <c r="AA24" s="30"/>
    </row>
    <row r="25" spans="1:27" x14ac:dyDescent="0.4">
      <c r="A25" s="651">
        <v>2008</v>
      </c>
      <c r="B25" s="773">
        <v>1</v>
      </c>
      <c r="C25" s="774">
        <v>1</v>
      </c>
      <c r="D25" s="773"/>
      <c r="E25" s="774"/>
      <c r="F25" s="773"/>
      <c r="G25" s="774"/>
      <c r="H25" s="773"/>
      <c r="I25" s="774"/>
      <c r="J25" s="773"/>
      <c r="K25" s="774"/>
      <c r="L25" s="777"/>
      <c r="M25" s="30"/>
      <c r="N25" s="788">
        <v>2008</v>
      </c>
      <c r="O25" s="773">
        <v>1</v>
      </c>
      <c r="P25" s="774">
        <v>1</v>
      </c>
      <c r="Q25" s="773"/>
      <c r="R25" s="774"/>
      <c r="S25" s="773"/>
      <c r="T25" s="774"/>
      <c r="U25" s="773"/>
      <c r="V25" s="774"/>
      <c r="W25" s="773"/>
      <c r="X25" s="774"/>
      <c r="Y25" s="777"/>
      <c r="Z25" s="30"/>
      <c r="AA25" s="30"/>
    </row>
    <row r="26" spans="1:27" x14ac:dyDescent="0.4">
      <c r="A26" s="651">
        <v>2009</v>
      </c>
      <c r="B26" s="773">
        <v>2</v>
      </c>
      <c r="C26" s="774">
        <v>1</v>
      </c>
      <c r="D26" s="773"/>
      <c r="E26" s="774"/>
      <c r="F26" s="773"/>
      <c r="G26" s="774"/>
      <c r="H26" s="773"/>
      <c r="I26" s="774"/>
      <c r="J26" s="773"/>
      <c r="K26" s="774">
        <v>1</v>
      </c>
      <c r="L26" s="777"/>
      <c r="M26" s="30"/>
      <c r="N26" s="788">
        <v>2009</v>
      </c>
      <c r="O26" s="773">
        <v>2</v>
      </c>
      <c r="P26" s="774">
        <v>1</v>
      </c>
      <c r="Q26" s="773"/>
      <c r="R26" s="774"/>
      <c r="S26" s="773"/>
      <c r="T26" s="774"/>
      <c r="U26" s="773"/>
      <c r="V26" s="774"/>
      <c r="W26" s="773"/>
      <c r="X26" s="774">
        <v>1</v>
      </c>
      <c r="Y26" s="777"/>
      <c r="Z26" s="30"/>
      <c r="AA26" s="30"/>
    </row>
    <row r="27" spans="1:27" x14ac:dyDescent="0.4">
      <c r="A27" s="651">
        <v>2010</v>
      </c>
      <c r="B27" s="773">
        <v>10</v>
      </c>
      <c r="C27" s="774">
        <v>1</v>
      </c>
      <c r="D27" s="773">
        <v>1</v>
      </c>
      <c r="E27" s="774"/>
      <c r="F27" s="773"/>
      <c r="G27" s="774"/>
      <c r="H27" s="773"/>
      <c r="I27" s="774">
        <v>3</v>
      </c>
      <c r="J27" s="773"/>
      <c r="K27" s="774">
        <v>3</v>
      </c>
      <c r="L27" s="777">
        <v>2</v>
      </c>
      <c r="M27" s="30"/>
      <c r="N27" s="788">
        <v>2010</v>
      </c>
      <c r="O27" s="773">
        <v>10</v>
      </c>
      <c r="P27" s="774">
        <v>1</v>
      </c>
      <c r="Q27" s="773">
        <v>1</v>
      </c>
      <c r="R27" s="774"/>
      <c r="S27" s="773"/>
      <c r="T27" s="774"/>
      <c r="U27" s="773"/>
      <c r="V27" s="774">
        <v>3</v>
      </c>
      <c r="W27" s="773"/>
      <c r="X27" s="774">
        <v>3</v>
      </c>
      <c r="Y27" s="777">
        <v>2</v>
      </c>
      <c r="Z27" s="30"/>
      <c r="AA27" s="30"/>
    </row>
    <row r="28" spans="1:27" x14ac:dyDescent="0.4">
      <c r="A28" s="651">
        <v>2011</v>
      </c>
      <c r="B28" s="773">
        <v>29</v>
      </c>
      <c r="C28" s="774">
        <v>6</v>
      </c>
      <c r="D28" s="773">
        <v>1</v>
      </c>
      <c r="E28" s="774"/>
      <c r="F28" s="773"/>
      <c r="G28" s="774"/>
      <c r="H28" s="773">
        <v>1</v>
      </c>
      <c r="I28" s="774">
        <v>6</v>
      </c>
      <c r="J28" s="773"/>
      <c r="K28" s="774">
        <v>1</v>
      </c>
      <c r="L28" s="777">
        <v>14</v>
      </c>
      <c r="M28" s="30"/>
      <c r="N28" s="788">
        <v>2011</v>
      </c>
      <c r="O28" s="773">
        <v>29</v>
      </c>
      <c r="P28" s="774">
        <v>6</v>
      </c>
      <c r="Q28" s="773">
        <v>1</v>
      </c>
      <c r="R28" s="774"/>
      <c r="S28" s="773"/>
      <c r="T28" s="774"/>
      <c r="U28" s="773">
        <v>1</v>
      </c>
      <c r="V28" s="774">
        <v>6</v>
      </c>
      <c r="W28" s="773"/>
      <c r="X28" s="774">
        <v>1</v>
      </c>
      <c r="Y28" s="777">
        <v>14</v>
      </c>
      <c r="Z28" s="30"/>
      <c r="AA28" s="30"/>
    </row>
    <row r="29" spans="1:27" x14ac:dyDescent="0.4">
      <c r="A29" s="651">
        <v>2012</v>
      </c>
      <c r="B29" s="773">
        <v>41</v>
      </c>
      <c r="C29" s="774">
        <v>9</v>
      </c>
      <c r="D29" s="773">
        <v>3</v>
      </c>
      <c r="E29" s="774">
        <v>1</v>
      </c>
      <c r="F29" s="773"/>
      <c r="G29" s="774"/>
      <c r="H29" s="773"/>
      <c r="I29" s="774">
        <v>9</v>
      </c>
      <c r="J29" s="773"/>
      <c r="K29" s="774">
        <v>3</v>
      </c>
      <c r="L29" s="777">
        <v>16</v>
      </c>
      <c r="M29" s="30"/>
      <c r="N29" s="788">
        <v>2012</v>
      </c>
      <c r="O29" s="773">
        <v>41</v>
      </c>
      <c r="P29" s="774">
        <v>9</v>
      </c>
      <c r="Q29" s="773">
        <v>3</v>
      </c>
      <c r="R29" s="774">
        <v>1</v>
      </c>
      <c r="S29" s="773"/>
      <c r="T29" s="774"/>
      <c r="U29" s="773"/>
      <c r="V29" s="774">
        <v>9</v>
      </c>
      <c r="W29" s="773"/>
      <c r="X29" s="774">
        <v>3</v>
      </c>
      <c r="Y29" s="777">
        <v>16</v>
      </c>
      <c r="Z29" s="30"/>
      <c r="AA29" s="30"/>
    </row>
    <row r="30" spans="1:27" x14ac:dyDescent="0.4">
      <c r="A30" s="651">
        <v>2013</v>
      </c>
      <c r="B30" s="773">
        <v>38</v>
      </c>
      <c r="C30" s="774">
        <v>16</v>
      </c>
      <c r="D30" s="773">
        <v>2</v>
      </c>
      <c r="E30" s="774"/>
      <c r="F30" s="773"/>
      <c r="G30" s="774">
        <v>4</v>
      </c>
      <c r="H30" s="773"/>
      <c r="I30" s="774">
        <v>2</v>
      </c>
      <c r="J30" s="773"/>
      <c r="K30" s="774">
        <v>3</v>
      </c>
      <c r="L30" s="777">
        <v>11</v>
      </c>
      <c r="M30" s="30"/>
      <c r="N30" s="788">
        <v>2013</v>
      </c>
      <c r="O30" s="773">
        <v>38</v>
      </c>
      <c r="P30" s="774">
        <v>16</v>
      </c>
      <c r="Q30" s="773">
        <v>2</v>
      </c>
      <c r="R30" s="774"/>
      <c r="S30" s="773"/>
      <c r="T30" s="774">
        <v>4</v>
      </c>
      <c r="U30" s="773"/>
      <c r="V30" s="774">
        <v>2</v>
      </c>
      <c r="W30" s="773"/>
      <c r="X30" s="774">
        <v>3</v>
      </c>
      <c r="Y30" s="777">
        <v>11</v>
      </c>
      <c r="Z30" s="30"/>
      <c r="AA30" s="30"/>
    </row>
    <row r="31" spans="1:27" x14ac:dyDescent="0.4">
      <c r="A31" s="651">
        <v>2014</v>
      </c>
      <c r="B31" s="773">
        <v>64</v>
      </c>
      <c r="C31" s="774">
        <v>32</v>
      </c>
      <c r="D31" s="773">
        <v>1</v>
      </c>
      <c r="E31" s="774">
        <v>1</v>
      </c>
      <c r="F31" s="773">
        <v>2</v>
      </c>
      <c r="G31" s="774">
        <v>2</v>
      </c>
      <c r="H31" s="773"/>
      <c r="I31" s="774">
        <v>9</v>
      </c>
      <c r="J31" s="773"/>
      <c r="K31" s="774">
        <v>3</v>
      </c>
      <c r="L31" s="777">
        <v>14</v>
      </c>
      <c r="M31" s="30"/>
      <c r="N31" s="788">
        <v>2014</v>
      </c>
      <c r="O31" s="773">
        <v>64</v>
      </c>
      <c r="P31" s="774">
        <v>32</v>
      </c>
      <c r="Q31" s="773">
        <v>1</v>
      </c>
      <c r="R31" s="774">
        <v>1</v>
      </c>
      <c r="S31" s="773">
        <v>2</v>
      </c>
      <c r="T31" s="774">
        <v>2</v>
      </c>
      <c r="U31" s="773"/>
      <c r="V31" s="774">
        <v>9</v>
      </c>
      <c r="W31" s="773"/>
      <c r="X31" s="774">
        <v>3</v>
      </c>
      <c r="Y31" s="777">
        <v>14</v>
      </c>
      <c r="Z31" s="30"/>
      <c r="AA31" s="30"/>
    </row>
    <row r="32" spans="1:27" x14ac:dyDescent="0.4">
      <c r="A32" s="651">
        <v>2015</v>
      </c>
      <c r="B32" s="773">
        <v>87</v>
      </c>
      <c r="C32" s="774">
        <v>34</v>
      </c>
      <c r="D32" s="773">
        <v>3</v>
      </c>
      <c r="E32" s="774">
        <v>1</v>
      </c>
      <c r="F32" s="773"/>
      <c r="G32" s="774">
        <v>3</v>
      </c>
      <c r="H32" s="773"/>
      <c r="I32" s="774">
        <v>12</v>
      </c>
      <c r="J32" s="773"/>
      <c r="K32" s="774">
        <v>16</v>
      </c>
      <c r="L32" s="777">
        <v>18</v>
      </c>
      <c r="M32" s="30"/>
      <c r="N32" s="788">
        <v>2015</v>
      </c>
      <c r="O32" s="773">
        <v>87</v>
      </c>
      <c r="P32" s="774">
        <v>34</v>
      </c>
      <c r="Q32" s="773">
        <v>3</v>
      </c>
      <c r="R32" s="774">
        <v>1</v>
      </c>
      <c r="S32" s="773"/>
      <c r="T32" s="774">
        <v>3</v>
      </c>
      <c r="U32" s="773"/>
      <c r="V32" s="774">
        <v>12</v>
      </c>
      <c r="W32" s="773"/>
      <c r="X32" s="774">
        <v>16</v>
      </c>
      <c r="Y32" s="777">
        <v>18</v>
      </c>
      <c r="Z32" s="30"/>
      <c r="AA32" s="30"/>
    </row>
    <row r="33" spans="1:27" x14ac:dyDescent="0.4">
      <c r="A33" s="651">
        <v>2016</v>
      </c>
      <c r="B33" s="773">
        <v>146</v>
      </c>
      <c r="C33" s="774">
        <v>45</v>
      </c>
      <c r="D33" s="773">
        <v>2</v>
      </c>
      <c r="E33" s="774">
        <v>1</v>
      </c>
      <c r="F33" s="773">
        <v>2</v>
      </c>
      <c r="G33" s="774">
        <v>2</v>
      </c>
      <c r="H33" s="773">
        <v>1</v>
      </c>
      <c r="I33" s="774">
        <v>19</v>
      </c>
      <c r="J33" s="773">
        <v>3</v>
      </c>
      <c r="K33" s="774">
        <v>30</v>
      </c>
      <c r="L33" s="777">
        <v>41</v>
      </c>
      <c r="M33" s="30"/>
      <c r="N33" s="788">
        <v>2016</v>
      </c>
      <c r="O33" s="773">
        <v>145</v>
      </c>
      <c r="P33" s="774">
        <v>45</v>
      </c>
      <c r="Q33" s="773">
        <v>2</v>
      </c>
      <c r="R33" s="774">
        <v>1</v>
      </c>
      <c r="S33" s="773">
        <v>2</v>
      </c>
      <c r="T33" s="774">
        <v>2</v>
      </c>
      <c r="U33" s="773">
        <v>1</v>
      </c>
      <c r="V33" s="774">
        <v>19</v>
      </c>
      <c r="W33" s="773">
        <v>3</v>
      </c>
      <c r="X33" s="774">
        <v>29</v>
      </c>
      <c r="Y33" s="777">
        <v>41</v>
      </c>
      <c r="Z33" s="30"/>
      <c r="AA33" s="30"/>
    </row>
    <row r="34" spans="1:27" x14ac:dyDescent="0.4">
      <c r="A34" s="651">
        <v>2017</v>
      </c>
      <c r="B34" s="773">
        <v>161</v>
      </c>
      <c r="C34" s="774">
        <v>24</v>
      </c>
      <c r="D34" s="773">
        <v>14</v>
      </c>
      <c r="E34" s="774">
        <v>3</v>
      </c>
      <c r="F34" s="773">
        <v>2</v>
      </c>
      <c r="G34" s="774">
        <v>17</v>
      </c>
      <c r="H34" s="773">
        <v>2</v>
      </c>
      <c r="I34" s="774">
        <v>22</v>
      </c>
      <c r="J34" s="773">
        <v>3</v>
      </c>
      <c r="K34" s="774">
        <v>47</v>
      </c>
      <c r="L34" s="777">
        <v>27</v>
      </c>
      <c r="M34" s="30"/>
      <c r="N34" s="788">
        <v>2017</v>
      </c>
      <c r="O34" s="773">
        <v>161</v>
      </c>
      <c r="P34" s="774">
        <v>24</v>
      </c>
      <c r="Q34" s="773">
        <v>14</v>
      </c>
      <c r="R34" s="774">
        <v>3</v>
      </c>
      <c r="S34" s="773">
        <v>2</v>
      </c>
      <c r="T34" s="774">
        <v>17</v>
      </c>
      <c r="U34" s="773">
        <v>2</v>
      </c>
      <c r="V34" s="774">
        <v>22</v>
      </c>
      <c r="W34" s="773">
        <v>3</v>
      </c>
      <c r="X34" s="774">
        <v>47</v>
      </c>
      <c r="Y34" s="777">
        <v>27</v>
      </c>
      <c r="Z34" s="30"/>
      <c r="AA34" s="30"/>
    </row>
    <row r="35" spans="1:27" x14ac:dyDescent="0.4">
      <c r="A35" s="651">
        <v>2018</v>
      </c>
      <c r="B35" s="773">
        <v>94</v>
      </c>
      <c r="C35" s="774">
        <v>7</v>
      </c>
      <c r="D35" s="773">
        <v>10</v>
      </c>
      <c r="E35" s="774">
        <v>1</v>
      </c>
      <c r="F35" s="773">
        <v>3</v>
      </c>
      <c r="G35" s="774">
        <v>4</v>
      </c>
      <c r="H35" s="773">
        <v>1</v>
      </c>
      <c r="I35" s="774">
        <v>15</v>
      </c>
      <c r="J35" s="773">
        <v>2</v>
      </c>
      <c r="K35" s="774">
        <v>29</v>
      </c>
      <c r="L35" s="777">
        <v>22</v>
      </c>
      <c r="M35" s="30"/>
      <c r="N35" s="788">
        <v>2018</v>
      </c>
      <c r="O35" s="773">
        <v>92</v>
      </c>
      <c r="P35" s="774">
        <v>7</v>
      </c>
      <c r="Q35" s="773">
        <v>10</v>
      </c>
      <c r="R35" s="774">
        <v>1</v>
      </c>
      <c r="S35" s="773">
        <v>3</v>
      </c>
      <c r="T35" s="774">
        <v>3</v>
      </c>
      <c r="U35" s="773"/>
      <c r="V35" s="774">
        <v>15</v>
      </c>
      <c r="W35" s="773">
        <v>2</v>
      </c>
      <c r="X35" s="774">
        <v>29</v>
      </c>
      <c r="Y35" s="777">
        <v>22</v>
      </c>
      <c r="Z35" s="30"/>
      <c r="AA35" s="30"/>
    </row>
    <row r="36" spans="1:27" ht="12.6" thickBot="1" x14ac:dyDescent="0.45">
      <c r="A36" s="657">
        <v>2019</v>
      </c>
      <c r="B36" s="779">
        <v>51</v>
      </c>
      <c r="C36" s="778">
        <v>2</v>
      </c>
      <c r="D36" s="779">
        <v>3</v>
      </c>
      <c r="E36" s="778">
        <v>4</v>
      </c>
      <c r="F36" s="779">
        <v>4</v>
      </c>
      <c r="G36" s="778"/>
      <c r="H36" s="779">
        <v>1</v>
      </c>
      <c r="I36" s="778">
        <v>8</v>
      </c>
      <c r="J36" s="779">
        <v>2</v>
      </c>
      <c r="K36" s="778">
        <v>17</v>
      </c>
      <c r="L36" s="789">
        <v>10</v>
      </c>
      <c r="M36" s="30"/>
      <c r="N36" s="790">
        <v>2019</v>
      </c>
      <c r="O36" s="779">
        <v>51</v>
      </c>
      <c r="P36" s="778">
        <v>2</v>
      </c>
      <c r="Q36" s="779">
        <v>3</v>
      </c>
      <c r="R36" s="778">
        <v>4</v>
      </c>
      <c r="S36" s="779">
        <v>4</v>
      </c>
      <c r="T36" s="778"/>
      <c r="U36" s="779">
        <v>1</v>
      </c>
      <c r="V36" s="778">
        <v>8</v>
      </c>
      <c r="W36" s="779">
        <v>2</v>
      </c>
      <c r="X36" s="778">
        <v>17</v>
      </c>
      <c r="Y36" s="789">
        <v>10</v>
      </c>
      <c r="Z36" s="30"/>
      <c r="AA36" s="30"/>
    </row>
    <row r="528" spans="1:8" x14ac:dyDescent="0.4">
      <c r="A528" s="130"/>
      <c r="H528" s="555"/>
    </row>
    <row r="531" spans="1:8" x14ac:dyDescent="0.4">
      <c r="A531" s="130"/>
      <c r="H531" s="555"/>
    </row>
  </sheetData>
  <mergeCells count="4">
    <mergeCell ref="B5:L5"/>
    <mergeCell ref="O5:Y5"/>
    <mergeCell ref="B22:L22"/>
    <mergeCell ref="O22:Y22"/>
  </mergeCells>
  <pageMargins left="0.75" right="0.75" top="1" bottom="1" header="0.5" footer="0.5"/>
  <pageSetup orientation="portrait" horizontalDpi="1200" verticalDpi="1200" r:id="rId1"/>
  <headerFooter alignWithMargin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39997558519241921"/>
  </sheetPr>
  <dimension ref="A1:AW720"/>
  <sheetViews>
    <sheetView zoomScale="80" zoomScaleNormal="80" workbookViewId="0"/>
  </sheetViews>
  <sheetFormatPr defaultColWidth="9.1640625" defaultRowHeight="14.4" x14ac:dyDescent="0.55000000000000004"/>
  <cols>
    <col min="1" max="1" width="12.71875" style="781" customWidth="1"/>
    <col min="2" max="2" width="15.27734375" style="781" bestFit="1" customWidth="1"/>
    <col min="3" max="3" width="9.1640625" style="781" bestFit="1" customWidth="1"/>
    <col min="4" max="4" width="12.27734375" style="781" bestFit="1" customWidth="1"/>
    <col min="5" max="6" width="8.27734375" style="781" bestFit="1" customWidth="1"/>
    <col min="7" max="7" width="9.1640625" style="781"/>
    <col min="8" max="8" width="13.83203125" style="781" bestFit="1" customWidth="1"/>
    <col min="9" max="9" width="10.1640625" style="781" bestFit="1" customWidth="1"/>
    <col min="10" max="14" width="9.1640625" style="781"/>
    <col min="15" max="15" width="19" style="781" customWidth="1"/>
    <col min="16" max="16384" width="9.1640625" style="781"/>
  </cols>
  <sheetData>
    <row r="1" spans="1:15" x14ac:dyDescent="0.55000000000000004">
      <c r="A1" s="780" t="s">
        <v>756</v>
      </c>
    </row>
    <row r="2" spans="1:15" x14ac:dyDescent="0.55000000000000004">
      <c r="O2" s="782"/>
    </row>
    <row r="3" spans="1:15" x14ac:dyDescent="0.55000000000000004">
      <c r="O3" s="782"/>
    </row>
    <row r="4" spans="1:15" x14ac:dyDescent="0.55000000000000004">
      <c r="O4" s="782"/>
    </row>
    <row r="5" spans="1:15" x14ac:dyDescent="0.55000000000000004">
      <c r="O5" s="782"/>
    </row>
    <row r="6" spans="1:15" x14ac:dyDescent="0.55000000000000004">
      <c r="O6" s="782"/>
    </row>
    <row r="7" spans="1:15" x14ac:dyDescent="0.55000000000000004">
      <c r="O7" s="782"/>
    </row>
    <row r="8" spans="1:15" x14ac:dyDescent="0.55000000000000004">
      <c r="O8" s="782"/>
    </row>
    <row r="9" spans="1:15" x14ac:dyDescent="0.55000000000000004">
      <c r="O9" s="782"/>
    </row>
    <row r="10" spans="1:15" x14ac:dyDescent="0.55000000000000004">
      <c r="O10" s="782"/>
    </row>
    <row r="11" spans="1:15" x14ac:dyDescent="0.55000000000000004">
      <c r="A11" s="871"/>
      <c r="B11" s="871"/>
      <c r="C11" s="871"/>
      <c r="D11" s="871"/>
      <c r="E11" s="871"/>
      <c r="F11" s="871"/>
      <c r="G11" s="871"/>
      <c r="I11" s="871"/>
      <c r="J11" s="871"/>
      <c r="O11" s="782"/>
    </row>
    <row r="12" spans="1:15" x14ac:dyDescent="0.55000000000000004">
      <c r="O12" s="782"/>
    </row>
    <row r="13" spans="1:15" x14ac:dyDescent="0.55000000000000004">
      <c r="O13" s="782"/>
    </row>
    <row r="14" spans="1:15" x14ac:dyDescent="0.55000000000000004">
      <c r="O14" s="782"/>
    </row>
    <row r="15" spans="1:15" x14ac:dyDescent="0.55000000000000004">
      <c r="O15" s="782"/>
    </row>
    <row r="16" spans="1:15" x14ac:dyDescent="0.55000000000000004">
      <c r="O16" s="782"/>
    </row>
    <row r="17" spans="1:17" x14ac:dyDescent="0.55000000000000004">
      <c r="O17" s="782"/>
    </row>
    <row r="18" spans="1:17" x14ac:dyDescent="0.55000000000000004">
      <c r="O18" s="782"/>
    </row>
    <row r="19" spans="1:17" x14ac:dyDescent="0.55000000000000004">
      <c r="O19" s="782"/>
    </row>
    <row r="20" spans="1:17" x14ac:dyDescent="0.55000000000000004">
      <c r="A20" s="792" t="s">
        <v>749</v>
      </c>
      <c r="B20" s="793" t="s">
        <v>750</v>
      </c>
      <c r="C20" s="793" t="s">
        <v>558</v>
      </c>
      <c r="D20" s="793" t="s">
        <v>599</v>
      </c>
      <c r="E20" s="793" t="s">
        <v>751</v>
      </c>
      <c r="F20" s="794"/>
      <c r="G20" s="807"/>
      <c r="H20" s="793" t="s">
        <v>752</v>
      </c>
      <c r="I20" s="795" t="s">
        <v>753</v>
      </c>
      <c r="O20" s="782"/>
    </row>
    <row r="21" spans="1:17" x14ac:dyDescent="0.55000000000000004">
      <c r="A21" s="796" t="s">
        <v>754</v>
      </c>
      <c r="B21" s="797">
        <v>377</v>
      </c>
      <c r="C21" s="797">
        <v>2014</v>
      </c>
      <c r="D21" s="798">
        <v>6.5558832891246679</v>
      </c>
      <c r="E21" s="797">
        <v>1</v>
      </c>
      <c r="F21" s="799"/>
      <c r="G21" s="801">
        <v>2010</v>
      </c>
      <c r="H21" s="798">
        <v>5.322943926039077</v>
      </c>
      <c r="I21" s="800">
        <v>10</v>
      </c>
      <c r="J21" s="787"/>
      <c r="N21" s="787"/>
      <c r="Q21" s="783"/>
    </row>
    <row r="22" spans="1:17" x14ac:dyDescent="0.55000000000000004">
      <c r="A22" s="796" t="s">
        <v>754</v>
      </c>
      <c r="B22" s="797">
        <v>110</v>
      </c>
      <c r="C22" s="797">
        <v>2015</v>
      </c>
      <c r="D22" s="798">
        <v>9.5026802778570598</v>
      </c>
      <c r="E22" s="797">
        <v>1</v>
      </c>
      <c r="F22" s="799"/>
      <c r="G22" s="801">
        <v>2011</v>
      </c>
      <c r="H22" s="798">
        <v>4.6673130914816854</v>
      </c>
      <c r="I22" s="800">
        <v>10</v>
      </c>
      <c r="J22" s="787"/>
      <c r="N22" s="787"/>
      <c r="Q22" s="783"/>
    </row>
    <row r="23" spans="1:17" x14ac:dyDescent="0.55000000000000004">
      <c r="A23" s="801"/>
      <c r="B23" s="799"/>
      <c r="C23" s="799"/>
      <c r="D23" s="798"/>
      <c r="E23" s="799"/>
      <c r="F23" s="799"/>
      <c r="G23" s="801">
        <v>2012</v>
      </c>
      <c r="H23" s="798">
        <v>4.3163972844799998</v>
      </c>
      <c r="I23" s="800">
        <v>10</v>
      </c>
      <c r="N23" s="787"/>
      <c r="Q23" s="783"/>
    </row>
    <row r="24" spans="1:17" x14ac:dyDescent="0.55000000000000004">
      <c r="A24" s="801"/>
      <c r="B24" s="799"/>
      <c r="C24" s="799"/>
      <c r="D24" s="798"/>
      <c r="E24" s="799"/>
      <c r="F24" s="799"/>
      <c r="G24" s="801">
        <v>2013</v>
      </c>
      <c r="H24" s="798">
        <v>3.8434775317183432</v>
      </c>
      <c r="I24" s="800">
        <v>10</v>
      </c>
      <c r="O24" s="784"/>
      <c r="Q24" s="783"/>
    </row>
    <row r="25" spans="1:17" x14ac:dyDescent="0.55000000000000004">
      <c r="A25" s="796" t="s">
        <v>749</v>
      </c>
      <c r="B25" s="797" t="s">
        <v>750</v>
      </c>
      <c r="C25" s="797" t="s">
        <v>558</v>
      </c>
      <c r="D25" s="798" t="s">
        <v>599</v>
      </c>
      <c r="E25" s="797" t="s">
        <v>751</v>
      </c>
      <c r="F25" s="799"/>
      <c r="G25" s="801">
        <v>2014</v>
      </c>
      <c r="H25" s="798">
        <v>3.2574899817571108</v>
      </c>
      <c r="I25" s="800">
        <v>10</v>
      </c>
      <c r="O25" s="784"/>
      <c r="Q25" s="783"/>
    </row>
    <row r="26" spans="1:17" x14ac:dyDescent="0.55000000000000004">
      <c r="A26" s="796" t="s">
        <v>755</v>
      </c>
      <c r="B26" s="797">
        <v>68.5</v>
      </c>
      <c r="C26" s="797">
        <v>2007</v>
      </c>
      <c r="D26" s="798">
        <v>4.8887638124405006</v>
      </c>
      <c r="E26" s="797">
        <v>1</v>
      </c>
      <c r="F26" s="799"/>
      <c r="G26" s="801">
        <v>2015</v>
      </c>
      <c r="H26" s="798">
        <v>2.922894502285545</v>
      </c>
      <c r="I26" s="800">
        <v>10</v>
      </c>
      <c r="O26" s="784"/>
      <c r="Q26" s="783"/>
    </row>
    <row r="27" spans="1:17" x14ac:dyDescent="0.55000000000000004">
      <c r="A27" s="796" t="s">
        <v>755</v>
      </c>
      <c r="B27" s="797">
        <v>75</v>
      </c>
      <c r="C27" s="797">
        <v>2010</v>
      </c>
      <c r="D27" s="798">
        <v>6.1988816530686393</v>
      </c>
      <c r="E27" s="797">
        <v>1</v>
      </c>
      <c r="F27" s="799"/>
      <c r="G27" s="801">
        <v>2016</v>
      </c>
      <c r="H27" s="798">
        <v>2.4158496848410476</v>
      </c>
      <c r="I27" s="800">
        <v>10</v>
      </c>
      <c r="O27" s="784"/>
      <c r="Q27" s="783"/>
    </row>
    <row r="28" spans="1:17" x14ac:dyDescent="0.55000000000000004">
      <c r="A28" s="796" t="s">
        <v>755</v>
      </c>
      <c r="B28" s="797">
        <v>250</v>
      </c>
      <c r="C28" s="797">
        <v>2013</v>
      </c>
      <c r="D28" s="798">
        <v>7.3604245462180335</v>
      </c>
      <c r="E28" s="797">
        <v>1</v>
      </c>
      <c r="F28" s="799"/>
      <c r="G28" s="801">
        <v>2017</v>
      </c>
      <c r="H28" s="798">
        <v>2.2393370773481145</v>
      </c>
      <c r="I28" s="800">
        <v>10</v>
      </c>
      <c r="O28" s="784"/>
      <c r="Q28" s="783"/>
    </row>
    <row r="29" spans="1:17" x14ac:dyDescent="0.55000000000000004">
      <c r="A29" s="796" t="s">
        <v>755</v>
      </c>
      <c r="B29" s="797">
        <v>250</v>
      </c>
      <c r="C29" s="797">
        <v>2014</v>
      </c>
      <c r="D29" s="798">
        <v>5.573804928759249</v>
      </c>
      <c r="E29" s="797">
        <v>1</v>
      </c>
      <c r="F29" s="799"/>
      <c r="G29" s="801">
        <v>2018</v>
      </c>
      <c r="H29" s="798">
        <v>1.8136068969492849</v>
      </c>
      <c r="I29" s="800">
        <v>10</v>
      </c>
      <c r="O29" s="784"/>
      <c r="Q29" s="783"/>
    </row>
    <row r="30" spans="1:17" x14ac:dyDescent="0.55000000000000004">
      <c r="A30" s="802" t="s">
        <v>755</v>
      </c>
      <c r="B30" s="803">
        <v>250</v>
      </c>
      <c r="C30" s="803">
        <v>2014</v>
      </c>
      <c r="D30" s="804">
        <v>6.6747592592592584</v>
      </c>
      <c r="E30" s="803">
        <v>1</v>
      </c>
      <c r="F30" s="805"/>
      <c r="G30" s="808">
        <v>2019</v>
      </c>
      <c r="H30" s="804">
        <v>1.4367857142857143</v>
      </c>
      <c r="I30" s="806">
        <v>10</v>
      </c>
      <c r="O30" s="784"/>
      <c r="Q30" s="783"/>
    </row>
    <row r="31" spans="1:17" x14ac:dyDescent="0.55000000000000004">
      <c r="O31" s="782"/>
    </row>
    <row r="32" spans="1:17" x14ac:dyDescent="0.55000000000000004">
      <c r="O32" s="782"/>
    </row>
    <row r="33" spans="15:15" x14ac:dyDescent="0.55000000000000004">
      <c r="O33" s="782"/>
    </row>
    <row r="34" spans="15:15" x14ac:dyDescent="0.55000000000000004">
      <c r="O34" s="782"/>
    </row>
    <row r="35" spans="15:15" x14ac:dyDescent="0.55000000000000004">
      <c r="O35" s="782"/>
    </row>
    <row r="36" spans="15:15" x14ac:dyDescent="0.55000000000000004">
      <c r="O36" s="782"/>
    </row>
    <row r="37" spans="15:15" x14ac:dyDescent="0.55000000000000004">
      <c r="O37" s="782"/>
    </row>
    <row r="38" spans="15:15" x14ac:dyDescent="0.55000000000000004">
      <c r="O38" s="782"/>
    </row>
    <row r="39" spans="15:15" x14ac:dyDescent="0.55000000000000004">
      <c r="O39" s="782"/>
    </row>
    <row r="40" spans="15:15" x14ac:dyDescent="0.55000000000000004">
      <c r="O40" s="782"/>
    </row>
    <row r="41" spans="15:15" x14ac:dyDescent="0.55000000000000004">
      <c r="O41" s="782"/>
    </row>
    <row r="42" spans="15:15" x14ac:dyDescent="0.55000000000000004">
      <c r="O42" s="782"/>
    </row>
    <row r="43" spans="15:15" x14ac:dyDescent="0.55000000000000004">
      <c r="O43" s="782"/>
    </row>
    <row r="44" spans="15:15" x14ac:dyDescent="0.55000000000000004">
      <c r="O44" s="782"/>
    </row>
    <row r="45" spans="15:15" x14ac:dyDescent="0.55000000000000004">
      <c r="O45" s="782"/>
    </row>
    <row r="46" spans="15:15" x14ac:dyDescent="0.55000000000000004">
      <c r="O46" s="782"/>
    </row>
    <row r="47" spans="15:15" x14ac:dyDescent="0.55000000000000004">
      <c r="O47" s="782"/>
    </row>
    <row r="48" spans="15:15" x14ac:dyDescent="0.55000000000000004">
      <c r="O48" s="782"/>
    </row>
    <row r="49" spans="15:35" x14ac:dyDescent="0.55000000000000004">
      <c r="O49" s="782"/>
    </row>
    <row r="50" spans="15:35" x14ac:dyDescent="0.55000000000000004">
      <c r="O50" s="782"/>
    </row>
    <row r="51" spans="15:35" x14ac:dyDescent="0.55000000000000004">
      <c r="O51" s="782"/>
    </row>
    <row r="52" spans="15:35" x14ac:dyDescent="0.55000000000000004">
      <c r="O52" s="782"/>
    </row>
    <row r="53" spans="15:35" x14ac:dyDescent="0.55000000000000004">
      <c r="O53" s="782"/>
    </row>
    <row r="54" spans="15:35" x14ac:dyDescent="0.55000000000000004">
      <c r="O54" s="782"/>
    </row>
    <row r="55" spans="15:35" x14ac:dyDescent="0.55000000000000004">
      <c r="O55" s="782"/>
    </row>
    <row r="56" spans="15:35" x14ac:dyDescent="0.55000000000000004">
      <c r="O56" s="782"/>
    </row>
    <row r="57" spans="15:35" x14ac:dyDescent="0.55000000000000004">
      <c r="O57" s="782"/>
    </row>
    <row r="58" spans="15:35" x14ac:dyDescent="0.55000000000000004">
      <c r="O58" s="782"/>
    </row>
    <row r="59" spans="15:35" x14ac:dyDescent="0.55000000000000004">
      <c r="O59" s="782"/>
    </row>
    <row r="60" spans="15:35" x14ac:dyDescent="0.55000000000000004">
      <c r="O60" s="782"/>
    </row>
    <row r="61" spans="15:35" x14ac:dyDescent="0.55000000000000004">
      <c r="O61" s="782"/>
    </row>
    <row r="62" spans="15:35" x14ac:dyDescent="0.55000000000000004">
      <c r="O62" s="782"/>
      <c r="AI62" s="785"/>
    </row>
    <row r="63" spans="15:35" x14ac:dyDescent="0.55000000000000004">
      <c r="O63" s="782"/>
    </row>
    <row r="64" spans="15:35" x14ac:dyDescent="0.55000000000000004">
      <c r="O64" s="782"/>
    </row>
    <row r="65" spans="15:15" x14ac:dyDescent="0.55000000000000004">
      <c r="O65" s="782"/>
    </row>
    <row r="66" spans="15:15" x14ac:dyDescent="0.55000000000000004">
      <c r="O66" s="782"/>
    </row>
    <row r="67" spans="15:15" x14ac:dyDescent="0.55000000000000004">
      <c r="O67" s="782"/>
    </row>
    <row r="68" spans="15:15" x14ac:dyDescent="0.55000000000000004">
      <c r="O68" s="782"/>
    </row>
    <row r="69" spans="15:15" x14ac:dyDescent="0.55000000000000004">
      <c r="O69" s="782"/>
    </row>
    <row r="70" spans="15:15" x14ac:dyDescent="0.55000000000000004">
      <c r="O70" s="782"/>
    </row>
    <row r="71" spans="15:15" x14ac:dyDescent="0.55000000000000004">
      <c r="O71" s="782"/>
    </row>
    <row r="72" spans="15:15" x14ac:dyDescent="0.55000000000000004">
      <c r="O72" s="782"/>
    </row>
    <row r="73" spans="15:15" x14ac:dyDescent="0.55000000000000004">
      <c r="O73" s="782"/>
    </row>
    <row r="74" spans="15:15" x14ac:dyDescent="0.55000000000000004">
      <c r="O74" s="782"/>
    </row>
    <row r="75" spans="15:15" x14ac:dyDescent="0.55000000000000004">
      <c r="O75" s="782"/>
    </row>
    <row r="76" spans="15:15" x14ac:dyDescent="0.55000000000000004">
      <c r="O76" s="782"/>
    </row>
    <row r="77" spans="15:15" x14ac:dyDescent="0.55000000000000004">
      <c r="O77" s="782"/>
    </row>
    <row r="78" spans="15:15" x14ac:dyDescent="0.55000000000000004">
      <c r="O78" s="782"/>
    </row>
    <row r="79" spans="15:15" x14ac:dyDescent="0.55000000000000004">
      <c r="O79" s="782"/>
    </row>
    <row r="80" spans="15:15" x14ac:dyDescent="0.55000000000000004">
      <c r="O80" s="782"/>
    </row>
    <row r="81" spans="15:15" x14ac:dyDescent="0.55000000000000004">
      <c r="O81" s="782"/>
    </row>
    <row r="82" spans="15:15" x14ac:dyDescent="0.55000000000000004">
      <c r="O82" s="782"/>
    </row>
    <row r="83" spans="15:15" x14ac:dyDescent="0.55000000000000004">
      <c r="O83" s="782"/>
    </row>
    <row r="84" spans="15:15" x14ac:dyDescent="0.55000000000000004">
      <c r="O84" s="782"/>
    </row>
    <row r="85" spans="15:15" x14ac:dyDescent="0.55000000000000004">
      <c r="O85" s="782"/>
    </row>
    <row r="86" spans="15:15" x14ac:dyDescent="0.55000000000000004">
      <c r="O86" s="782"/>
    </row>
    <row r="87" spans="15:15" x14ac:dyDescent="0.55000000000000004">
      <c r="O87" s="782"/>
    </row>
    <row r="88" spans="15:15" x14ac:dyDescent="0.55000000000000004">
      <c r="O88" s="782"/>
    </row>
    <row r="89" spans="15:15" x14ac:dyDescent="0.55000000000000004">
      <c r="O89" s="782"/>
    </row>
    <row r="90" spans="15:15" x14ac:dyDescent="0.55000000000000004">
      <c r="O90" s="782"/>
    </row>
    <row r="91" spans="15:15" x14ac:dyDescent="0.55000000000000004">
      <c r="O91" s="782"/>
    </row>
    <row r="92" spans="15:15" x14ac:dyDescent="0.55000000000000004">
      <c r="O92" s="782"/>
    </row>
    <row r="93" spans="15:15" x14ac:dyDescent="0.55000000000000004">
      <c r="O93" s="782"/>
    </row>
    <row r="94" spans="15:15" x14ac:dyDescent="0.55000000000000004">
      <c r="O94" s="782"/>
    </row>
    <row r="95" spans="15:15" x14ac:dyDescent="0.55000000000000004">
      <c r="O95" s="782"/>
    </row>
    <row r="96" spans="15:15" x14ac:dyDescent="0.55000000000000004">
      <c r="O96" s="782"/>
    </row>
    <row r="97" spans="15:15" x14ac:dyDescent="0.55000000000000004">
      <c r="O97" s="782"/>
    </row>
    <row r="98" spans="15:15" x14ac:dyDescent="0.55000000000000004">
      <c r="O98" s="782"/>
    </row>
    <row r="99" spans="15:15" x14ac:dyDescent="0.55000000000000004">
      <c r="O99" s="782"/>
    </row>
    <row r="100" spans="15:15" x14ac:dyDescent="0.55000000000000004">
      <c r="O100" s="782"/>
    </row>
    <row r="101" spans="15:15" x14ac:dyDescent="0.55000000000000004">
      <c r="O101" s="782"/>
    </row>
    <row r="102" spans="15:15" x14ac:dyDescent="0.55000000000000004">
      <c r="O102" s="782"/>
    </row>
    <row r="103" spans="15:15" x14ac:dyDescent="0.55000000000000004">
      <c r="O103" s="782"/>
    </row>
    <row r="104" spans="15:15" x14ac:dyDescent="0.55000000000000004">
      <c r="O104" s="782"/>
    </row>
    <row r="105" spans="15:15" x14ac:dyDescent="0.55000000000000004">
      <c r="O105" s="782"/>
    </row>
    <row r="106" spans="15:15" x14ac:dyDescent="0.55000000000000004">
      <c r="O106" s="782"/>
    </row>
    <row r="107" spans="15:15" x14ac:dyDescent="0.55000000000000004">
      <c r="O107" s="782"/>
    </row>
    <row r="108" spans="15:15" x14ac:dyDescent="0.55000000000000004">
      <c r="O108" s="782"/>
    </row>
    <row r="109" spans="15:15" x14ac:dyDescent="0.55000000000000004">
      <c r="O109" s="782"/>
    </row>
    <row r="110" spans="15:15" x14ac:dyDescent="0.55000000000000004">
      <c r="O110" s="782"/>
    </row>
    <row r="111" spans="15:15" x14ac:dyDescent="0.55000000000000004">
      <c r="O111" s="782"/>
    </row>
    <row r="112" spans="15:15" x14ac:dyDescent="0.55000000000000004">
      <c r="O112" s="782"/>
    </row>
    <row r="113" spans="15:49" x14ac:dyDescent="0.55000000000000004">
      <c r="O113" s="782"/>
    </row>
    <row r="114" spans="15:49" x14ac:dyDescent="0.55000000000000004">
      <c r="O114" s="782"/>
    </row>
    <row r="115" spans="15:49" x14ac:dyDescent="0.55000000000000004">
      <c r="O115" s="782"/>
    </row>
    <row r="116" spans="15:49" x14ac:dyDescent="0.55000000000000004">
      <c r="O116" s="782"/>
    </row>
    <row r="117" spans="15:49" x14ac:dyDescent="0.55000000000000004">
      <c r="O117" s="782"/>
    </row>
    <row r="118" spans="15:49" x14ac:dyDescent="0.55000000000000004">
      <c r="O118" s="782"/>
      <c r="AW118" s="786"/>
    </row>
    <row r="119" spans="15:49" x14ac:dyDescent="0.55000000000000004">
      <c r="O119" s="782"/>
    </row>
    <row r="120" spans="15:49" x14ac:dyDescent="0.55000000000000004">
      <c r="O120" s="782"/>
    </row>
    <row r="121" spans="15:49" x14ac:dyDescent="0.55000000000000004">
      <c r="O121" s="782"/>
    </row>
    <row r="122" spans="15:49" x14ac:dyDescent="0.55000000000000004">
      <c r="O122" s="782"/>
    </row>
    <row r="123" spans="15:49" x14ac:dyDescent="0.55000000000000004">
      <c r="O123" s="782"/>
    </row>
    <row r="124" spans="15:49" x14ac:dyDescent="0.55000000000000004">
      <c r="O124" s="782"/>
    </row>
    <row r="125" spans="15:49" x14ac:dyDescent="0.55000000000000004">
      <c r="O125" s="782"/>
    </row>
    <row r="126" spans="15:49" x14ac:dyDescent="0.55000000000000004">
      <c r="O126" s="782"/>
    </row>
    <row r="127" spans="15:49" x14ac:dyDescent="0.55000000000000004">
      <c r="O127" s="782"/>
    </row>
    <row r="128" spans="15:49" x14ac:dyDescent="0.55000000000000004">
      <c r="O128" s="782"/>
    </row>
    <row r="129" spans="15:15" x14ac:dyDescent="0.55000000000000004">
      <c r="O129" s="782"/>
    </row>
    <row r="130" spans="15:15" x14ac:dyDescent="0.55000000000000004">
      <c r="O130" s="782"/>
    </row>
    <row r="131" spans="15:15" x14ac:dyDescent="0.55000000000000004">
      <c r="O131" s="782"/>
    </row>
    <row r="132" spans="15:15" x14ac:dyDescent="0.55000000000000004">
      <c r="O132" s="782"/>
    </row>
    <row r="133" spans="15:15" x14ac:dyDescent="0.55000000000000004">
      <c r="O133" s="782"/>
    </row>
    <row r="134" spans="15:15" x14ac:dyDescent="0.55000000000000004">
      <c r="O134" s="782"/>
    </row>
    <row r="135" spans="15:15" x14ac:dyDescent="0.55000000000000004">
      <c r="O135" s="782"/>
    </row>
    <row r="136" spans="15:15" x14ac:dyDescent="0.55000000000000004">
      <c r="O136" s="782"/>
    </row>
    <row r="137" spans="15:15" x14ac:dyDescent="0.55000000000000004">
      <c r="O137" s="782"/>
    </row>
    <row r="138" spans="15:15" x14ac:dyDescent="0.55000000000000004">
      <c r="O138" s="782"/>
    </row>
    <row r="139" spans="15:15" x14ac:dyDescent="0.55000000000000004">
      <c r="O139" s="782"/>
    </row>
    <row r="140" spans="15:15" x14ac:dyDescent="0.55000000000000004">
      <c r="O140" s="782"/>
    </row>
    <row r="141" spans="15:15" x14ac:dyDescent="0.55000000000000004">
      <c r="O141" s="782"/>
    </row>
    <row r="142" spans="15:15" x14ac:dyDescent="0.55000000000000004">
      <c r="O142" s="782"/>
    </row>
    <row r="143" spans="15:15" x14ac:dyDescent="0.55000000000000004">
      <c r="O143" s="782"/>
    </row>
    <row r="144" spans="15:15" x14ac:dyDescent="0.55000000000000004">
      <c r="O144" s="782"/>
    </row>
    <row r="145" spans="15:15" x14ac:dyDescent="0.55000000000000004">
      <c r="O145" s="782"/>
    </row>
    <row r="146" spans="15:15" x14ac:dyDescent="0.55000000000000004">
      <c r="O146" s="782"/>
    </row>
    <row r="147" spans="15:15" x14ac:dyDescent="0.55000000000000004">
      <c r="O147" s="782"/>
    </row>
    <row r="148" spans="15:15" x14ac:dyDescent="0.55000000000000004">
      <c r="O148" s="782"/>
    </row>
    <row r="149" spans="15:15" x14ac:dyDescent="0.55000000000000004">
      <c r="O149" s="782"/>
    </row>
    <row r="150" spans="15:15" x14ac:dyDescent="0.55000000000000004">
      <c r="O150" s="782"/>
    </row>
    <row r="151" spans="15:15" x14ac:dyDescent="0.55000000000000004">
      <c r="O151" s="782"/>
    </row>
    <row r="152" spans="15:15" x14ac:dyDescent="0.55000000000000004">
      <c r="O152" s="782"/>
    </row>
    <row r="153" spans="15:15" x14ac:dyDescent="0.55000000000000004">
      <c r="O153" s="782"/>
    </row>
    <row r="154" spans="15:15" x14ac:dyDescent="0.55000000000000004">
      <c r="O154" s="782"/>
    </row>
    <row r="155" spans="15:15" x14ac:dyDescent="0.55000000000000004">
      <c r="O155" s="782"/>
    </row>
    <row r="156" spans="15:15" x14ac:dyDescent="0.55000000000000004">
      <c r="O156" s="782"/>
    </row>
    <row r="157" spans="15:15" x14ac:dyDescent="0.55000000000000004">
      <c r="O157" s="782"/>
    </row>
    <row r="158" spans="15:15" x14ac:dyDescent="0.55000000000000004">
      <c r="O158" s="782"/>
    </row>
    <row r="159" spans="15:15" x14ac:dyDescent="0.55000000000000004">
      <c r="O159" s="782"/>
    </row>
    <row r="160" spans="15:15" x14ac:dyDescent="0.55000000000000004">
      <c r="O160" s="782"/>
    </row>
    <row r="161" spans="15:15" x14ac:dyDescent="0.55000000000000004">
      <c r="O161" s="782"/>
    </row>
    <row r="162" spans="15:15" x14ac:dyDescent="0.55000000000000004">
      <c r="O162" s="782"/>
    </row>
    <row r="163" spans="15:15" x14ac:dyDescent="0.55000000000000004">
      <c r="O163" s="782"/>
    </row>
    <row r="164" spans="15:15" x14ac:dyDescent="0.55000000000000004">
      <c r="O164" s="782"/>
    </row>
    <row r="165" spans="15:15" x14ac:dyDescent="0.55000000000000004">
      <c r="O165" s="782"/>
    </row>
    <row r="166" spans="15:15" x14ac:dyDescent="0.55000000000000004">
      <c r="O166" s="782"/>
    </row>
    <row r="167" spans="15:15" x14ac:dyDescent="0.55000000000000004">
      <c r="O167" s="782"/>
    </row>
    <row r="168" spans="15:15" x14ac:dyDescent="0.55000000000000004">
      <c r="O168" s="782"/>
    </row>
    <row r="169" spans="15:15" x14ac:dyDescent="0.55000000000000004">
      <c r="O169" s="782"/>
    </row>
    <row r="170" spans="15:15" x14ac:dyDescent="0.55000000000000004">
      <c r="O170" s="782"/>
    </row>
    <row r="171" spans="15:15" x14ac:dyDescent="0.55000000000000004">
      <c r="O171" s="782"/>
    </row>
    <row r="172" spans="15:15" x14ac:dyDescent="0.55000000000000004">
      <c r="O172" s="782"/>
    </row>
    <row r="173" spans="15:15" x14ac:dyDescent="0.55000000000000004">
      <c r="O173" s="782"/>
    </row>
    <row r="174" spans="15:15" x14ac:dyDescent="0.55000000000000004">
      <c r="O174" s="782"/>
    </row>
    <row r="175" spans="15:15" x14ac:dyDescent="0.55000000000000004">
      <c r="O175" s="782"/>
    </row>
    <row r="176" spans="15:15" x14ac:dyDescent="0.55000000000000004">
      <c r="O176" s="782"/>
    </row>
    <row r="177" spans="15:49" x14ac:dyDescent="0.55000000000000004">
      <c r="O177" s="782"/>
    </row>
    <row r="178" spans="15:49" x14ac:dyDescent="0.55000000000000004">
      <c r="O178" s="782"/>
    </row>
    <row r="179" spans="15:49" x14ac:dyDescent="0.55000000000000004">
      <c r="O179" s="782"/>
    </row>
    <row r="180" spans="15:49" x14ac:dyDescent="0.55000000000000004">
      <c r="O180" s="782"/>
    </row>
    <row r="181" spans="15:49" x14ac:dyDescent="0.55000000000000004">
      <c r="O181" s="782"/>
    </row>
    <row r="182" spans="15:49" x14ac:dyDescent="0.55000000000000004">
      <c r="O182" s="782"/>
      <c r="AW182" s="786"/>
    </row>
    <row r="183" spans="15:49" x14ac:dyDescent="0.55000000000000004">
      <c r="O183" s="782"/>
      <c r="AW183" s="786"/>
    </row>
    <row r="184" spans="15:49" x14ac:dyDescent="0.55000000000000004">
      <c r="O184" s="782"/>
    </row>
    <row r="185" spans="15:49" x14ac:dyDescent="0.55000000000000004">
      <c r="O185" s="782"/>
    </row>
    <row r="186" spans="15:49" x14ac:dyDescent="0.55000000000000004">
      <c r="O186" s="782"/>
    </row>
    <row r="187" spans="15:49" x14ac:dyDescent="0.55000000000000004">
      <c r="O187" s="782"/>
    </row>
    <row r="188" spans="15:49" x14ac:dyDescent="0.55000000000000004">
      <c r="O188" s="782"/>
    </row>
    <row r="189" spans="15:49" x14ac:dyDescent="0.55000000000000004">
      <c r="O189" s="782"/>
    </row>
    <row r="190" spans="15:49" x14ac:dyDescent="0.55000000000000004">
      <c r="O190" s="782"/>
    </row>
    <row r="191" spans="15:49" x14ac:dyDescent="0.55000000000000004">
      <c r="O191" s="782"/>
    </row>
    <row r="192" spans="15:49" x14ac:dyDescent="0.55000000000000004">
      <c r="O192" s="782"/>
    </row>
    <row r="193" spans="15:49" x14ac:dyDescent="0.55000000000000004">
      <c r="O193" s="782"/>
    </row>
    <row r="194" spans="15:49" x14ac:dyDescent="0.55000000000000004">
      <c r="O194" s="782"/>
    </row>
    <row r="195" spans="15:49" x14ac:dyDescent="0.55000000000000004">
      <c r="O195" s="782"/>
    </row>
    <row r="196" spans="15:49" x14ac:dyDescent="0.55000000000000004">
      <c r="O196" s="782"/>
    </row>
    <row r="197" spans="15:49" x14ac:dyDescent="0.55000000000000004">
      <c r="O197" s="782"/>
    </row>
    <row r="198" spans="15:49" x14ac:dyDescent="0.55000000000000004">
      <c r="O198" s="782"/>
      <c r="AW198" s="786"/>
    </row>
    <row r="199" spans="15:49" x14ac:dyDescent="0.55000000000000004">
      <c r="O199" s="782"/>
    </row>
    <row r="200" spans="15:49" x14ac:dyDescent="0.55000000000000004">
      <c r="O200" s="782"/>
    </row>
    <row r="201" spans="15:49" x14ac:dyDescent="0.55000000000000004">
      <c r="O201" s="782"/>
      <c r="AW201" s="786"/>
    </row>
    <row r="202" spans="15:49" x14ac:dyDescent="0.55000000000000004">
      <c r="O202" s="782"/>
    </row>
    <row r="203" spans="15:49" x14ac:dyDescent="0.55000000000000004">
      <c r="O203" s="782"/>
    </row>
    <row r="204" spans="15:49" x14ac:dyDescent="0.55000000000000004">
      <c r="O204" s="782"/>
    </row>
    <row r="205" spans="15:49" x14ac:dyDescent="0.55000000000000004">
      <c r="O205" s="782"/>
    </row>
    <row r="206" spans="15:49" x14ac:dyDescent="0.55000000000000004">
      <c r="O206" s="782"/>
    </row>
    <row r="207" spans="15:49" x14ac:dyDescent="0.55000000000000004">
      <c r="O207" s="782"/>
    </row>
    <row r="208" spans="15:49" x14ac:dyDescent="0.55000000000000004">
      <c r="O208" s="782"/>
    </row>
    <row r="209" spans="15:15" x14ac:dyDescent="0.55000000000000004">
      <c r="O209" s="782"/>
    </row>
    <row r="210" spans="15:15" x14ac:dyDescent="0.55000000000000004">
      <c r="O210" s="782"/>
    </row>
    <row r="211" spans="15:15" x14ac:dyDescent="0.55000000000000004">
      <c r="O211" s="782"/>
    </row>
    <row r="212" spans="15:15" x14ac:dyDescent="0.55000000000000004">
      <c r="O212" s="782"/>
    </row>
    <row r="213" spans="15:15" x14ac:dyDescent="0.55000000000000004">
      <c r="O213" s="782"/>
    </row>
    <row r="214" spans="15:15" x14ac:dyDescent="0.55000000000000004">
      <c r="O214" s="782"/>
    </row>
    <row r="215" spans="15:15" x14ac:dyDescent="0.55000000000000004">
      <c r="O215" s="782"/>
    </row>
    <row r="216" spans="15:15" x14ac:dyDescent="0.55000000000000004">
      <c r="O216" s="782"/>
    </row>
    <row r="217" spans="15:15" x14ac:dyDescent="0.55000000000000004">
      <c r="O217" s="782"/>
    </row>
    <row r="218" spans="15:15" x14ac:dyDescent="0.55000000000000004">
      <c r="O218" s="782"/>
    </row>
    <row r="219" spans="15:15" x14ac:dyDescent="0.55000000000000004">
      <c r="O219" s="782"/>
    </row>
    <row r="220" spans="15:15" x14ac:dyDescent="0.55000000000000004">
      <c r="O220" s="782"/>
    </row>
    <row r="221" spans="15:15" x14ac:dyDescent="0.55000000000000004">
      <c r="O221" s="782"/>
    </row>
    <row r="222" spans="15:15" x14ac:dyDescent="0.55000000000000004">
      <c r="O222" s="782"/>
    </row>
    <row r="223" spans="15:15" x14ac:dyDescent="0.55000000000000004">
      <c r="O223" s="782"/>
    </row>
    <row r="224" spans="15:15" x14ac:dyDescent="0.55000000000000004">
      <c r="O224" s="782"/>
    </row>
    <row r="225" spans="15:15" x14ac:dyDescent="0.55000000000000004">
      <c r="O225" s="782"/>
    </row>
    <row r="226" spans="15:15" x14ac:dyDescent="0.55000000000000004">
      <c r="O226" s="782"/>
    </row>
    <row r="227" spans="15:15" x14ac:dyDescent="0.55000000000000004">
      <c r="O227" s="782"/>
    </row>
    <row r="228" spans="15:15" x14ac:dyDescent="0.55000000000000004">
      <c r="O228" s="782"/>
    </row>
    <row r="229" spans="15:15" x14ac:dyDescent="0.55000000000000004">
      <c r="O229" s="782"/>
    </row>
    <row r="230" spans="15:15" x14ac:dyDescent="0.55000000000000004">
      <c r="O230" s="782"/>
    </row>
    <row r="231" spans="15:15" x14ac:dyDescent="0.55000000000000004">
      <c r="O231" s="782"/>
    </row>
    <row r="232" spans="15:15" x14ac:dyDescent="0.55000000000000004">
      <c r="O232" s="782"/>
    </row>
    <row r="233" spans="15:15" x14ac:dyDescent="0.55000000000000004">
      <c r="O233" s="782"/>
    </row>
    <row r="234" spans="15:15" x14ac:dyDescent="0.55000000000000004">
      <c r="O234" s="782"/>
    </row>
    <row r="235" spans="15:15" x14ac:dyDescent="0.55000000000000004">
      <c r="O235" s="782"/>
    </row>
    <row r="236" spans="15:15" x14ac:dyDescent="0.55000000000000004">
      <c r="O236" s="782"/>
    </row>
    <row r="237" spans="15:15" x14ac:dyDescent="0.55000000000000004">
      <c r="O237" s="782"/>
    </row>
    <row r="238" spans="15:15" x14ac:dyDescent="0.55000000000000004">
      <c r="O238" s="782"/>
    </row>
    <row r="239" spans="15:15" x14ac:dyDescent="0.55000000000000004">
      <c r="O239" s="782"/>
    </row>
    <row r="240" spans="15:15" x14ac:dyDescent="0.55000000000000004">
      <c r="O240" s="782"/>
    </row>
    <row r="241" spans="15:49" x14ac:dyDescent="0.55000000000000004">
      <c r="O241" s="782"/>
    </row>
    <row r="242" spans="15:49" x14ac:dyDescent="0.55000000000000004">
      <c r="O242" s="782"/>
    </row>
    <row r="243" spans="15:49" x14ac:dyDescent="0.55000000000000004">
      <c r="O243" s="782"/>
    </row>
    <row r="244" spans="15:49" x14ac:dyDescent="0.55000000000000004">
      <c r="O244" s="782"/>
    </row>
    <row r="245" spans="15:49" x14ac:dyDescent="0.55000000000000004">
      <c r="O245" s="782"/>
    </row>
    <row r="246" spans="15:49" x14ac:dyDescent="0.55000000000000004">
      <c r="O246" s="782"/>
    </row>
    <row r="247" spans="15:49" x14ac:dyDescent="0.55000000000000004">
      <c r="O247" s="782"/>
      <c r="AW247" s="786"/>
    </row>
    <row r="248" spans="15:49" x14ac:dyDescent="0.55000000000000004">
      <c r="O248" s="782"/>
    </row>
    <row r="249" spans="15:49" x14ac:dyDescent="0.55000000000000004">
      <c r="O249" s="782"/>
    </row>
    <row r="250" spans="15:49" x14ac:dyDescent="0.55000000000000004">
      <c r="O250" s="782"/>
    </row>
    <row r="251" spans="15:49" x14ac:dyDescent="0.55000000000000004">
      <c r="O251" s="782"/>
    </row>
    <row r="252" spans="15:49" x14ac:dyDescent="0.55000000000000004">
      <c r="O252" s="782"/>
    </row>
    <row r="253" spans="15:49" x14ac:dyDescent="0.55000000000000004">
      <c r="O253" s="782"/>
    </row>
    <row r="254" spans="15:49" x14ac:dyDescent="0.55000000000000004">
      <c r="O254" s="782"/>
    </row>
    <row r="255" spans="15:49" x14ac:dyDescent="0.55000000000000004">
      <c r="O255" s="782"/>
    </row>
    <row r="256" spans="15:49" x14ac:dyDescent="0.55000000000000004">
      <c r="O256" s="782"/>
    </row>
    <row r="257" spans="15:49" x14ac:dyDescent="0.55000000000000004">
      <c r="O257" s="782"/>
    </row>
    <row r="258" spans="15:49" x14ac:dyDescent="0.55000000000000004">
      <c r="O258" s="782"/>
    </row>
    <row r="259" spans="15:49" x14ac:dyDescent="0.55000000000000004">
      <c r="O259" s="782"/>
    </row>
    <row r="260" spans="15:49" x14ac:dyDescent="0.55000000000000004">
      <c r="O260" s="782"/>
    </row>
    <row r="261" spans="15:49" x14ac:dyDescent="0.55000000000000004">
      <c r="O261" s="782"/>
    </row>
    <row r="262" spans="15:49" x14ac:dyDescent="0.55000000000000004">
      <c r="O262" s="782"/>
    </row>
    <row r="263" spans="15:49" x14ac:dyDescent="0.55000000000000004">
      <c r="O263" s="782"/>
    </row>
    <row r="264" spans="15:49" x14ac:dyDescent="0.55000000000000004">
      <c r="O264" s="782"/>
    </row>
    <row r="265" spans="15:49" x14ac:dyDescent="0.55000000000000004">
      <c r="O265" s="782"/>
    </row>
    <row r="266" spans="15:49" x14ac:dyDescent="0.55000000000000004">
      <c r="O266" s="782"/>
    </row>
    <row r="267" spans="15:49" x14ac:dyDescent="0.55000000000000004">
      <c r="O267" s="782"/>
    </row>
    <row r="268" spans="15:49" x14ac:dyDescent="0.55000000000000004">
      <c r="O268" s="782"/>
    </row>
    <row r="269" spans="15:49" x14ac:dyDescent="0.55000000000000004">
      <c r="O269" s="782"/>
    </row>
    <row r="270" spans="15:49" x14ac:dyDescent="0.55000000000000004">
      <c r="O270" s="782"/>
      <c r="AW270" s="786"/>
    </row>
    <row r="271" spans="15:49" x14ac:dyDescent="0.55000000000000004">
      <c r="O271" s="782"/>
    </row>
    <row r="272" spans="15:49" x14ac:dyDescent="0.55000000000000004">
      <c r="O272" s="782"/>
    </row>
    <row r="273" spans="15:49" x14ac:dyDescent="0.55000000000000004">
      <c r="O273" s="782"/>
    </row>
    <row r="274" spans="15:49" x14ac:dyDescent="0.55000000000000004">
      <c r="O274" s="782"/>
    </row>
    <row r="275" spans="15:49" x14ac:dyDescent="0.55000000000000004">
      <c r="O275" s="782"/>
      <c r="AW275" s="786"/>
    </row>
    <row r="276" spans="15:49" x14ac:dyDescent="0.55000000000000004">
      <c r="O276" s="782"/>
    </row>
    <row r="277" spans="15:49" x14ac:dyDescent="0.55000000000000004">
      <c r="O277" s="782"/>
    </row>
    <row r="278" spans="15:49" x14ac:dyDescent="0.55000000000000004">
      <c r="O278" s="782"/>
    </row>
    <row r="279" spans="15:49" x14ac:dyDescent="0.55000000000000004">
      <c r="O279" s="782"/>
    </row>
    <row r="280" spans="15:49" x14ac:dyDescent="0.55000000000000004">
      <c r="O280" s="782"/>
      <c r="AW280" s="786"/>
    </row>
    <row r="281" spans="15:49" x14ac:dyDescent="0.55000000000000004">
      <c r="O281" s="782"/>
    </row>
    <row r="282" spans="15:49" x14ac:dyDescent="0.55000000000000004">
      <c r="O282" s="782"/>
    </row>
    <row r="283" spans="15:49" x14ac:dyDescent="0.55000000000000004">
      <c r="O283" s="782"/>
    </row>
    <row r="284" spans="15:49" x14ac:dyDescent="0.55000000000000004">
      <c r="O284" s="782"/>
    </row>
    <row r="285" spans="15:49" x14ac:dyDescent="0.55000000000000004">
      <c r="O285" s="782"/>
    </row>
    <row r="286" spans="15:49" x14ac:dyDescent="0.55000000000000004">
      <c r="O286" s="782"/>
    </row>
    <row r="287" spans="15:49" x14ac:dyDescent="0.55000000000000004">
      <c r="O287" s="782"/>
    </row>
    <row r="288" spans="15:49" x14ac:dyDescent="0.55000000000000004">
      <c r="O288" s="782"/>
    </row>
    <row r="289" spans="15:49" x14ac:dyDescent="0.55000000000000004">
      <c r="O289" s="782"/>
    </row>
    <row r="290" spans="15:49" x14ac:dyDescent="0.55000000000000004">
      <c r="O290" s="782"/>
    </row>
    <row r="291" spans="15:49" x14ac:dyDescent="0.55000000000000004">
      <c r="O291" s="782"/>
    </row>
    <row r="292" spans="15:49" x14ac:dyDescent="0.55000000000000004">
      <c r="O292" s="782"/>
      <c r="AW292" s="786"/>
    </row>
    <row r="293" spans="15:49" x14ac:dyDescent="0.55000000000000004">
      <c r="O293" s="782"/>
    </row>
    <row r="294" spans="15:49" x14ac:dyDescent="0.55000000000000004">
      <c r="O294" s="782"/>
    </row>
    <row r="295" spans="15:49" x14ac:dyDescent="0.55000000000000004">
      <c r="O295" s="782"/>
    </row>
    <row r="296" spans="15:49" x14ac:dyDescent="0.55000000000000004">
      <c r="O296" s="782"/>
    </row>
    <row r="297" spans="15:49" x14ac:dyDescent="0.55000000000000004">
      <c r="O297" s="782"/>
    </row>
    <row r="298" spans="15:49" x14ac:dyDescent="0.55000000000000004">
      <c r="O298" s="782"/>
    </row>
    <row r="299" spans="15:49" x14ac:dyDescent="0.55000000000000004">
      <c r="O299" s="782"/>
    </row>
    <row r="300" spans="15:49" x14ac:dyDescent="0.55000000000000004">
      <c r="O300" s="782"/>
    </row>
    <row r="301" spans="15:49" x14ac:dyDescent="0.55000000000000004">
      <c r="O301" s="782"/>
      <c r="AW301" s="786"/>
    </row>
    <row r="302" spans="15:49" x14ac:dyDescent="0.55000000000000004">
      <c r="O302" s="782"/>
    </row>
    <row r="303" spans="15:49" x14ac:dyDescent="0.55000000000000004">
      <c r="O303" s="782"/>
    </row>
    <row r="304" spans="15:49" x14ac:dyDescent="0.55000000000000004">
      <c r="O304" s="782"/>
    </row>
    <row r="305" spans="15:15" x14ac:dyDescent="0.55000000000000004">
      <c r="O305" s="782"/>
    </row>
    <row r="306" spans="15:15" x14ac:dyDescent="0.55000000000000004">
      <c r="O306" s="782"/>
    </row>
    <row r="307" spans="15:15" x14ac:dyDescent="0.55000000000000004">
      <c r="O307" s="782"/>
    </row>
    <row r="308" spans="15:15" x14ac:dyDescent="0.55000000000000004">
      <c r="O308" s="782"/>
    </row>
    <row r="309" spans="15:15" x14ac:dyDescent="0.55000000000000004">
      <c r="O309" s="782"/>
    </row>
    <row r="310" spans="15:15" x14ac:dyDescent="0.55000000000000004">
      <c r="O310" s="782"/>
    </row>
    <row r="311" spans="15:15" x14ac:dyDescent="0.55000000000000004">
      <c r="O311" s="782"/>
    </row>
    <row r="312" spans="15:15" x14ac:dyDescent="0.55000000000000004">
      <c r="O312" s="782"/>
    </row>
    <row r="313" spans="15:15" x14ac:dyDescent="0.55000000000000004">
      <c r="O313" s="782"/>
    </row>
    <row r="314" spans="15:15" x14ac:dyDescent="0.55000000000000004">
      <c r="O314" s="782"/>
    </row>
    <row r="315" spans="15:15" x14ac:dyDescent="0.55000000000000004">
      <c r="O315" s="782"/>
    </row>
    <row r="316" spans="15:15" x14ac:dyDescent="0.55000000000000004">
      <c r="O316" s="782"/>
    </row>
    <row r="317" spans="15:15" x14ac:dyDescent="0.55000000000000004">
      <c r="O317" s="782"/>
    </row>
    <row r="318" spans="15:15" x14ac:dyDescent="0.55000000000000004">
      <c r="O318" s="782"/>
    </row>
    <row r="319" spans="15:15" x14ac:dyDescent="0.55000000000000004">
      <c r="O319" s="782"/>
    </row>
    <row r="320" spans="15:15" x14ac:dyDescent="0.55000000000000004">
      <c r="O320" s="782"/>
    </row>
    <row r="321" spans="15:15" x14ac:dyDescent="0.55000000000000004">
      <c r="O321" s="782"/>
    </row>
    <row r="322" spans="15:15" x14ac:dyDescent="0.55000000000000004">
      <c r="O322" s="782"/>
    </row>
    <row r="323" spans="15:15" x14ac:dyDescent="0.55000000000000004">
      <c r="O323" s="782"/>
    </row>
    <row r="324" spans="15:15" x14ac:dyDescent="0.55000000000000004">
      <c r="O324" s="782"/>
    </row>
    <row r="325" spans="15:15" x14ac:dyDescent="0.55000000000000004">
      <c r="O325" s="782"/>
    </row>
    <row r="326" spans="15:15" x14ac:dyDescent="0.55000000000000004">
      <c r="O326" s="782"/>
    </row>
    <row r="327" spans="15:15" x14ac:dyDescent="0.55000000000000004">
      <c r="O327" s="782"/>
    </row>
    <row r="328" spans="15:15" x14ac:dyDescent="0.55000000000000004">
      <c r="O328" s="782"/>
    </row>
    <row r="329" spans="15:15" x14ac:dyDescent="0.55000000000000004">
      <c r="O329" s="782"/>
    </row>
    <row r="330" spans="15:15" x14ac:dyDescent="0.55000000000000004">
      <c r="O330" s="782"/>
    </row>
    <row r="331" spans="15:15" x14ac:dyDescent="0.55000000000000004">
      <c r="O331" s="782"/>
    </row>
    <row r="332" spans="15:15" x14ac:dyDescent="0.55000000000000004">
      <c r="O332" s="782"/>
    </row>
    <row r="333" spans="15:15" x14ac:dyDescent="0.55000000000000004">
      <c r="O333" s="782"/>
    </row>
    <row r="334" spans="15:15" x14ac:dyDescent="0.55000000000000004">
      <c r="O334" s="782"/>
    </row>
    <row r="335" spans="15:15" x14ac:dyDescent="0.55000000000000004">
      <c r="O335" s="782"/>
    </row>
    <row r="336" spans="15:15" x14ac:dyDescent="0.55000000000000004">
      <c r="O336" s="782"/>
    </row>
    <row r="337" spans="15:49" x14ac:dyDescent="0.55000000000000004">
      <c r="O337" s="782"/>
    </row>
    <row r="338" spans="15:49" x14ac:dyDescent="0.55000000000000004">
      <c r="O338" s="782"/>
    </row>
    <row r="339" spans="15:49" x14ac:dyDescent="0.55000000000000004">
      <c r="O339" s="782"/>
    </row>
    <row r="340" spans="15:49" x14ac:dyDescent="0.55000000000000004">
      <c r="O340" s="782"/>
      <c r="AW340" s="786"/>
    </row>
    <row r="341" spans="15:49" x14ac:dyDescent="0.55000000000000004">
      <c r="O341" s="782"/>
    </row>
    <row r="342" spans="15:49" x14ac:dyDescent="0.55000000000000004">
      <c r="O342" s="782"/>
    </row>
    <row r="343" spans="15:49" x14ac:dyDescent="0.55000000000000004">
      <c r="O343" s="782"/>
    </row>
    <row r="344" spans="15:49" x14ac:dyDescent="0.55000000000000004">
      <c r="O344" s="782"/>
    </row>
    <row r="345" spans="15:49" x14ac:dyDescent="0.55000000000000004">
      <c r="O345" s="782"/>
    </row>
    <row r="346" spans="15:49" x14ac:dyDescent="0.55000000000000004">
      <c r="O346" s="782"/>
    </row>
    <row r="347" spans="15:49" x14ac:dyDescent="0.55000000000000004">
      <c r="O347" s="782"/>
    </row>
    <row r="348" spans="15:49" x14ac:dyDescent="0.55000000000000004">
      <c r="O348" s="782"/>
    </row>
    <row r="349" spans="15:49" x14ac:dyDescent="0.55000000000000004">
      <c r="O349" s="782"/>
    </row>
    <row r="350" spans="15:49" x14ac:dyDescent="0.55000000000000004">
      <c r="O350" s="782"/>
    </row>
    <row r="351" spans="15:49" x14ac:dyDescent="0.55000000000000004">
      <c r="O351" s="782"/>
    </row>
    <row r="352" spans="15:49" x14ac:dyDescent="0.55000000000000004">
      <c r="O352" s="782"/>
    </row>
    <row r="353" spans="15:15" x14ac:dyDescent="0.55000000000000004">
      <c r="O353" s="782"/>
    </row>
    <row r="354" spans="15:15" x14ac:dyDescent="0.55000000000000004">
      <c r="O354" s="782"/>
    </row>
    <row r="355" spans="15:15" x14ac:dyDescent="0.55000000000000004">
      <c r="O355" s="782"/>
    </row>
    <row r="356" spans="15:15" x14ac:dyDescent="0.55000000000000004">
      <c r="O356" s="782"/>
    </row>
    <row r="357" spans="15:15" x14ac:dyDescent="0.55000000000000004">
      <c r="O357" s="782"/>
    </row>
    <row r="358" spans="15:15" x14ac:dyDescent="0.55000000000000004">
      <c r="O358" s="782"/>
    </row>
    <row r="359" spans="15:15" x14ac:dyDescent="0.55000000000000004">
      <c r="O359" s="782"/>
    </row>
    <row r="360" spans="15:15" x14ac:dyDescent="0.55000000000000004">
      <c r="O360" s="782"/>
    </row>
    <row r="361" spans="15:15" x14ac:dyDescent="0.55000000000000004">
      <c r="O361" s="782"/>
    </row>
    <row r="362" spans="15:15" x14ac:dyDescent="0.55000000000000004">
      <c r="O362" s="782"/>
    </row>
    <row r="363" spans="15:15" x14ac:dyDescent="0.55000000000000004">
      <c r="O363" s="782"/>
    </row>
    <row r="364" spans="15:15" x14ac:dyDescent="0.55000000000000004">
      <c r="O364" s="782"/>
    </row>
    <row r="365" spans="15:15" x14ac:dyDescent="0.55000000000000004">
      <c r="O365" s="782"/>
    </row>
    <row r="366" spans="15:15" x14ac:dyDescent="0.55000000000000004">
      <c r="O366" s="782"/>
    </row>
    <row r="367" spans="15:15" x14ac:dyDescent="0.55000000000000004">
      <c r="O367" s="782"/>
    </row>
    <row r="368" spans="15:15" x14ac:dyDescent="0.55000000000000004">
      <c r="O368" s="782"/>
    </row>
    <row r="369" spans="15:15" x14ac:dyDescent="0.55000000000000004">
      <c r="O369" s="782"/>
    </row>
    <row r="370" spans="15:15" x14ac:dyDescent="0.55000000000000004">
      <c r="O370" s="782"/>
    </row>
    <row r="371" spans="15:15" x14ac:dyDescent="0.55000000000000004">
      <c r="O371" s="782"/>
    </row>
    <row r="372" spans="15:15" x14ac:dyDescent="0.55000000000000004">
      <c r="O372" s="782"/>
    </row>
    <row r="373" spans="15:15" x14ac:dyDescent="0.55000000000000004">
      <c r="O373" s="782"/>
    </row>
    <row r="374" spans="15:15" x14ac:dyDescent="0.55000000000000004">
      <c r="O374" s="782"/>
    </row>
    <row r="375" spans="15:15" x14ac:dyDescent="0.55000000000000004">
      <c r="O375" s="782"/>
    </row>
    <row r="376" spans="15:15" x14ac:dyDescent="0.55000000000000004">
      <c r="O376" s="782"/>
    </row>
    <row r="377" spans="15:15" x14ac:dyDescent="0.55000000000000004">
      <c r="O377" s="782"/>
    </row>
    <row r="378" spans="15:15" x14ac:dyDescent="0.55000000000000004">
      <c r="O378" s="782"/>
    </row>
    <row r="379" spans="15:15" x14ac:dyDescent="0.55000000000000004">
      <c r="O379" s="782"/>
    </row>
    <row r="380" spans="15:15" x14ac:dyDescent="0.55000000000000004">
      <c r="O380" s="782"/>
    </row>
    <row r="381" spans="15:15" x14ac:dyDescent="0.55000000000000004">
      <c r="O381" s="782"/>
    </row>
    <row r="382" spans="15:15" x14ac:dyDescent="0.55000000000000004">
      <c r="O382" s="782"/>
    </row>
    <row r="383" spans="15:15" x14ac:dyDescent="0.55000000000000004">
      <c r="O383" s="782"/>
    </row>
    <row r="384" spans="15:15" x14ac:dyDescent="0.55000000000000004">
      <c r="O384" s="782"/>
    </row>
    <row r="385" spans="15:15" x14ac:dyDescent="0.55000000000000004">
      <c r="O385" s="782"/>
    </row>
    <row r="386" spans="15:15" x14ac:dyDescent="0.55000000000000004">
      <c r="O386" s="782"/>
    </row>
    <row r="387" spans="15:15" x14ac:dyDescent="0.55000000000000004">
      <c r="O387" s="782"/>
    </row>
    <row r="388" spans="15:15" x14ac:dyDescent="0.55000000000000004">
      <c r="O388" s="782"/>
    </row>
    <row r="389" spans="15:15" x14ac:dyDescent="0.55000000000000004">
      <c r="O389" s="782"/>
    </row>
    <row r="390" spans="15:15" x14ac:dyDescent="0.55000000000000004">
      <c r="O390" s="782"/>
    </row>
    <row r="391" spans="15:15" x14ac:dyDescent="0.55000000000000004">
      <c r="O391" s="782"/>
    </row>
    <row r="392" spans="15:15" x14ac:dyDescent="0.55000000000000004">
      <c r="O392" s="782"/>
    </row>
    <row r="393" spans="15:15" x14ac:dyDescent="0.55000000000000004">
      <c r="O393" s="782"/>
    </row>
    <row r="394" spans="15:15" x14ac:dyDescent="0.55000000000000004">
      <c r="O394" s="782"/>
    </row>
    <row r="395" spans="15:15" x14ac:dyDescent="0.55000000000000004">
      <c r="O395" s="782"/>
    </row>
    <row r="396" spans="15:15" x14ac:dyDescent="0.55000000000000004">
      <c r="O396" s="782"/>
    </row>
    <row r="397" spans="15:15" x14ac:dyDescent="0.55000000000000004">
      <c r="O397" s="782"/>
    </row>
    <row r="398" spans="15:15" x14ac:dyDescent="0.55000000000000004">
      <c r="O398" s="782"/>
    </row>
    <row r="399" spans="15:15" x14ac:dyDescent="0.55000000000000004">
      <c r="O399" s="782"/>
    </row>
    <row r="400" spans="15:15" x14ac:dyDescent="0.55000000000000004">
      <c r="O400" s="782"/>
    </row>
    <row r="401" spans="15:15" x14ac:dyDescent="0.55000000000000004">
      <c r="O401" s="782"/>
    </row>
    <row r="402" spans="15:15" x14ac:dyDescent="0.55000000000000004">
      <c r="O402" s="782"/>
    </row>
    <row r="403" spans="15:15" x14ac:dyDescent="0.55000000000000004">
      <c r="O403" s="782"/>
    </row>
    <row r="404" spans="15:15" x14ac:dyDescent="0.55000000000000004">
      <c r="O404" s="782"/>
    </row>
    <row r="405" spans="15:15" x14ac:dyDescent="0.55000000000000004">
      <c r="O405" s="782"/>
    </row>
    <row r="406" spans="15:15" x14ac:dyDescent="0.55000000000000004">
      <c r="O406" s="782"/>
    </row>
    <row r="407" spans="15:15" x14ac:dyDescent="0.55000000000000004">
      <c r="O407" s="782"/>
    </row>
    <row r="408" spans="15:15" x14ac:dyDescent="0.55000000000000004">
      <c r="O408" s="782"/>
    </row>
    <row r="409" spans="15:15" x14ac:dyDescent="0.55000000000000004">
      <c r="O409" s="782"/>
    </row>
    <row r="410" spans="15:15" x14ac:dyDescent="0.55000000000000004">
      <c r="O410" s="782"/>
    </row>
    <row r="411" spans="15:15" x14ac:dyDescent="0.55000000000000004">
      <c r="O411" s="782"/>
    </row>
    <row r="412" spans="15:15" x14ac:dyDescent="0.55000000000000004">
      <c r="O412" s="782"/>
    </row>
    <row r="413" spans="15:15" x14ac:dyDescent="0.55000000000000004">
      <c r="O413" s="782"/>
    </row>
    <row r="414" spans="15:15" x14ac:dyDescent="0.55000000000000004">
      <c r="O414" s="782"/>
    </row>
    <row r="415" spans="15:15" x14ac:dyDescent="0.55000000000000004">
      <c r="O415" s="782"/>
    </row>
    <row r="416" spans="15:15" x14ac:dyDescent="0.55000000000000004">
      <c r="O416" s="782"/>
    </row>
    <row r="417" spans="15:15" x14ac:dyDescent="0.55000000000000004">
      <c r="O417" s="782"/>
    </row>
    <row r="418" spans="15:15" x14ac:dyDescent="0.55000000000000004">
      <c r="O418" s="782"/>
    </row>
    <row r="419" spans="15:15" x14ac:dyDescent="0.55000000000000004">
      <c r="O419" s="782"/>
    </row>
    <row r="420" spans="15:15" x14ac:dyDescent="0.55000000000000004">
      <c r="O420" s="782"/>
    </row>
    <row r="421" spans="15:15" x14ac:dyDescent="0.55000000000000004">
      <c r="O421" s="782"/>
    </row>
    <row r="422" spans="15:15" x14ac:dyDescent="0.55000000000000004">
      <c r="O422" s="782"/>
    </row>
    <row r="423" spans="15:15" x14ac:dyDescent="0.55000000000000004">
      <c r="O423" s="782"/>
    </row>
    <row r="424" spans="15:15" x14ac:dyDescent="0.55000000000000004">
      <c r="O424" s="782"/>
    </row>
    <row r="425" spans="15:15" x14ac:dyDescent="0.55000000000000004">
      <c r="O425" s="782"/>
    </row>
    <row r="426" spans="15:15" x14ac:dyDescent="0.55000000000000004">
      <c r="O426" s="782"/>
    </row>
    <row r="427" spans="15:15" x14ac:dyDescent="0.55000000000000004">
      <c r="O427" s="782"/>
    </row>
    <row r="428" spans="15:15" x14ac:dyDescent="0.55000000000000004">
      <c r="O428" s="782"/>
    </row>
    <row r="429" spans="15:15" x14ac:dyDescent="0.55000000000000004">
      <c r="O429" s="782"/>
    </row>
    <row r="430" spans="15:15" x14ac:dyDescent="0.55000000000000004">
      <c r="O430" s="782"/>
    </row>
    <row r="431" spans="15:15" x14ac:dyDescent="0.55000000000000004">
      <c r="O431" s="782"/>
    </row>
    <row r="432" spans="15:15" x14ac:dyDescent="0.55000000000000004">
      <c r="O432" s="782"/>
    </row>
    <row r="433" spans="15:15" x14ac:dyDescent="0.55000000000000004">
      <c r="O433" s="782"/>
    </row>
    <row r="434" spans="15:15" x14ac:dyDescent="0.55000000000000004">
      <c r="O434" s="782"/>
    </row>
    <row r="435" spans="15:15" x14ac:dyDescent="0.55000000000000004">
      <c r="O435" s="782"/>
    </row>
    <row r="436" spans="15:15" x14ac:dyDescent="0.55000000000000004">
      <c r="O436" s="782"/>
    </row>
    <row r="437" spans="15:15" x14ac:dyDescent="0.55000000000000004">
      <c r="O437" s="782"/>
    </row>
    <row r="438" spans="15:15" x14ac:dyDescent="0.55000000000000004">
      <c r="O438" s="782"/>
    </row>
    <row r="439" spans="15:15" x14ac:dyDescent="0.55000000000000004">
      <c r="O439" s="782"/>
    </row>
    <row r="440" spans="15:15" x14ac:dyDescent="0.55000000000000004">
      <c r="O440" s="782"/>
    </row>
    <row r="441" spans="15:15" x14ac:dyDescent="0.55000000000000004">
      <c r="O441" s="782"/>
    </row>
    <row r="442" spans="15:15" x14ac:dyDescent="0.55000000000000004">
      <c r="O442" s="782"/>
    </row>
    <row r="443" spans="15:15" x14ac:dyDescent="0.55000000000000004">
      <c r="O443" s="782"/>
    </row>
    <row r="444" spans="15:15" x14ac:dyDescent="0.55000000000000004">
      <c r="O444" s="782"/>
    </row>
    <row r="445" spans="15:15" x14ac:dyDescent="0.55000000000000004">
      <c r="O445" s="782"/>
    </row>
    <row r="446" spans="15:15" x14ac:dyDescent="0.55000000000000004">
      <c r="O446" s="782"/>
    </row>
    <row r="447" spans="15:15" x14ac:dyDescent="0.55000000000000004">
      <c r="O447" s="782"/>
    </row>
    <row r="448" spans="15:15" x14ac:dyDescent="0.55000000000000004">
      <c r="O448" s="782"/>
    </row>
    <row r="449" spans="15:15" x14ac:dyDescent="0.55000000000000004">
      <c r="O449" s="782"/>
    </row>
    <row r="450" spans="15:15" x14ac:dyDescent="0.55000000000000004">
      <c r="O450" s="782"/>
    </row>
    <row r="451" spans="15:15" x14ac:dyDescent="0.55000000000000004">
      <c r="O451" s="782"/>
    </row>
    <row r="452" spans="15:15" x14ac:dyDescent="0.55000000000000004">
      <c r="O452" s="782"/>
    </row>
    <row r="453" spans="15:15" x14ac:dyDescent="0.55000000000000004">
      <c r="O453" s="782"/>
    </row>
    <row r="454" spans="15:15" x14ac:dyDescent="0.55000000000000004">
      <c r="O454" s="782"/>
    </row>
    <row r="455" spans="15:15" x14ac:dyDescent="0.55000000000000004">
      <c r="O455" s="782"/>
    </row>
    <row r="456" spans="15:15" x14ac:dyDescent="0.55000000000000004">
      <c r="O456" s="782"/>
    </row>
    <row r="457" spans="15:15" x14ac:dyDescent="0.55000000000000004">
      <c r="O457" s="782"/>
    </row>
    <row r="458" spans="15:15" x14ac:dyDescent="0.55000000000000004">
      <c r="O458" s="782"/>
    </row>
    <row r="459" spans="15:15" x14ac:dyDescent="0.55000000000000004">
      <c r="O459" s="782"/>
    </row>
    <row r="460" spans="15:15" x14ac:dyDescent="0.55000000000000004">
      <c r="O460" s="782"/>
    </row>
    <row r="461" spans="15:15" x14ac:dyDescent="0.55000000000000004">
      <c r="O461" s="782"/>
    </row>
    <row r="462" spans="15:15" x14ac:dyDescent="0.55000000000000004">
      <c r="O462" s="782"/>
    </row>
    <row r="463" spans="15:15" x14ac:dyDescent="0.55000000000000004">
      <c r="O463" s="782"/>
    </row>
    <row r="464" spans="15:15" x14ac:dyDescent="0.55000000000000004">
      <c r="O464" s="782"/>
    </row>
    <row r="465" spans="15:15" x14ac:dyDescent="0.55000000000000004">
      <c r="O465" s="782"/>
    </row>
    <row r="466" spans="15:15" x14ac:dyDescent="0.55000000000000004">
      <c r="O466" s="782"/>
    </row>
    <row r="467" spans="15:15" x14ac:dyDescent="0.55000000000000004">
      <c r="O467" s="782"/>
    </row>
    <row r="468" spans="15:15" x14ac:dyDescent="0.55000000000000004">
      <c r="O468" s="782"/>
    </row>
    <row r="469" spans="15:15" x14ac:dyDescent="0.55000000000000004">
      <c r="O469" s="782"/>
    </row>
    <row r="470" spans="15:15" x14ac:dyDescent="0.55000000000000004">
      <c r="O470" s="782"/>
    </row>
    <row r="471" spans="15:15" x14ac:dyDescent="0.55000000000000004">
      <c r="O471" s="782"/>
    </row>
    <row r="472" spans="15:15" x14ac:dyDescent="0.55000000000000004">
      <c r="O472" s="782"/>
    </row>
    <row r="473" spans="15:15" x14ac:dyDescent="0.55000000000000004">
      <c r="O473" s="782"/>
    </row>
    <row r="474" spans="15:15" x14ac:dyDescent="0.55000000000000004">
      <c r="O474" s="782"/>
    </row>
    <row r="475" spans="15:15" x14ac:dyDescent="0.55000000000000004">
      <c r="O475" s="782"/>
    </row>
    <row r="476" spans="15:15" x14ac:dyDescent="0.55000000000000004">
      <c r="O476" s="782"/>
    </row>
    <row r="477" spans="15:15" x14ac:dyDescent="0.55000000000000004">
      <c r="O477" s="782"/>
    </row>
    <row r="478" spans="15:15" x14ac:dyDescent="0.55000000000000004">
      <c r="O478" s="782"/>
    </row>
    <row r="479" spans="15:15" x14ac:dyDescent="0.55000000000000004">
      <c r="O479" s="782"/>
    </row>
    <row r="480" spans="15:15" x14ac:dyDescent="0.55000000000000004">
      <c r="O480" s="782"/>
    </row>
    <row r="481" spans="15:15" x14ac:dyDescent="0.55000000000000004">
      <c r="O481" s="782"/>
    </row>
    <row r="482" spans="15:15" x14ac:dyDescent="0.55000000000000004">
      <c r="O482" s="782"/>
    </row>
    <row r="483" spans="15:15" x14ac:dyDescent="0.55000000000000004">
      <c r="O483" s="782"/>
    </row>
    <row r="484" spans="15:15" x14ac:dyDescent="0.55000000000000004">
      <c r="O484" s="782"/>
    </row>
    <row r="485" spans="15:15" x14ac:dyDescent="0.55000000000000004">
      <c r="O485" s="782"/>
    </row>
    <row r="486" spans="15:15" x14ac:dyDescent="0.55000000000000004">
      <c r="O486" s="782"/>
    </row>
    <row r="487" spans="15:15" x14ac:dyDescent="0.55000000000000004">
      <c r="O487" s="782"/>
    </row>
    <row r="488" spans="15:15" x14ac:dyDescent="0.55000000000000004">
      <c r="O488" s="782"/>
    </row>
    <row r="489" spans="15:15" x14ac:dyDescent="0.55000000000000004">
      <c r="O489" s="782"/>
    </row>
    <row r="490" spans="15:15" x14ac:dyDescent="0.55000000000000004">
      <c r="O490" s="782"/>
    </row>
    <row r="491" spans="15:15" x14ac:dyDescent="0.55000000000000004">
      <c r="O491" s="782"/>
    </row>
    <row r="492" spans="15:15" x14ac:dyDescent="0.55000000000000004">
      <c r="O492" s="782"/>
    </row>
    <row r="493" spans="15:15" x14ac:dyDescent="0.55000000000000004">
      <c r="O493" s="782"/>
    </row>
    <row r="494" spans="15:15" x14ac:dyDescent="0.55000000000000004">
      <c r="O494" s="782"/>
    </row>
    <row r="495" spans="15:15" x14ac:dyDescent="0.55000000000000004">
      <c r="O495" s="782"/>
    </row>
    <row r="496" spans="15:15" x14ac:dyDescent="0.55000000000000004">
      <c r="O496" s="782"/>
    </row>
    <row r="497" spans="15:15" x14ac:dyDescent="0.55000000000000004">
      <c r="O497" s="782"/>
    </row>
    <row r="498" spans="15:15" x14ac:dyDescent="0.55000000000000004">
      <c r="O498" s="782"/>
    </row>
    <row r="499" spans="15:15" x14ac:dyDescent="0.55000000000000004">
      <c r="O499" s="782"/>
    </row>
    <row r="500" spans="15:15" x14ac:dyDescent="0.55000000000000004">
      <c r="O500" s="782"/>
    </row>
    <row r="501" spans="15:15" x14ac:dyDescent="0.55000000000000004">
      <c r="O501" s="782"/>
    </row>
    <row r="502" spans="15:15" x14ac:dyDescent="0.55000000000000004">
      <c r="O502" s="782"/>
    </row>
    <row r="503" spans="15:15" x14ac:dyDescent="0.55000000000000004">
      <c r="O503" s="782"/>
    </row>
    <row r="504" spans="15:15" x14ac:dyDescent="0.55000000000000004">
      <c r="O504" s="782"/>
    </row>
    <row r="505" spans="15:15" x14ac:dyDescent="0.55000000000000004">
      <c r="O505" s="782"/>
    </row>
    <row r="506" spans="15:15" x14ac:dyDescent="0.55000000000000004">
      <c r="O506" s="782"/>
    </row>
    <row r="507" spans="15:15" x14ac:dyDescent="0.55000000000000004">
      <c r="O507" s="782"/>
    </row>
    <row r="508" spans="15:15" x14ac:dyDescent="0.55000000000000004">
      <c r="O508" s="782"/>
    </row>
    <row r="509" spans="15:15" x14ac:dyDescent="0.55000000000000004">
      <c r="O509" s="782"/>
    </row>
    <row r="510" spans="15:15" x14ac:dyDescent="0.55000000000000004">
      <c r="O510" s="782"/>
    </row>
    <row r="511" spans="15:15" x14ac:dyDescent="0.55000000000000004">
      <c r="O511" s="782"/>
    </row>
    <row r="512" spans="15:15" x14ac:dyDescent="0.55000000000000004">
      <c r="O512" s="782"/>
    </row>
    <row r="513" spans="15:15" x14ac:dyDescent="0.55000000000000004">
      <c r="O513" s="782"/>
    </row>
    <row r="514" spans="15:15" x14ac:dyDescent="0.55000000000000004">
      <c r="O514" s="782"/>
    </row>
    <row r="515" spans="15:15" x14ac:dyDescent="0.55000000000000004">
      <c r="O515" s="782"/>
    </row>
    <row r="516" spans="15:15" x14ac:dyDescent="0.55000000000000004">
      <c r="O516" s="782"/>
    </row>
    <row r="517" spans="15:15" x14ac:dyDescent="0.55000000000000004">
      <c r="O517" s="782"/>
    </row>
    <row r="518" spans="15:15" x14ac:dyDescent="0.55000000000000004">
      <c r="O518" s="782"/>
    </row>
    <row r="519" spans="15:15" x14ac:dyDescent="0.55000000000000004">
      <c r="O519" s="782"/>
    </row>
    <row r="520" spans="15:15" x14ac:dyDescent="0.55000000000000004">
      <c r="O520" s="782"/>
    </row>
    <row r="521" spans="15:15" x14ac:dyDescent="0.55000000000000004">
      <c r="O521" s="782"/>
    </row>
    <row r="522" spans="15:15" x14ac:dyDescent="0.55000000000000004">
      <c r="O522" s="782"/>
    </row>
    <row r="523" spans="15:15" x14ac:dyDescent="0.55000000000000004">
      <c r="O523" s="782"/>
    </row>
    <row r="524" spans="15:15" x14ac:dyDescent="0.55000000000000004">
      <c r="O524" s="782"/>
    </row>
    <row r="525" spans="15:15" x14ac:dyDescent="0.55000000000000004">
      <c r="O525" s="782"/>
    </row>
    <row r="526" spans="15:15" x14ac:dyDescent="0.55000000000000004">
      <c r="O526" s="782"/>
    </row>
    <row r="527" spans="15:15" x14ac:dyDescent="0.55000000000000004">
      <c r="O527" s="782"/>
    </row>
    <row r="528" spans="15:15" x14ac:dyDescent="0.55000000000000004">
      <c r="O528" s="782"/>
    </row>
    <row r="529" spans="15:15" x14ac:dyDescent="0.55000000000000004">
      <c r="O529" s="782"/>
    </row>
    <row r="530" spans="15:15" x14ac:dyDescent="0.55000000000000004">
      <c r="O530" s="782"/>
    </row>
    <row r="531" spans="15:15" x14ac:dyDescent="0.55000000000000004">
      <c r="O531" s="782"/>
    </row>
    <row r="532" spans="15:15" x14ac:dyDescent="0.55000000000000004">
      <c r="O532" s="782"/>
    </row>
    <row r="533" spans="15:15" x14ac:dyDescent="0.55000000000000004">
      <c r="O533" s="782"/>
    </row>
    <row r="534" spans="15:15" x14ac:dyDescent="0.55000000000000004">
      <c r="O534" s="782"/>
    </row>
    <row r="535" spans="15:15" x14ac:dyDescent="0.55000000000000004">
      <c r="O535" s="782"/>
    </row>
    <row r="536" spans="15:15" x14ac:dyDescent="0.55000000000000004">
      <c r="O536" s="782"/>
    </row>
    <row r="537" spans="15:15" x14ac:dyDescent="0.55000000000000004">
      <c r="O537" s="782"/>
    </row>
    <row r="538" spans="15:15" x14ac:dyDescent="0.55000000000000004">
      <c r="O538" s="782"/>
    </row>
    <row r="539" spans="15:15" x14ac:dyDescent="0.55000000000000004">
      <c r="O539" s="782"/>
    </row>
    <row r="540" spans="15:15" x14ac:dyDescent="0.55000000000000004">
      <c r="O540" s="782"/>
    </row>
    <row r="541" spans="15:15" x14ac:dyDescent="0.55000000000000004">
      <c r="O541" s="782"/>
    </row>
    <row r="542" spans="15:15" x14ac:dyDescent="0.55000000000000004">
      <c r="O542" s="782"/>
    </row>
    <row r="543" spans="15:15" x14ac:dyDescent="0.55000000000000004">
      <c r="O543" s="782"/>
    </row>
    <row r="544" spans="15:15" x14ac:dyDescent="0.55000000000000004">
      <c r="O544" s="782"/>
    </row>
    <row r="545" spans="15:15" x14ac:dyDescent="0.55000000000000004">
      <c r="O545" s="782"/>
    </row>
    <row r="546" spans="15:15" x14ac:dyDescent="0.55000000000000004">
      <c r="O546" s="782"/>
    </row>
    <row r="547" spans="15:15" x14ac:dyDescent="0.55000000000000004">
      <c r="O547" s="782"/>
    </row>
    <row r="548" spans="15:15" x14ac:dyDescent="0.55000000000000004">
      <c r="O548" s="782"/>
    </row>
    <row r="549" spans="15:15" x14ac:dyDescent="0.55000000000000004">
      <c r="O549" s="782"/>
    </row>
    <row r="550" spans="15:15" x14ac:dyDescent="0.55000000000000004">
      <c r="O550" s="782"/>
    </row>
    <row r="551" spans="15:15" x14ac:dyDescent="0.55000000000000004">
      <c r="O551" s="782"/>
    </row>
    <row r="552" spans="15:15" x14ac:dyDescent="0.55000000000000004">
      <c r="O552" s="782"/>
    </row>
    <row r="553" spans="15:15" x14ac:dyDescent="0.55000000000000004">
      <c r="O553" s="782"/>
    </row>
    <row r="554" spans="15:15" x14ac:dyDescent="0.55000000000000004">
      <c r="O554" s="782"/>
    </row>
    <row r="555" spans="15:15" x14ac:dyDescent="0.55000000000000004">
      <c r="O555" s="782"/>
    </row>
    <row r="556" spans="15:15" x14ac:dyDescent="0.55000000000000004">
      <c r="O556" s="782"/>
    </row>
    <row r="557" spans="15:15" x14ac:dyDescent="0.55000000000000004">
      <c r="O557" s="782"/>
    </row>
    <row r="558" spans="15:15" x14ac:dyDescent="0.55000000000000004">
      <c r="O558" s="782"/>
    </row>
    <row r="559" spans="15:15" x14ac:dyDescent="0.55000000000000004">
      <c r="O559" s="782"/>
    </row>
    <row r="560" spans="15:15" x14ac:dyDescent="0.55000000000000004">
      <c r="O560" s="782"/>
    </row>
    <row r="561" spans="15:15" x14ac:dyDescent="0.55000000000000004">
      <c r="O561" s="782"/>
    </row>
    <row r="562" spans="15:15" x14ac:dyDescent="0.55000000000000004">
      <c r="O562" s="782"/>
    </row>
    <row r="563" spans="15:15" x14ac:dyDescent="0.55000000000000004">
      <c r="O563" s="782"/>
    </row>
    <row r="564" spans="15:15" x14ac:dyDescent="0.55000000000000004">
      <c r="O564" s="782"/>
    </row>
    <row r="565" spans="15:15" x14ac:dyDescent="0.55000000000000004">
      <c r="O565" s="782"/>
    </row>
    <row r="566" spans="15:15" x14ac:dyDescent="0.55000000000000004">
      <c r="O566" s="782"/>
    </row>
    <row r="567" spans="15:15" x14ac:dyDescent="0.55000000000000004">
      <c r="O567" s="782"/>
    </row>
    <row r="568" spans="15:15" x14ac:dyDescent="0.55000000000000004">
      <c r="O568" s="782"/>
    </row>
    <row r="569" spans="15:15" x14ac:dyDescent="0.55000000000000004">
      <c r="O569" s="782"/>
    </row>
    <row r="570" spans="15:15" x14ac:dyDescent="0.55000000000000004">
      <c r="O570" s="782"/>
    </row>
    <row r="571" spans="15:15" x14ac:dyDescent="0.55000000000000004">
      <c r="O571" s="782"/>
    </row>
    <row r="572" spans="15:15" x14ac:dyDescent="0.55000000000000004">
      <c r="O572" s="782"/>
    </row>
    <row r="573" spans="15:15" x14ac:dyDescent="0.55000000000000004">
      <c r="O573" s="782"/>
    </row>
    <row r="574" spans="15:15" x14ac:dyDescent="0.55000000000000004">
      <c r="O574" s="782"/>
    </row>
    <row r="575" spans="15:15" x14ac:dyDescent="0.55000000000000004">
      <c r="O575" s="782"/>
    </row>
    <row r="576" spans="15:15" x14ac:dyDescent="0.55000000000000004">
      <c r="O576" s="782"/>
    </row>
    <row r="577" spans="15:49" x14ac:dyDescent="0.55000000000000004">
      <c r="O577" s="782"/>
      <c r="AW577" s="786"/>
    </row>
    <row r="578" spans="15:49" x14ac:dyDescent="0.55000000000000004">
      <c r="O578" s="782"/>
    </row>
    <row r="579" spans="15:49" x14ac:dyDescent="0.55000000000000004">
      <c r="O579" s="782"/>
    </row>
    <row r="580" spans="15:49" x14ac:dyDescent="0.55000000000000004">
      <c r="O580" s="782"/>
    </row>
    <row r="581" spans="15:49" x14ac:dyDescent="0.55000000000000004">
      <c r="O581" s="782"/>
    </row>
    <row r="582" spans="15:49" x14ac:dyDescent="0.55000000000000004">
      <c r="O582" s="782"/>
    </row>
    <row r="583" spans="15:49" x14ac:dyDescent="0.55000000000000004">
      <c r="O583" s="782"/>
    </row>
    <row r="584" spans="15:49" x14ac:dyDescent="0.55000000000000004">
      <c r="O584" s="782"/>
    </row>
    <row r="585" spans="15:49" x14ac:dyDescent="0.55000000000000004">
      <c r="O585" s="782"/>
    </row>
    <row r="586" spans="15:49" x14ac:dyDescent="0.55000000000000004">
      <c r="O586" s="782"/>
    </row>
    <row r="587" spans="15:49" x14ac:dyDescent="0.55000000000000004">
      <c r="O587" s="782"/>
    </row>
    <row r="588" spans="15:49" x14ac:dyDescent="0.55000000000000004">
      <c r="O588" s="782"/>
    </row>
    <row r="589" spans="15:49" x14ac:dyDescent="0.55000000000000004">
      <c r="O589" s="782"/>
    </row>
    <row r="590" spans="15:49" x14ac:dyDescent="0.55000000000000004">
      <c r="O590" s="782"/>
    </row>
    <row r="591" spans="15:49" x14ac:dyDescent="0.55000000000000004">
      <c r="O591" s="782"/>
    </row>
    <row r="592" spans="15:49" x14ac:dyDescent="0.55000000000000004">
      <c r="O592" s="782"/>
    </row>
    <row r="593" spans="15:15" x14ac:dyDescent="0.55000000000000004">
      <c r="O593" s="782"/>
    </row>
    <row r="594" spans="15:15" x14ac:dyDescent="0.55000000000000004">
      <c r="O594" s="782"/>
    </row>
    <row r="595" spans="15:15" x14ac:dyDescent="0.55000000000000004">
      <c r="O595" s="782"/>
    </row>
    <row r="596" spans="15:15" x14ac:dyDescent="0.55000000000000004">
      <c r="O596" s="782"/>
    </row>
    <row r="597" spans="15:15" x14ac:dyDescent="0.55000000000000004">
      <c r="O597" s="782"/>
    </row>
    <row r="598" spans="15:15" x14ac:dyDescent="0.55000000000000004">
      <c r="O598" s="782"/>
    </row>
    <row r="599" spans="15:15" x14ac:dyDescent="0.55000000000000004">
      <c r="O599" s="782"/>
    </row>
    <row r="600" spans="15:15" x14ac:dyDescent="0.55000000000000004">
      <c r="O600" s="782"/>
    </row>
    <row r="601" spans="15:15" x14ac:dyDescent="0.55000000000000004">
      <c r="O601" s="782"/>
    </row>
    <row r="602" spans="15:15" x14ac:dyDescent="0.55000000000000004">
      <c r="O602" s="782"/>
    </row>
    <row r="603" spans="15:15" x14ac:dyDescent="0.55000000000000004">
      <c r="O603" s="782"/>
    </row>
    <row r="604" spans="15:15" x14ac:dyDescent="0.55000000000000004">
      <c r="O604" s="782"/>
    </row>
    <row r="605" spans="15:15" x14ac:dyDescent="0.55000000000000004">
      <c r="O605" s="782"/>
    </row>
    <row r="606" spans="15:15" x14ac:dyDescent="0.55000000000000004">
      <c r="O606" s="782"/>
    </row>
    <row r="607" spans="15:15" x14ac:dyDescent="0.55000000000000004">
      <c r="O607" s="782"/>
    </row>
    <row r="608" spans="15:15" x14ac:dyDescent="0.55000000000000004">
      <c r="O608" s="782"/>
    </row>
    <row r="609" spans="15:15" x14ac:dyDescent="0.55000000000000004">
      <c r="O609" s="782"/>
    </row>
    <row r="610" spans="15:15" x14ac:dyDescent="0.55000000000000004">
      <c r="O610" s="782"/>
    </row>
    <row r="611" spans="15:15" x14ac:dyDescent="0.55000000000000004">
      <c r="O611" s="782"/>
    </row>
    <row r="612" spans="15:15" x14ac:dyDescent="0.55000000000000004">
      <c r="O612" s="782"/>
    </row>
    <row r="613" spans="15:15" x14ac:dyDescent="0.55000000000000004">
      <c r="O613" s="782"/>
    </row>
    <row r="614" spans="15:15" x14ac:dyDescent="0.55000000000000004">
      <c r="O614" s="782"/>
    </row>
    <row r="615" spans="15:15" x14ac:dyDescent="0.55000000000000004">
      <c r="O615" s="782"/>
    </row>
    <row r="616" spans="15:15" x14ac:dyDescent="0.55000000000000004">
      <c r="O616" s="782"/>
    </row>
    <row r="617" spans="15:15" x14ac:dyDescent="0.55000000000000004">
      <c r="O617" s="782"/>
    </row>
    <row r="618" spans="15:15" x14ac:dyDescent="0.55000000000000004">
      <c r="O618" s="782"/>
    </row>
    <row r="619" spans="15:15" x14ac:dyDescent="0.55000000000000004">
      <c r="O619" s="782"/>
    </row>
    <row r="620" spans="15:15" x14ac:dyDescent="0.55000000000000004">
      <c r="O620" s="782"/>
    </row>
    <row r="621" spans="15:15" x14ac:dyDescent="0.55000000000000004">
      <c r="O621" s="782"/>
    </row>
    <row r="622" spans="15:15" x14ac:dyDescent="0.55000000000000004">
      <c r="O622" s="782"/>
    </row>
    <row r="623" spans="15:15" x14ac:dyDescent="0.55000000000000004">
      <c r="O623" s="782"/>
    </row>
    <row r="624" spans="15:15" x14ac:dyDescent="0.55000000000000004">
      <c r="O624" s="782"/>
    </row>
    <row r="625" spans="15:15" x14ac:dyDescent="0.55000000000000004">
      <c r="O625" s="782"/>
    </row>
    <row r="626" spans="15:15" x14ac:dyDescent="0.55000000000000004">
      <c r="O626" s="782"/>
    </row>
    <row r="627" spans="15:15" x14ac:dyDescent="0.55000000000000004">
      <c r="O627" s="782"/>
    </row>
    <row r="628" spans="15:15" x14ac:dyDescent="0.55000000000000004">
      <c r="O628" s="782"/>
    </row>
    <row r="629" spans="15:15" x14ac:dyDescent="0.55000000000000004">
      <c r="O629" s="782"/>
    </row>
    <row r="630" spans="15:15" x14ac:dyDescent="0.55000000000000004">
      <c r="O630" s="782"/>
    </row>
    <row r="631" spans="15:15" x14ac:dyDescent="0.55000000000000004">
      <c r="O631" s="782"/>
    </row>
    <row r="632" spans="15:15" x14ac:dyDescent="0.55000000000000004">
      <c r="O632" s="782"/>
    </row>
    <row r="633" spans="15:15" x14ac:dyDescent="0.55000000000000004">
      <c r="O633" s="782"/>
    </row>
    <row r="634" spans="15:15" x14ac:dyDescent="0.55000000000000004">
      <c r="O634" s="782"/>
    </row>
    <row r="635" spans="15:15" x14ac:dyDescent="0.55000000000000004">
      <c r="O635" s="782"/>
    </row>
    <row r="636" spans="15:15" x14ac:dyDescent="0.55000000000000004">
      <c r="O636" s="782"/>
    </row>
    <row r="637" spans="15:15" x14ac:dyDescent="0.55000000000000004">
      <c r="O637" s="782"/>
    </row>
    <row r="638" spans="15:15" x14ac:dyDescent="0.55000000000000004">
      <c r="O638" s="782"/>
    </row>
    <row r="639" spans="15:15" x14ac:dyDescent="0.55000000000000004">
      <c r="O639" s="782"/>
    </row>
    <row r="640" spans="15:15" x14ac:dyDescent="0.55000000000000004">
      <c r="O640" s="782"/>
    </row>
    <row r="641" spans="15:15" x14ac:dyDescent="0.55000000000000004">
      <c r="O641" s="782"/>
    </row>
    <row r="642" spans="15:15" x14ac:dyDescent="0.55000000000000004">
      <c r="O642" s="782"/>
    </row>
    <row r="643" spans="15:15" x14ac:dyDescent="0.55000000000000004">
      <c r="O643" s="782"/>
    </row>
    <row r="644" spans="15:15" x14ac:dyDescent="0.55000000000000004">
      <c r="O644" s="782"/>
    </row>
    <row r="645" spans="15:15" x14ac:dyDescent="0.55000000000000004">
      <c r="O645" s="782"/>
    </row>
    <row r="646" spans="15:15" x14ac:dyDescent="0.55000000000000004">
      <c r="O646" s="782"/>
    </row>
    <row r="647" spans="15:15" x14ac:dyDescent="0.55000000000000004">
      <c r="O647" s="782"/>
    </row>
    <row r="648" spans="15:15" x14ac:dyDescent="0.55000000000000004">
      <c r="O648" s="782"/>
    </row>
    <row r="649" spans="15:15" x14ac:dyDescent="0.55000000000000004">
      <c r="O649" s="782"/>
    </row>
    <row r="650" spans="15:15" x14ac:dyDescent="0.55000000000000004">
      <c r="O650" s="782"/>
    </row>
    <row r="651" spans="15:15" x14ac:dyDescent="0.55000000000000004">
      <c r="O651" s="782"/>
    </row>
    <row r="652" spans="15:15" x14ac:dyDescent="0.55000000000000004">
      <c r="O652" s="782"/>
    </row>
    <row r="653" spans="15:15" x14ac:dyDescent="0.55000000000000004">
      <c r="O653" s="782"/>
    </row>
    <row r="654" spans="15:15" x14ac:dyDescent="0.55000000000000004">
      <c r="O654" s="782"/>
    </row>
    <row r="655" spans="15:15" x14ac:dyDescent="0.55000000000000004">
      <c r="O655" s="782"/>
    </row>
    <row r="656" spans="15:15" x14ac:dyDescent="0.55000000000000004">
      <c r="O656" s="782"/>
    </row>
    <row r="657" spans="15:15" x14ac:dyDescent="0.55000000000000004">
      <c r="O657" s="782"/>
    </row>
    <row r="658" spans="15:15" x14ac:dyDescent="0.55000000000000004">
      <c r="O658" s="782"/>
    </row>
    <row r="659" spans="15:15" x14ac:dyDescent="0.55000000000000004">
      <c r="O659" s="782"/>
    </row>
    <row r="660" spans="15:15" x14ac:dyDescent="0.55000000000000004">
      <c r="O660" s="782"/>
    </row>
    <row r="661" spans="15:15" x14ac:dyDescent="0.55000000000000004">
      <c r="O661" s="782"/>
    </row>
    <row r="662" spans="15:15" x14ac:dyDescent="0.55000000000000004">
      <c r="O662" s="782"/>
    </row>
    <row r="663" spans="15:15" x14ac:dyDescent="0.55000000000000004">
      <c r="O663" s="782"/>
    </row>
    <row r="664" spans="15:15" x14ac:dyDescent="0.55000000000000004">
      <c r="O664" s="782"/>
    </row>
    <row r="665" spans="15:15" x14ac:dyDescent="0.55000000000000004">
      <c r="O665" s="782"/>
    </row>
    <row r="666" spans="15:15" x14ac:dyDescent="0.55000000000000004">
      <c r="O666" s="782"/>
    </row>
    <row r="667" spans="15:15" x14ac:dyDescent="0.55000000000000004">
      <c r="O667" s="782"/>
    </row>
    <row r="668" spans="15:15" x14ac:dyDescent="0.55000000000000004">
      <c r="O668" s="782"/>
    </row>
    <row r="669" spans="15:15" x14ac:dyDescent="0.55000000000000004">
      <c r="O669" s="782"/>
    </row>
    <row r="670" spans="15:15" x14ac:dyDescent="0.55000000000000004">
      <c r="O670" s="782"/>
    </row>
    <row r="671" spans="15:15" x14ac:dyDescent="0.55000000000000004">
      <c r="O671" s="782"/>
    </row>
    <row r="672" spans="15:15" x14ac:dyDescent="0.55000000000000004">
      <c r="O672" s="782"/>
    </row>
    <row r="673" spans="15:15" x14ac:dyDescent="0.55000000000000004">
      <c r="O673" s="782"/>
    </row>
    <row r="674" spans="15:15" x14ac:dyDescent="0.55000000000000004">
      <c r="O674" s="782"/>
    </row>
    <row r="675" spans="15:15" x14ac:dyDescent="0.55000000000000004">
      <c r="O675" s="782"/>
    </row>
    <row r="676" spans="15:15" x14ac:dyDescent="0.55000000000000004">
      <c r="O676" s="782"/>
    </row>
    <row r="677" spans="15:15" x14ac:dyDescent="0.55000000000000004">
      <c r="O677" s="782"/>
    </row>
    <row r="678" spans="15:15" x14ac:dyDescent="0.55000000000000004">
      <c r="O678" s="782"/>
    </row>
    <row r="679" spans="15:15" x14ac:dyDescent="0.55000000000000004">
      <c r="O679" s="782"/>
    </row>
    <row r="680" spans="15:15" x14ac:dyDescent="0.55000000000000004">
      <c r="O680" s="782"/>
    </row>
    <row r="681" spans="15:15" x14ac:dyDescent="0.55000000000000004">
      <c r="O681" s="782"/>
    </row>
    <row r="682" spans="15:15" x14ac:dyDescent="0.55000000000000004">
      <c r="O682" s="782"/>
    </row>
    <row r="683" spans="15:15" x14ac:dyDescent="0.55000000000000004">
      <c r="O683" s="782"/>
    </row>
    <row r="684" spans="15:15" x14ac:dyDescent="0.55000000000000004">
      <c r="O684" s="782"/>
    </row>
    <row r="685" spans="15:15" x14ac:dyDescent="0.55000000000000004">
      <c r="O685" s="782"/>
    </row>
    <row r="686" spans="15:15" x14ac:dyDescent="0.55000000000000004">
      <c r="O686" s="782"/>
    </row>
    <row r="687" spans="15:15" x14ac:dyDescent="0.55000000000000004">
      <c r="O687" s="782"/>
    </row>
    <row r="688" spans="15:15" x14ac:dyDescent="0.55000000000000004">
      <c r="O688" s="782"/>
    </row>
    <row r="689" spans="15:15" x14ac:dyDescent="0.55000000000000004">
      <c r="O689" s="782"/>
    </row>
    <row r="690" spans="15:15" x14ac:dyDescent="0.55000000000000004">
      <c r="O690" s="782"/>
    </row>
    <row r="691" spans="15:15" x14ac:dyDescent="0.55000000000000004">
      <c r="O691" s="782"/>
    </row>
    <row r="692" spans="15:15" x14ac:dyDescent="0.55000000000000004">
      <c r="O692" s="782"/>
    </row>
    <row r="693" spans="15:15" x14ac:dyDescent="0.55000000000000004">
      <c r="O693" s="782"/>
    </row>
    <row r="694" spans="15:15" x14ac:dyDescent="0.55000000000000004">
      <c r="O694" s="782"/>
    </row>
    <row r="695" spans="15:15" x14ac:dyDescent="0.55000000000000004">
      <c r="O695" s="782"/>
    </row>
    <row r="696" spans="15:15" x14ac:dyDescent="0.55000000000000004">
      <c r="O696" s="782"/>
    </row>
    <row r="697" spans="15:15" x14ac:dyDescent="0.55000000000000004">
      <c r="O697" s="782"/>
    </row>
    <row r="698" spans="15:15" x14ac:dyDescent="0.55000000000000004">
      <c r="O698" s="782"/>
    </row>
    <row r="699" spans="15:15" x14ac:dyDescent="0.55000000000000004">
      <c r="O699" s="782"/>
    </row>
    <row r="700" spans="15:15" x14ac:dyDescent="0.55000000000000004">
      <c r="O700" s="782"/>
    </row>
    <row r="701" spans="15:15" x14ac:dyDescent="0.55000000000000004">
      <c r="O701" s="782"/>
    </row>
    <row r="702" spans="15:15" x14ac:dyDescent="0.55000000000000004">
      <c r="O702" s="782"/>
    </row>
    <row r="703" spans="15:15" x14ac:dyDescent="0.55000000000000004">
      <c r="O703" s="782"/>
    </row>
    <row r="704" spans="15:15" x14ac:dyDescent="0.55000000000000004">
      <c r="O704" s="782"/>
    </row>
    <row r="705" spans="15:15" x14ac:dyDescent="0.55000000000000004">
      <c r="O705" s="782"/>
    </row>
    <row r="706" spans="15:15" x14ac:dyDescent="0.55000000000000004">
      <c r="O706" s="782"/>
    </row>
    <row r="707" spans="15:15" x14ac:dyDescent="0.55000000000000004">
      <c r="O707" s="782"/>
    </row>
    <row r="708" spans="15:15" x14ac:dyDescent="0.55000000000000004">
      <c r="O708" s="782"/>
    </row>
    <row r="709" spans="15:15" x14ac:dyDescent="0.55000000000000004">
      <c r="O709" s="782"/>
    </row>
    <row r="710" spans="15:15" x14ac:dyDescent="0.55000000000000004">
      <c r="O710" s="782"/>
    </row>
    <row r="711" spans="15:15" x14ac:dyDescent="0.55000000000000004">
      <c r="O711" s="782"/>
    </row>
    <row r="712" spans="15:15" x14ac:dyDescent="0.55000000000000004">
      <c r="O712" s="782"/>
    </row>
    <row r="713" spans="15:15" x14ac:dyDescent="0.55000000000000004">
      <c r="O713" s="782"/>
    </row>
    <row r="714" spans="15:15" x14ac:dyDescent="0.55000000000000004">
      <c r="O714" s="782"/>
    </row>
    <row r="715" spans="15:15" x14ac:dyDescent="0.55000000000000004">
      <c r="O715" s="782"/>
    </row>
    <row r="716" spans="15:15" x14ac:dyDescent="0.55000000000000004">
      <c r="O716" s="782"/>
    </row>
    <row r="717" spans="15:15" x14ac:dyDescent="0.55000000000000004">
      <c r="O717" s="782"/>
    </row>
    <row r="718" spans="15:15" x14ac:dyDescent="0.55000000000000004">
      <c r="O718" s="782"/>
    </row>
    <row r="719" spans="15:15" x14ac:dyDescent="0.55000000000000004">
      <c r="O719" s="782"/>
    </row>
    <row r="720" spans="15:15" x14ac:dyDescent="0.55000000000000004">
      <c r="O720" s="782"/>
    </row>
  </sheetData>
  <mergeCells count="2">
    <mergeCell ref="A11:G11"/>
    <mergeCell ref="I11:J11"/>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33">
    <tabColor theme="6" tint="0.39997558519241921"/>
  </sheetPr>
  <dimension ref="A1:J677"/>
  <sheetViews>
    <sheetView zoomScale="80" zoomScaleNormal="80" workbookViewId="0"/>
  </sheetViews>
  <sheetFormatPr defaultColWidth="8.71875" defaultRowHeight="12.3" x14ac:dyDescent="0.4"/>
  <cols>
    <col min="1" max="1" width="8.71875" style="75" bestFit="1" customWidth="1"/>
    <col min="2" max="2" width="10.44140625" style="75" bestFit="1" customWidth="1"/>
    <col min="3" max="3" width="12.71875" style="75" bestFit="1" customWidth="1"/>
    <col min="4" max="4" width="8.71875" style="75" bestFit="1" customWidth="1"/>
    <col min="5" max="5" width="9.44140625" style="75" bestFit="1" customWidth="1"/>
    <col min="6" max="7" width="8.71875" style="75" bestFit="1" customWidth="1"/>
    <col min="8" max="8" width="11.44140625" style="75" bestFit="1" customWidth="1"/>
    <col min="9" max="9" width="11.1640625" style="75" bestFit="1" customWidth="1"/>
    <col min="10" max="10" width="8.71875" style="75" bestFit="1" customWidth="1"/>
    <col min="11" max="16384" width="8.71875" style="75"/>
  </cols>
  <sheetData>
    <row r="1" spans="1:1" ht="14.4" x14ac:dyDescent="0.55000000000000004">
      <c r="A1" s="36" t="s">
        <v>694</v>
      </c>
    </row>
    <row r="2" spans="1:1" x14ac:dyDescent="0.4">
      <c r="A2" s="31"/>
    </row>
    <row r="3" spans="1:1" x14ac:dyDescent="0.4">
      <c r="A3" s="31"/>
    </row>
    <row r="4" spans="1:1" x14ac:dyDescent="0.4">
      <c r="A4" s="31"/>
    </row>
    <row r="5" spans="1:1" x14ac:dyDescent="0.4">
      <c r="A5" s="31"/>
    </row>
    <row r="6" spans="1:1" x14ac:dyDescent="0.4">
      <c r="A6" s="31"/>
    </row>
    <row r="7" spans="1:1" x14ac:dyDescent="0.4">
      <c r="A7" s="31"/>
    </row>
    <row r="8" spans="1:1" x14ac:dyDescent="0.4">
      <c r="A8" s="31"/>
    </row>
    <row r="9" spans="1:1" x14ac:dyDescent="0.4">
      <c r="A9" s="31"/>
    </row>
    <row r="10" spans="1:1" x14ac:dyDescent="0.4">
      <c r="A10" s="31"/>
    </row>
    <row r="11" spans="1:1" x14ac:dyDescent="0.4">
      <c r="A11" s="31"/>
    </row>
    <row r="12" spans="1:1" x14ac:dyDescent="0.4">
      <c r="A12" s="31"/>
    </row>
    <row r="13" spans="1:1" x14ac:dyDescent="0.4">
      <c r="A13" s="31"/>
    </row>
    <row r="14" spans="1:1" x14ac:dyDescent="0.4">
      <c r="A14" s="31"/>
    </row>
    <row r="15" spans="1:1" x14ac:dyDescent="0.4">
      <c r="A15" s="31"/>
    </row>
    <row r="16" spans="1:1" x14ac:dyDescent="0.4">
      <c r="A16" s="31"/>
    </row>
    <row r="17" spans="1:10" x14ac:dyDescent="0.4">
      <c r="A17" s="31"/>
    </row>
    <row r="18" spans="1:10" x14ac:dyDescent="0.4">
      <c r="A18" s="31"/>
    </row>
    <row r="19" spans="1:10" ht="12.6" x14ac:dyDescent="0.45">
      <c r="A19" s="76"/>
    </row>
    <row r="20" spans="1:10" ht="12.6" x14ac:dyDescent="0.45">
      <c r="A20" s="76"/>
    </row>
    <row r="21" spans="1:10" ht="12.6" x14ac:dyDescent="0.45">
      <c r="A21" s="76"/>
    </row>
    <row r="22" spans="1:10" ht="12.6" x14ac:dyDescent="0.45">
      <c r="A22" s="76"/>
    </row>
    <row r="23" spans="1:10" ht="12.6" x14ac:dyDescent="0.45">
      <c r="A23" s="76"/>
    </row>
    <row r="24" spans="1:10" ht="12.6" x14ac:dyDescent="0.45">
      <c r="A24" s="76" t="s">
        <v>169</v>
      </c>
      <c r="J24" s="82"/>
    </row>
    <row r="25" spans="1:10" x14ac:dyDescent="0.4">
      <c r="J25" s="82"/>
    </row>
    <row r="26" spans="1:10" x14ac:dyDescent="0.4">
      <c r="A26" s="357"/>
      <c r="B26" s="357"/>
      <c r="C26" s="357"/>
      <c r="D26" s="358" t="s">
        <v>84</v>
      </c>
      <c r="E26" s="357"/>
      <c r="F26" s="357"/>
      <c r="H26" s="872" t="s">
        <v>193</v>
      </c>
      <c r="I26" s="873"/>
      <c r="J26" s="82"/>
    </row>
    <row r="27" spans="1:10" x14ac:dyDescent="0.4">
      <c r="A27" s="359" t="s">
        <v>179</v>
      </c>
      <c r="B27" s="360" t="s">
        <v>183</v>
      </c>
      <c r="C27" s="359" t="s">
        <v>189</v>
      </c>
      <c r="D27" s="359" t="s">
        <v>58</v>
      </c>
      <c r="E27" s="360" t="s">
        <v>77</v>
      </c>
      <c r="F27" s="360" t="s">
        <v>77</v>
      </c>
      <c r="H27" s="358"/>
      <c r="I27" s="365" t="s">
        <v>58</v>
      </c>
      <c r="J27" s="82"/>
    </row>
    <row r="28" spans="1:10" x14ac:dyDescent="0.4">
      <c r="A28" s="361" t="s">
        <v>188</v>
      </c>
      <c r="B28" s="362" t="s">
        <v>190</v>
      </c>
      <c r="C28" s="361" t="s">
        <v>188</v>
      </c>
      <c r="D28" s="361" t="s">
        <v>78</v>
      </c>
      <c r="E28" s="362" t="s">
        <v>80</v>
      </c>
      <c r="F28" s="362" t="s">
        <v>104</v>
      </c>
      <c r="H28" s="361" t="s">
        <v>105</v>
      </c>
      <c r="I28" s="366" t="s">
        <v>78</v>
      </c>
      <c r="J28" s="82"/>
    </row>
    <row r="29" spans="1:10" x14ac:dyDescent="0.4">
      <c r="A29" s="874" t="s">
        <v>184</v>
      </c>
      <c r="B29" s="874" t="s">
        <v>191</v>
      </c>
      <c r="C29" s="355">
        <v>1</v>
      </c>
      <c r="D29" s="356">
        <v>0.17303832222042778</v>
      </c>
      <c r="E29" s="296">
        <v>37</v>
      </c>
      <c r="F29" s="296">
        <v>427.822</v>
      </c>
      <c r="H29" s="79">
        <v>1</v>
      </c>
      <c r="I29" s="363">
        <v>0.1354623287671233</v>
      </c>
      <c r="J29" s="82"/>
    </row>
    <row r="30" spans="1:10" x14ac:dyDescent="0.4">
      <c r="A30" s="874"/>
      <c r="B30" s="875"/>
      <c r="C30" s="355">
        <v>2</v>
      </c>
      <c r="D30" s="356">
        <v>0.18267718108437178</v>
      </c>
      <c r="E30" s="296">
        <v>24</v>
      </c>
      <c r="F30" s="296">
        <v>232.19200000000004</v>
      </c>
      <c r="H30" s="79">
        <v>1</v>
      </c>
      <c r="I30" s="363">
        <v>0.13681887366818873</v>
      </c>
      <c r="J30" s="82"/>
    </row>
    <row r="31" spans="1:10" x14ac:dyDescent="0.4">
      <c r="A31" s="874"/>
      <c r="B31" s="875"/>
      <c r="C31" s="355">
        <v>3</v>
      </c>
      <c r="D31" s="356">
        <v>0.18530118574129786</v>
      </c>
      <c r="E31" s="296">
        <v>15</v>
      </c>
      <c r="F31" s="296">
        <v>237.797</v>
      </c>
      <c r="H31" s="79">
        <v>1</v>
      </c>
      <c r="I31" s="363">
        <v>0.13698135958409932</v>
      </c>
      <c r="J31" s="82"/>
    </row>
    <row r="32" spans="1:10" x14ac:dyDescent="0.4">
      <c r="A32" s="874"/>
      <c r="B32" s="875"/>
      <c r="C32" s="355">
        <v>4</v>
      </c>
      <c r="D32" s="356">
        <v>0.19808266742770167</v>
      </c>
      <c r="E32" s="296">
        <v>22</v>
      </c>
      <c r="F32" s="296">
        <v>406.39500000000004</v>
      </c>
      <c r="H32" s="79">
        <v>1</v>
      </c>
      <c r="I32" s="363">
        <v>0.14920389769301937</v>
      </c>
      <c r="J32" s="82"/>
    </row>
    <row r="33" spans="1:10" x14ac:dyDescent="0.4">
      <c r="A33" s="874"/>
      <c r="B33" s="874" t="s">
        <v>192</v>
      </c>
      <c r="C33" s="355">
        <v>1</v>
      </c>
      <c r="D33" s="356">
        <v>0.1879756468797564</v>
      </c>
      <c r="E33" s="296">
        <v>11</v>
      </c>
      <c r="F33" s="296">
        <v>137.34</v>
      </c>
      <c r="H33" s="79">
        <v>1</v>
      </c>
      <c r="I33" s="363">
        <v>0.15310919000678039</v>
      </c>
      <c r="J33" s="82"/>
    </row>
    <row r="34" spans="1:10" x14ac:dyDescent="0.4">
      <c r="A34" s="874"/>
      <c r="B34" s="875"/>
      <c r="C34" s="355">
        <v>2</v>
      </c>
      <c r="D34" s="356">
        <v>0.20759343818704551</v>
      </c>
      <c r="E34" s="296">
        <v>15</v>
      </c>
      <c r="F34" s="296">
        <v>187.51</v>
      </c>
      <c r="H34" s="79">
        <v>1</v>
      </c>
      <c r="I34" s="363">
        <v>0.15406900050735667</v>
      </c>
      <c r="J34" s="82"/>
    </row>
    <row r="35" spans="1:10" x14ac:dyDescent="0.4">
      <c r="A35" s="874"/>
      <c r="B35" s="875"/>
      <c r="C35" s="355">
        <v>3</v>
      </c>
      <c r="D35" s="356">
        <v>0.22666333713850836</v>
      </c>
      <c r="E35" s="296">
        <v>15</v>
      </c>
      <c r="F35" s="296">
        <v>345.5</v>
      </c>
      <c r="H35" s="79">
        <v>1</v>
      </c>
      <c r="I35" s="363">
        <v>0.15559045652405745</v>
      </c>
      <c r="J35" s="82"/>
    </row>
    <row r="36" spans="1:10" x14ac:dyDescent="0.4">
      <c r="A36" s="874"/>
      <c r="B36" s="875"/>
      <c r="C36" s="355">
        <v>4</v>
      </c>
      <c r="D36" s="356">
        <v>0.21546727549467276</v>
      </c>
      <c r="E36" s="296">
        <v>22</v>
      </c>
      <c r="F36" s="296">
        <v>605.1</v>
      </c>
      <c r="H36" s="79">
        <v>1</v>
      </c>
      <c r="I36" s="363">
        <v>0.15575746121521386</v>
      </c>
      <c r="J36" s="82"/>
    </row>
    <row r="37" spans="1:10" x14ac:dyDescent="0.4">
      <c r="A37" s="874" t="s">
        <v>185</v>
      </c>
      <c r="B37" s="874" t="s">
        <v>191</v>
      </c>
      <c r="C37" s="355">
        <v>1</v>
      </c>
      <c r="D37" s="356">
        <v>0.19404109589041096</v>
      </c>
      <c r="E37" s="296">
        <v>10</v>
      </c>
      <c r="F37" s="296">
        <v>244.3</v>
      </c>
      <c r="H37" s="79">
        <v>1</v>
      </c>
      <c r="I37" s="363">
        <v>0.15848242696922274</v>
      </c>
      <c r="J37" s="82"/>
    </row>
    <row r="38" spans="1:10" x14ac:dyDescent="0.4">
      <c r="A38" s="874"/>
      <c r="B38" s="875"/>
      <c r="C38" s="355">
        <v>2</v>
      </c>
      <c r="D38" s="356">
        <v>0.20053695247759176</v>
      </c>
      <c r="E38" s="296">
        <v>13</v>
      </c>
      <c r="F38" s="296">
        <v>264.71299999999997</v>
      </c>
      <c r="H38" s="79">
        <v>1</v>
      </c>
      <c r="I38" s="363">
        <v>0.15942332549421084</v>
      </c>
      <c r="J38" s="82"/>
    </row>
    <row r="39" spans="1:10" x14ac:dyDescent="0.4">
      <c r="A39" s="874"/>
      <c r="B39" s="875"/>
      <c r="C39" s="355">
        <v>3</v>
      </c>
      <c r="D39" s="356">
        <v>0.20784354806913072</v>
      </c>
      <c r="E39" s="296">
        <v>10</v>
      </c>
      <c r="F39" s="296">
        <v>428</v>
      </c>
      <c r="H39" s="79">
        <v>1</v>
      </c>
      <c r="I39" s="363">
        <v>0.1619529387899995</v>
      </c>
      <c r="J39" s="82"/>
    </row>
    <row r="40" spans="1:10" x14ac:dyDescent="0.4">
      <c r="A40" s="874"/>
      <c r="B40" s="875"/>
      <c r="C40" s="355">
        <v>4</v>
      </c>
      <c r="D40" s="356">
        <v>0.22422409360866247</v>
      </c>
      <c r="E40" s="296">
        <v>26</v>
      </c>
      <c r="F40" s="296">
        <v>944.8599999999999</v>
      </c>
      <c r="H40" s="79">
        <v>1</v>
      </c>
      <c r="I40" s="363">
        <v>0.16264325364849139</v>
      </c>
      <c r="J40" s="82"/>
    </row>
    <row r="41" spans="1:10" x14ac:dyDescent="0.4">
      <c r="A41" s="874"/>
      <c r="B41" s="874" t="s">
        <v>192</v>
      </c>
      <c r="C41" s="355">
        <v>1</v>
      </c>
      <c r="D41" s="356">
        <v>0.21242847093786052</v>
      </c>
      <c r="E41" s="296">
        <v>19</v>
      </c>
      <c r="F41" s="296">
        <v>561.5</v>
      </c>
      <c r="H41" s="79">
        <v>1</v>
      </c>
      <c r="I41" s="363">
        <v>0.16427889740781304</v>
      </c>
      <c r="J41" s="82"/>
    </row>
    <row r="42" spans="1:10" x14ac:dyDescent="0.4">
      <c r="A42" s="874"/>
      <c r="B42" s="875"/>
      <c r="C42" s="355">
        <v>2</v>
      </c>
      <c r="D42" s="356">
        <v>0.22633595770576601</v>
      </c>
      <c r="E42" s="296">
        <v>11</v>
      </c>
      <c r="F42" s="296">
        <v>433.33100000000002</v>
      </c>
      <c r="H42" s="79">
        <v>1</v>
      </c>
      <c r="I42" s="363">
        <v>0.1663133289845618</v>
      </c>
      <c r="J42" s="82"/>
    </row>
    <row r="43" spans="1:10" x14ac:dyDescent="0.4">
      <c r="A43" s="874"/>
      <c r="B43" s="875"/>
      <c r="C43" s="355">
        <v>3</v>
      </c>
      <c r="D43" s="356">
        <v>0.24762937595129378</v>
      </c>
      <c r="E43" s="296">
        <v>33</v>
      </c>
      <c r="F43" s="296">
        <v>656.64999999999986</v>
      </c>
      <c r="H43" s="79">
        <v>1</v>
      </c>
      <c r="I43" s="363">
        <v>0.16791848277293478</v>
      </c>
      <c r="J43" s="82"/>
    </row>
    <row r="44" spans="1:10" x14ac:dyDescent="0.4">
      <c r="A44" s="874"/>
      <c r="B44" s="875"/>
      <c r="C44" s="355">
        <v>4</v>
      </c>
      <c r="D44" s="356">
        <v>0.23851598173515984</v>
      </c>
      <c r="E44" s="296">
        <v>41</v>
      </c>
      <c r="F44" s="296">
        <v>1054.0610000000001</v>
      </c>
      <c r="H44" s="79">
        <v>1</v>
      </c>
      <c r="I44" s="363">
        <v>0.16813900996264008</v>
      </c>
      <c r="J44" s="82"/>
    </row>
    <row r="45" spans="1:10" x14ac:dyDescent="0.4">
      <c r="A45" s="874" t="s">
        <v>186</v>
      </c>
      <c r="B45" s="874" t="s">
        <v>191</v>
      </c>
      <c r="C45" s="355">
        <v>1</v>
      </c>
      <c r="D45" s="356">
        <v>0.22557250965580666</v>
      </c>
      <c r="E45" s="296">
        <v>8</v>
      </c>
      <c r="F45" s="296">
        <v>180.83999999999997</v>
      </c>
      <c r="H45" s="79">
        <v>1</v>
      </c>
      <c r="I45" s="363">
        <v>0.16996183169822801</v>
      </c>
      <c r="J45" s="82"/>
    </row>
    <row r="46" spans="1:10" x14ac:dyDescent="0.4">
      <c r="A46" s="874"/>
      <c r="B46" s="875"/>
      <c r="C46" s="355">
        <v>2</v>
      </c>
      <c r="D46" s="356">
        <v>0.23072990959846601</v>
      </c>
      <c r="E46" s="296">
        <v>10</v>
      </c>
      <c r="F46" s="296">
        <v>725.86000000000013</v>
      </c>
      <c r="H46" s="79">
        <v>1</v>
      </c>
      <c r="I46" s="363">
        <v>0.17102734365097472</v>
      </c>
      <c r="J46" s="82"/>
    </row>
    <row r="47" spans="1:10" x14ac:dyDescent="0.4">
      <c r="A47" s="874"/>
      <c r="B47" s="875"/>
      <c r="C47" s="355">
        <v>3</v>
      </c>
      <c r="D47" s="356">
        <v>0.23166495550992472</v>
      </c>
      <c r="E47" s="296">
        <v>5</v>
      </c>
      <c r="F47" s="296">
        <v>92.2</v>
      </c>
      <c r="H47" s="79">
        <v>1</v>
      </c>
      <c r="I47" s="363">
        <v>0.17303832222042778</v>
      </c>
      <c r="J47" s="82"/>
    </row>
    <row r="48" spans="1:10" x14ac:dyDescent="0.4">
      <c r="A48" s="874"/>
      <c r="B48" s="875"/>
      <c r="C48" s="355">
        <v>4</v>
      </c>
      <c r="D48" s="356">
        <v>0.24524991572431123</v>
      </c>
      <c r="E48" s="296">
        <v>12</v>
      </c>
      <c r="F48" s="296">
        <v>946.6</v>
      </c>
      <c r="H48" s="79">
        <v>1</v>
      </c>
      <c r="I48" s="363">
        <v>0.17352232369355652</v>
      </c>
      <c r="J48" s="82"/>
    </row>
    <row r="49" spans="1:10" x14ac:dyDescent="0.4">
      <c r="A49" s="874"/>
      <c r="B49" s="874" t="s">
        <v>192</v>
      </c>
      <c r="C49" s="355">
        <v>1</v>
      </c>
      <c r="D49" s="356">
        <v>0.26756378513976681</v>
      </c>
      <c r="E49" s="296">
        <v>29</v>
      </c>
      <c r="F49" s="296">
        <v>885.34</v>
      </c>
      <c r="H49" s="79">
        <v>1</v>
      </c>
      <c r="I49" s="363">
        <v>0.17392186707255203</v>
      </c>
      <c r="J49" s="82"/>
    </row>
    <row r="50" spans="1:10" x14ac:dyDescent="0.4">
      <c r="A50" s="874"/>
      <c r="B50" s="875"/>
      <c r="C50" s="355">
        <v>2</v>
      </c>
      <c r="D50" s="356">
        <v>0.27526942131494914</v>
      </c>
      <c r="E50" s="296">
        <v>30</v>
      </c>
      <c r="F50" s="296">
        <v>1739.8100000000002</v>
      </c>
      <c r="H50" s="79">
        <v>1</v>
      </c>
      <c r="I50" s="363">
        <v>0.17456672893316727</v>
      </c>
      <c r="J50" s="82"/>
    </row>
    <row r="51" spans="1:10" x14ac:dyDescent="0.4">
      <c r="A51" s="874"/>
      <c r="B51" s="875"/>
      <c r="C51" s="355">
        <v>3</v>
      </c>
      <c r="D51" s="356">
        <v>0.2883162100456621</v>
      </c>
      <c r="E51" s="296">
        <v>49</v>
      </c>
      <c r="F51" s="296">
        <v>2629.0880000000002</v>
      </c>
      <c r="H51" s="79">
        <v>1</v>
      </c>
      <c r="I51" s="363">
        <v>0.17677909881967785</v>
      </c>
      <c r="J51" s="82"/>
    </row>
    <row r="52" spans="1:10" x14ac:dyDescent="0.4">
      <c r="A52" s="874"/>
      <c r="B52" s="875"/>
      <c r="C52" s="355">
        <v>4</v>
      </c>
      <c r="D52" s="356">
        <v>0.29584702446148231</v>
      </c>
      <c r="E52" s="296">
        <v>19</v>
      </c>
      <c r="F52" s="296">
        <v>621.34999999999991</v>
      </c>
      <c r="H52" s="79">
        <v>1</v>
      </c>
      <c r="I52" s="363">
        <v>0.17770427277469533</v>
      </c>
      <c r="J52" s="82"/>
    </row>
    <row r="53" spans="1:10" x14ac:dyDescent="0.4">
      <c r="A53" s="874" t="s">
        <v>187</v>
      </c>
      <c r="B53" s="874" t="s">
        <v>191</v>
      </c>
      <c r="C53" s="355">
        <v>1</v>
      </c>
      <c r="D53" s="356">
        <v>0.22252663622526636</v>
      </c>
      <c r="E53" s="296">
        <v>11</v>
      </c>
      <c r="F53" s="296">
        <v>674</v>
      </c>
      <c r="H53" s="79">
        <v>1</v>
      </c>
      <c r="I53" s="363">
        <v>0.17852520213875847</v>
      </c>
      <c r="J53" s="82"/>
    </row>
    <row r="54" spans="1:10" x14ac:dyDescent="0.4">
      <c r="A54" s="874"/>
      <c r="B54" s="875"/>
      <c r="C54" s="355">
        <v>2</v>
      </c>
      <c r="D54" s="356">
        <v>0.25426505671807703</v>
      </c>
      <c r="E54" s="296">
        <v>8</v>
      </c>
      <c r="F54" s="296">
        <v>433.79999999999995</v>
      </c>
      <c r="H54" s="79">
        <v>1</v>
      </c>
      <c r="I54" s="363">
        <v>0.17853298611111112</v>
      </c>
      <c r="J54" s="82"/>
    </row>
    <row r="55" spans="1:10" x14ac:dyDescent="0.4">
      <c r="A55" s="874"/>
      <c r="B55" s="875"/>
      <c r="C55" s="355">
        <v>3</v>
      </c>
      <c r="D55" s="356">
        <v>0.27896843156686663</v>
      </c>
      <c r="E55" s="296">
        <v>5</v>
      </c>
      <c r="F55" s="296">
        <v>659.7</v>
      </c>
      <c r="H55" s="79">
        <v>1</v>
      </c>
      <c r="I55" s="363">
        <v>0.1787297861241523</v>
      </c>
      <c r="J55" s="82"/>
    </row>
    <row r="56" spans="1:10" x14ac:dyDescent="0.4">
      <c r="A56" s="874"/>
      <c r="B56" s="875"/>
      <c r="C56" s="355">
        <v>4</v>
      </c>
      <c r="D56" s="356">
        <v>0.28200273972602741</v>
      </c>
      <c r="E56" s="296">
        <v>7</v>
      </c>
      <c r="F56" s="296">
        <v>941.49</v>
      </c>
      <c r="H56" s="79">
        <v>1</v>
      </c>
      <c r="I56" s="363">
        <v>0.17949616023246157</v>
      </c>
      <c r="J56" s="82"/>
    </row>
    <row r="57" spans="1:10" x14ac:dyDescent="0.4">
      <c r="A57" s="874"/>
      <c r="B57" s="874" t="s">
        <v>192</v>
      </c>
      <c r="C57" s="355">
        <v>1</v>
      </c>
      <c r="D57" s="356">
        <v>0.28636965916503587</v>
      </c>
      <c r="E57" s="296">
        <v>37</v>
      </c>
      <c r="F57" s="296">
        <v>1156.1980000000003</v>
      </c>
      <c r="H57" s="79">
        <v>1</v>
      </c>
      <c r="I57" s="363">
        <v>0.18415112349405352</v>
      </c>
      <c r="J57" s="82"/>
    </row>
    <row r="58" spans="1:10" x14ac:dyDescent="0.4">
      <c r="A58" s="874"/>
      <c r="B58" s="875"/>
      <c r="C58" s="355">
        <v>2</v>
      </c>
      <c r="D58" s="356">
        <v>0.30708970543836334</v>
      </c>
      <c r="E58" s="296">
        <v>48</v>
      </c>
      <c r="F58" s="296">
        <v>2463.9960000000005</v>
      </c>
      <c r="H58" s="79">
        <v>1</v>
      </c>
      <c r="I58" s="363">
        <v>0.18471665417250635</v>
      </c>
      <c r="J58" s="82"/>
    </row>
    <row r="59" spans="1:10" x14ac:dyDescent="0.4">
      <c r="A59" s="874"/>
      <c r="B59" s="875"/>
      <c r="C59" s="355">
        <v>3</v>
      </c>
      <c r="D59" s="356">
        <v>0.31804287163876205</v>
      </c>
      <c r="E59" s="296">
        <v>33</v>
      </c>
      <c r="F59" s="296">
        <v>1849.0399999999997</v>
      </c>
      <c r="H59" s="79">
        <v>1</v>
      </c>
      <c r="I59" s="363">
        <v>0.18679369665143852</v>
      </c>
      <c r="J59" s="82"/>
    </row>
    <row r="60" spans="1:10" x14ac:dyDescent="0.4">
      <c r="A60" s="874"/>
      <c r="B60" s="875"/>
      <c r="C60" s="355">
        <v>4</v>
      </c>
      <c r="D60" s="356">
        <v>0.31875455504288785</v>
      </c>
      <c r="E60" s="296">
        <v>14</v>
      </c>
      <c r="F60" s="296">
        <v>678.36</v>
      </c>
      <c r="H60" s="79">
        <v>1</v>
      </c>
      <c r="I60" s="363">
        <v>0.18815956367326228</v>
      </c>
      <c r="J60" s="82"/>
    </row>
    <row r="61" spans="1:10" x14ac:dyDescent="0.4">
      <c r="H61" s="79">
        <v>1</v>
      </c>
      <c r="I61" s="363">
        <v>0.18966963745392523</v>
      </c>
      <c r="J61" s="82"/>
    </row>
    <row r="62" spans="1:10" x14ac:dyDescent="0.4">
      <c r="D62" s="367" t="s">
        <v>194</v>
      </c>
      <c r="E62" s="354">
        <f>SUM(E29:E60)</f>
        <v>649</v>
      </c>
      <c r="F62" s="354">
        <f>SUM(F29:F60)</f>
        <v>23844.743000000002</v>
      </c>
      <c r="H62" s="79">
        <v>1</v>
      </c>
      <c r="I62" s="363">
        <v>0.18997404745608032</v>
      </c>
      <c r="J62" s="82"/>
    </row>
    <row r="63" spans="1:10" x14ac:dyDescent="0.4">
      <c r="H63" s="79">
        <v>1</v>
      </c>
      <c r="I63" s="363">
        <v>0.19120295132619075</v>
      </c>
      <c r="J63" s="82"/>
    </row>
    <row r="64" spans="1:10" x14ac:dyDescent="0.4">
      <c r="H64" s="79">
        <v>1</v>
      </c>
      <c r="I64" s="363">
        <v>0.19788732394366199</v>
      </c>
      <c r="J64" s="82"/>
    </row>
    <row r="65" spans="8:10" x14ac:dyDescent="0.4">
      <c r="H65" s="79">
        <v>1</v>
      </c>
      <c r="I65" s="363">
        <v>0.21346115053822606</v>
      </c>
      <c r="J65" s="82"/>
    </row>
    <row r="66" spans="8:10" x14ac:dyDescent="0.4">
      <c r="H66" s="79">
        <v>2</v>
      </c>
      <c r="I66" s="363">
        <v>0.14444151738672287</v>
      </c>
      <c r="J66" s="82"/>
    </row>
    <row r="67" spans="8:10" x14ac:dyDescent="0.4">
      <c r="H67" s="79">
        <v>2</v>
      </c>
      <c r="I67" s="363">
        <v>0.16015869247824341</v>
      </c>
      <c r="J67" s="82"/>
    </row>
    <row r="68" spans="8:10" x14ac:dyDescent="0.4">
      <c r="H68" s="79">
        <v>2</v>
      </c>
      <c r="I68" s="363">
        <v>0.1704737635102932</v>
      </c>
      <c r="J68" s="82"/>
    </row>
    <row r="69" spans="8:10" x14ac:dyDescent="0.4">
      <c r="H69" s="79">
        <v>2</v>
      </c>
      <c r="I69" s="363">
        <v>0.17285295907500378</v>
      </c>
      <c r="J69" s="82"/>
    </row>
    <row r="70" spans="8:10" x14ac:dyDescent="0.4">
      <c r="H70" s="79">
        <v>2</v>
      </c>
      <c r="I70" s="363">
        <v>0.17371921267469212</v>
      </c>
      <c r="J70" s="82"/>
    </row>
    <row r="71" spans="8:10" x14ac:dyDescent="0.4">
      <c r="H71" s="79">
        <v>2</v>
      </c>
      <c r="I71" s="363">
        <v>0.17472668451584114</v>
      </c>
      <c r="J71" s="82"/>
    </row>
    <row r="72" spans="8:10" x14ac:dyDescent="0.4">
      <c r="H72" s="79">
        <v>2</v>
      </c>
      <c r="I72" s="363">
        <v>0.17841234667382935</v>
      </c>
      <c r="J72" s="82"/>
    </row>
    <row r="73" spans="8:10" x14ac:dyDescent="0.4">
      <c r="H73" s="79">
        <v>2</v>
      </c>
      <c r="I73" s="363">
        <v>0.17884615384615385</v>
      </c>
      <c r="J73" s="82"/>
    </row>
    <row r="74" spans="8:10" x14ac:dyDescent="0.4">
      <c r="H74" s="79">
        <v>2</v>
      </c>
      <c r="I74" s="363">
        <v>0.18017482318046998</v>
      </c>
      <c r="J74" s="82"/>
    </row>
    <row r="75" spans="8:10" x14ac:dyDescent="0.4">
      <c r="H75" s="79">
        <v>2</v>
      </c>
      <c r="I75" s="363">
        <v>0.18048614914202263</v>
      </c>
      <c r="J75" s="82"/>
    </row>
    <row r="76" spans="8:10" x14ac:dyDescent="0.4">
      <c r="H76" s="79">
        <v>2</v>
      </c>
      <c r="I76" s="363">
        <v>0.18056545290260079</v>
      </c>
      <c r="J76" s="82"/>
    </row>
    <row r="77" spans="8:10" x14ac:dyDescent="0.4">
      <c r="H77" s="79">
        <v>2</v>
      </c>
      <c r="I77" s="363">
        <v>0.18253411372763784</v>
      </c>
      <c r="J77" s="82"/>
    </row>
    <row r="78" spans="8:10" x14ac:dyDescent="0.4">
      <c r="H78" s="79">
        <v>2</v>
      </c>
      <c r="I78" s="363">
        <v>0.18282024844110573</v>
      </c>
      <c r="J78" s="82"/>
    </row>
    <row r="79" spans="8:10" x14ac:dyDescent="0.4">
      <c r="H79" s="79">
        <v>2</v>
      </c>
      <c r="I79" s="363">
        <v>0.18291347207009859</v>
      </c>
      <c r="J79" s="82"/>
    </row>
    <row r="80" spans="8:10" x14ac:dyDescent="0.4">
      <c r="H80" s="79">
        <v>2</v>
      </c>
      <c r="I80" s="363">
        <v>0.1855735614634848</v>
      </c>
      <c r="J80" s="82"/>
    </row>
    <row r="81" spans="8:10" x14ac:dyDescent="0.4">
      <c r="H81" s="79">
        <v>2</v>
      </c>
      <c r="I81" s="363">
        <v>0.1874048706240487</v>
      </c>
      <c r="J81" s="82"/>
    </row>
    <row r="82" spans="8:10" x14ac:dyDescent="0.4">
      <c r="H82" s="79">
        <v>2</v>
      </c>
      <c r="I82" s="363">
        <v>0.18740588637919237</v>
      </c>
      <c r="J82" s="82"/>
    </row>
    <row r="83" spans="8:10" x14ac:dyDescent="0.4">
      <c r="H83" s="79">
        <v>2</v>
      </c>
      <c r="I83" s="363">
        <v>0.18937739088854111</v>
      </c>
      <c r="J83" s="82"/>
    </row>
    <row r="84" spans="8:10" x14ac:dyDescent="0.4">
      <c r="H84" s="79">
        <v>2</v>
      </c>
      <c r="I84" s="363">
        <v>0.18965887724952996</v>
      </c>
      <c r="J84" s="82"/>
    </row>
    <row r="85" spans="8:10" x14ac:dyDescent="0.4">
      <c r="H85" s="79">
        <v>2</v>
      </c>
      <c r="I85" s="363">
        <v>0.19326329652863061</v>
      </c>
      <c r="J85" s="82"/>
    </row>
    <row r="86" spans="8:10" x14ac:dyDescent="0.4">
      <c r="H86" s="79">
        <v>2</v>
      </c>
      <c r="I86" s="363">
        <v>0.19525024621720838</v>
      </c>
      <c r="J86" s="82"/>
    </row>
    <row r="87" spans="8:10" x14ac:dyDescent="0.4">
      <c r="H87" s="79">
        <v>2</v>
      </c>
      <c r="I87" s="363">
        <v>0.19597206778683804</v>
      </c>
      <c r="J87" s="82"/>
    </row>
    <row r="88" spans="8:10" x14ac:dyDescent="0.4">
      <c r="H88" s="79">
        <v>2</v>
      </c>
      <c r="I88" s="363">
        <v>0.19884757555990426</v>
      </c>
      <c r="J88" s="82"/>
    </row>
    <row r="89" spans="8:10" x14ac:dyDescent="0.4">
      <c r="H89" s="79">
        <v>2</v>
      </c>
      <c r="I89" s="363">
        <v>0.21304938502063758</v>
      </c>
      <c r="J89" s="82"/>
    </row>
    <row r="90" spans="8:10" x14ac:dyDescent="0.4">
      <c r="H90" s="79">
        <v>3</v>
      </c>
      <c r="I90" s="363">
        <v>0.15411832987196428</v>
      </c>
      <c r="J90" s="82"/>
    </row>
    <row r="91" spans="8:10" x14ac:dyDescent="0.4">
      <c r="H91" s="79">
        <v>3</v>
      </c>
      <c r="I91" s="363">
        <v>0.15847333505643146</v>
      </c>
      <c r="J91" s="82"/>
    </row>
    <row r="92" spans="8:10" x14ac:dyDescent="0.4">
      <c r="H92" s="79">
        <v>3</v>
      </c>
      <c r="I92" s="363">
        <v>0.1714358193810249</v>
      </c>
      <c r="J92" s="82"/>
    </row>
    <row r="93" spans="8:10" x14ac:dyDescent="0.4">
      <c r="H93" s="79">
        <v>3</v>
      </c>
      <c r="I93" s="363">
        <v>0.17487436891954347</v>
      </c>
      <c r="J93" s="82"/>
    </row>
    <row r="94" spans="8:10" x14ac:dyDescent="0.4">
      <c r="H94" s="79">
        <v>3</v>
      </c>
      <c r="I94" s="363">
        <v>0.17634872315237607</v>
      </c>
      <c r="J94" s="82"/>
    </row>
    <row r="95" spans="8:10" x14ac:dyDescent="0.4">
      <c r="H95" s="79">
        <v>3</v>
      </c>
      <c r="I95" s="363">
        <v>0.17793249357199625</v>
      </c>
      <c r="J95" s="82"/>
    </row>
    <row r="96" spans="8:10" x14ac:dyDescent="0.4">
      <c r="H96" s="79">
        <v>3</v>
      </c>
      <c r="I96" s="363">
        <v>0.18413582196949749</v>
      </c>
      <c r="J96" s="82"/>
    </row>
    <row r="97" spans="8:10" x14ac:dyDescent="0.4">
      <c r="H97" s="79">
        <v>3</v>
      </c>
      <c r="I97" s="363">
        <v>0.18530118574129786</v>
      </c>
      <c r="J97" s="82"/>
    </row>
    <row r="98" spans="8:10" x14ac:dyDescent="0.4">
      <c r="H98" s="79">
        <v>3</v>
      </c>
      <c r="I98" s="363">
        <v>0.18530235741686968</v>
      </c>
      <c r="J98" s="82"/>
    </row>
    <row r="99" spans="8:10" x14ac:dyDescent="0.4">
      <c r="H99" s="79">
        <v>3</v>
      </c>
      <c r="I99" s="363">
        <v>0.18626331811263311</v>
      </c>
      <c r="J99" s="82"/>
    </row>
    <row r="100" spans="8:10" x14ac:dyDescent="0.4">
      <c r="H100" s="79">
        <v>3</v>
      </c>
      <c r="I100" s="363">
        <v>0.18999101766450174</v>
      </c>
      <c r="J100" s="82"/>
    </row>
    <row r="101" spans="8:10" x14ac:dyDescent="0.4">
      <c r="H101" s="79">
        <v>3</v>
      </c>
      <c r="I101" s="363">
        <v>0.19035883794919939</v>
      </c>
      <c r="J101" s="82"/>
    </row>
    <row r="102" spans="8:10" x14ac:dyDescent="0.4">
      <c r="H102" s="79">
        <v>3</v>
      </c>
      <c r="I102" s="363">
        <v>0.19100456621004569</v>
      </c>
      <c r="J102" s="82"/>
    </row>
    <row r="103" spans="8:10" x14ac:dyDescent="0.4">
      <c r="H103" s="79">
        <v>3</v>
      </c>
      <c r="I103" s="363">
        <v>0.20222362624826687</v>
      </c>
      <c r="J103" s="82"/>
    </row>
    <row r="104" spans="8:10" x14ac:dyDescent="0.4">
      <c r="H104" s="79">
        <v>3</v>
      </c>
      <c r="I104" s="363">
        <v>0.20425114155251142</v>
      </c>
      <c r="J104" s="82"/>
    </row>
    <row r="105" spans="8:10" x14ac:dyDescent="0.4">
      <c r="H105" s="79">
        <v>4</v>
      </c>
      <c r="I105" s="363">
        <v>0.13004566210045665</v>
      </c>
      <c r="J105" s="82"/>
    </row>
    <row r="106" spans="8:10" x14ac:dyDescent="0.4">
      <c r="H106" s="79">
        <v>4</v>
      </c>
      <c r="I106" s="363">
        <v>0.166205732018985</v>
      </c>
      <c r="J106" s="82"/>
    </row>
    <row r="107" spans="8:10" x14ac:dyDescent="0.4">
      <c r="H107" s="79">
        <v>4</v>
      </c>
      <c r="I107" s="363">
        <v>0.16768257775145182</v>
      </c>
      <c r="J107" s="82"/>
    </row>
    <row r="108" spans="8:10" x14ac:dyDescent="0.4">
      <c r="H108" s="79">
        <v>4</v>
      </c>
      <c r="I108" s="363">
        <v>0.16882610350076102</v>
      </c>
      <c r="J108" s="82"/>
    </row>
    <row r="109" spans="8:10" x14ac:dyDescent="0.4">
      <c r="H109" s="79">
        <v>4</v>
      </c>
      <c r="I109" s="363">
        <v>0.17529640814441422</v>
      </c>
      <c r="J109" s="82"/>
    </row>
    <row r="110" spans="8:10" x14ac:dyDescent="0.4">
      <c r="H110" s="79">
        <v>4</v>
      </c>
      <c r="I110" s="363">
        <v>0.18686179434922048</v>
      </c>
      <c r="J110" s="82"/>
    </row>
    <row r="111" spans="8:10" x14ac:dyDescent="0.4">
      <c r="H111" s="79">
        <v>4</v>
      </c>
      <c r="I111" s="363">
        <v>0.18732540961590116</v>
      </c>
      <c r="J111" s="82"/>
    </row>
    <row r="112" spans="8:10" x14ac:dyDescent="0.4">
      <c r="H112" s="79">
        <v>4</v>
      </c>
      <c r="I112" s="363">
        <v>0.18918904670019723</v>
      </c>
      <c r="J112" s="82"/>
    </row>
    <row r="113" spans="8:10" x14ac:dyDescent="0.4">
      <c r="H113" s="79">
        <v>4</v>
      </c>
      <c r="I113" s="363">
        <v>0.19300948084575748</v>
      </c>
      <c r="J113" s="82"/>
    </row>
    <row r="114" spans="8:10" x14ac:dyDescent="0.4">
      <c r="H114" s="79">
        <v>4</v>
      </c>
      <c r="I114" s="363">
        <v>0.19637682697716885</v>
      </c>
      <c r="J114" s="82"/>
    </row>
    <row r="115" spans="8:10" x14ac:dyDescent="0.4">
      <c r="H115" s="79">
        <v>4</v>
      </c>
      <c r="I115" s="363">
        <v>0.19773211567732113</v>
      </c>
      <c r="J115" s="82"/>
    </row>
    <row r="116" spans="8:10" x14ac:dyDescent="0.4">
      <c r="H116" s="79">
        <v>4</v>
      </c>
      <c r="I116" s="363">
        <v>0.19843321917808221</v>
      </c>
      <c r="J116" s="82"/>
    </row>
    <row r="117" spans="8:10" x14ac:dyDescent="0.4">
      <c r="H117" s="79">
        <v>4</v>
      </c>
      <c r="I117" s="363">
        <v>0.20642473764319477</v>
      </c>
      <c r="J117" s="82"/>
    </row>
    <row r="118" spans="8:10" x14ac:dyDescent="0.4">
      <c r="H118" s="79">
        <v>4</v>
      </c>
      <c r="I118" s="363">
        <v>0.20688086854460092</v>
      </c>
      <c r="J118" s="82"/>
    </row>
    <row r="119" spans="8:10" x14ac:dyDescent="0.4">
      <c r="H119" s="79">
        <v>4</v>
      </c>
      <c r="I119" s="363">
        <v>0.21058635637691075</v>
      </c>
      <c r="J119" s="82"/>
    </row>
    <row r="120" spans="8:10" x14ac:dyDescent="0.4">
      <c r="H120" s="79">
        <v>4</v>
      </c>
      <c r="I120" s="363">
        <v>0.21322072189106175</v>
      </c>
      <c r="J120" s="82"/>
    </row>
    <row r="121" spans="8:10" x14ac:dyDescent="0.4">
      <c r="H121" s="79">
        <v>4</v>
      </c>
      <c r="I121" s="363">
        <v>0.21499238964992393</v>
      </c>
      <c r="J121" s="82"/>
    </row>
    <row r="122" spans="8:10" x14ac:dyDescent="0.4">
      <c r="H122" s="79">
        <v>4</v>
      </c>
      <c r="I122" s="363">
        <v>0.21610943914026107</v>
      </c>
      <c r="J122" s="82"/>
    </row>
    <row r="123" spans="8:10" x14ac:dyDescent="0.4">
      <c r="H123" s="79">
        <v>4</v>
      </c>
      <c r="I123" s="363">
        <v>0.21900684931506845</v>
      </c>
      <c r="J123" s="82"/>
    </row>
    <row r="124" spans="8:10" x14ac:dyDescent="0.4">
      <c r="H124" s="79">
        <v>4</v>
      </c>
      <c r="I124" s="363">
        <v>0.22655821917808219</v>
      </c>
      <c r="J124" s="82"/>
    </row>
    <row r="125" spans="8:10" x14ac:dyDescent="0.4">
      <c r="H125" s="79">
        <v>4</v>
      </c>
      <c r="I125" s="363">
        <v>0.22948812785388129</v>
      </c>
      <c r="J125" s="82"/>
    </row>
    <row r="126" spans="8:10" x14ac:dyDescent="0.4">
      <c r="H126" s="79">
        <v>4</v>
      </c>
      <c r="I126" s="363">
        <v>0.23259934355252895</v>
      </c>
      <c r="J126" s="82"/>
    </row>
    <row r="127" spans="8:10" x14ac:dyDescent="0.4">
      <c r="H127" s="79">
        <v>5</v>
      </c>
      <c r="I127" s="363">
        <v>0.17736423422647254</v>
      </c>
      <c r="J127" s="82"/>
    </row>
    <row r="128" spans="8:10" x14ac:dyDescent="0.4">
      <c r="H128" s="79">
        <v>5</v>
      </c>
      <c r="I128" s="363">
        <v>0.18090637021623671</v>
      </c>
      <c r="J128" s="82"/>
    </row>
    <row r="129" spans="8:10" x14ac:dyDescent="0.4">
      <c r="H129" s="79">
        <v>5</v>
      </c>
      <c r="I129" s="363">
        <v>0.18129545070184347</v>
      </c>
      <c r="J129" s="82"/>
    </row>
    <row r="130" spans="8:10" x14ac:dyDescent="0.4">
      <c r="H130" s="79">
        <v>5</v>
      </c>
      <c r="I130" s="363">
        <v>0.18285895931142412</v>
      </c>
      <c r="J130" s="82"/>
    </row>
    <row r="131" spans="8:10" x14ac:dyDescent="0.4">
      <c r="H131" s="79">
        <v>5</v>
      </c>
      <c r="I131" s="363">
        <v>0.18791134118545325</v>
      </c>
      <c r="J131" s="82"/>
    </row>
    <row r="132" spans="8:10" x14ac:dyDescent="0.4">
      <c r="H132" s="79">
        <v>5</v>
      </c>
      <c r="I132" s="363">
        <v>0.1879756468797564</v>
      </c>
      <c r="J132" s="82"/>
    </row>
    <row r="133" spans="8:10" x14ac:dyDescent="0.4">
      <c r="H133" s="79">
        <v>5</v>
      </c>
      <c r="I133" s="363">
        <v>0.19253139269406397</v>
      </c>
      <c r="J133" s="82"/>
    </row>
    <row r="134" spans="8:10" x14ac:dyDescent="0.4">
      <c r="H134" s="79">
        <v>5</v>
      </c>
      <c r="I134" s="363">
        <v>0.19520872249896218</v>
      </c>
      <c r="J134" s="82"/>
    </row>
    <row r="135" spans="8:10" x14ac:dyDescent="0.4">
      <c r="H135" s="79">
        <v>5</v>
      </c>
      <c r="I135" s="363">
        <v>0.19700703641010323</v>
      </c>
      <c r="J135" s="82"/>
    </row>
    <row r="136" spans="8:10" x14ac:dyDescent="0.4">
      <c r="H136" s="79">
        <v>5</v>
      </c>
      <c r="I136" s="363">
        <v>0.19891362936344967</v>
      </c>
      <c r="J136" s="82"/>
    </row>
    <row r="137" spans="8:10" x14ac:dyDescent="0.4">
      <c r="H137" s="79">
        <v>5</v>
      </c>
      <c r="I137" s="363">
        <v>0.21541767391888264</v>
      </c>
      <c r="J137" s="82"/>
    </row>
    <row r="138" spans="8:10" x14ac:dyDescent="0.4">
      <c r="H138" s="79">
        <v>6</v>
      </c>
      <c r="I138" s="363">
        <v>0.19326765883082481</v>
      </c>
      <c r="J138" s="82"/>
    </row>
    <row r="139" spans="8:10" x14ac:dyDescent="0.4">
      <c r="H139" s="79">
        <v>6</v>
      </c>
      <c r="I139" s="363">
        <v>0.19445162401998795</v>
      </c>
      <c r="J139" s="82"/>
    </row>
    <row r="140" spans="8:10" x14ac:dyDescent="0.4">
      <c r="H140" s="79">
        <v>6</v>
      </c>
      <c r="I140" s="363">
        <v>0.19464041095890414</v>
      </c>
      <c r="J140" s="82"/>
    </row>
    <row r="141" spans="8:10" x14ac:dyDescent="0.4">
      <c r="H141" s="79">
        <v>6</v>
      </c>
      <c r="I141" s="363">
        <v>0.1955165525114155</v>
      </c>
      <c r="J141" s="82"/>
    </row>
    <row r="142" spans="8:10" x14ac:dyDescent="0.4">
      <c r="H142" s="79">
        <v>6</v>
      </c>
      <c r="I142" s="363">
        <v>0.19886267546084899</v>
      </c>
      <c r="J142" s="82"/>
    </row>
    <row r="143" spans="8:10" x14ac:dyDescent="0.4">
      <c r="H143" s="79">
        <v>6</v>
      </c>
      <c r="I143" s="363">
        <v>0.20170471841704721</v>
      </c>
      <c r="J143" s="82"/>
    </row>
    <row r="144" spans="8:10" x14ac:dyDescent="0.4">
      <c r="H144" s="79">
        <v>6</v>
      </c>
      <c r="I144" s="363">
        <v>0.20454908675799086</v>
      </c>
      <c r="J144" s="82"/>
    </row>
    <row r="145" spans="8:10" x14ac:dyDescent="0.4">
      <c r="H145" s="79">
        <v>6</v>
      </c>
      <c r="I145" s="363">
        <v>0.20759343818704551</v>
      </c>
      <c r="J145" s="82"/>
    </row>
    <row r="146" spans="8:10" x14ac:dyDescent="0.4">
      <c r="H146" s="79">
        <v>6</v>
      </c>
      <c r="I146" s="363">
        <v>0.21317436157618816</v>
      </c>
      <c r="J146" s="82"/>
    </row>
    <row r="147" spans="8:10" x14ac:dyDescent="0.4">
      <c r="H147" s="79">
        <v>6</v>
      </c>
      <c r="I147" s="363">
        <v>0.21421946347031964</v>
      </c>
      <c r="J147" s="82"/>
    </row>
    <row r="148" spans="8:10" x14ac:dyDescent="0.4">
      <c r="H148" s="79">
        <v>6</v>
      </c>
      <c r="I148" s="363">
        <v>0.21482393138001013</v>
      </c>
      <c r="J148" s="82"/>
    </row>
    <row r="149" spans="8:10" x14ac:dyDescent="0.4">
      <c r="H149" s="79">
        <v>6</v>
      </c>
      <c r="I149" s="363">
        <v>0.21490867579908679</v>
      </c>
      <c r="J149" s="82"/>
    </row>
    <row r="150" spans="8:10" x14ac:dyDescent="0.4">
      <c r="H150" s="79">
        <v>6</v>
      </c>
      <c r="I150" s="363">
        <v>0.21779751712328768</v>
      </c>
      <c r="J150" s="82"/>
    </row>
    <row r="151" spans="8:10" x14ac:dyDescent="0.4">
      <c r="H151" s="79">
        <v>6</v>
      </c>
      <c r="I151" s="363">
        <v>0.22008299940857107</v>
      </c>
      <c r="J151" s="82"/>
    </row>
    <row r="152" spans="8:10" x14ac:dyDescent="0.4">
      <c r="H152" s="79">
        <v>6</v>
      </c>
      <c r="I152" s="363">
        <v>0.22089754566210046</v>
      </c>
    </row>
    <row r="153" spans="8:10" x14ac:dyDescent="0.4">
      <c r="H153" s="79">
        <v>7</v>
      </c>
      <c r="I153" s="363">
        <v>0.13923967902229387</v>
      </c>
    </row>
    <row r="154" spans="8:10" x14ac:dyDescent="0.4">
      <c r="H154" s="79">
        <v>7</v>
      </c>
      <c r="I154" s="363">
        <v>0.1747937194584635</v>
      </c>
    </row>
    <row r="155" spans="8:10" x14ac:dyDescent="0.4">
      <c r="H155" s="79">
        <v>7</v>
      </c>
      <c r="I155" s="363">
        <v>0.19245053272450535</v>
      </c>
    </row>
    <row r="156" spans="8:10" x14ac:dyDescent="0.4">
      <c r="H156" s="79">
        <v>7</v>
      </c>
      <c r="I156" s="363">
        <v>0.2124602694959262</v>
      </c>
    </row>
    <row r="157" spans="8:10" x14ac:dyDescent="0.4">
      <c r="H157" s="79">
        <v>7</v>
      </c>
      <c r="I157" s="363">
        <v>0.21471841704718422</v>
      </c>
    </row>
    <row r="158" spans="8:10" x14ac:dyDescent="0.4">
      <c r="H158" s="79">
        <v>7</v>
      </c>
      <c r="I158" s="363">
        <v>0.21517503805175039</v>
      </c>
    </row>
    <row r="159" spans="8:10" x14ac:dyDescent="0.4">
      <c r="H159" s="79">
        <v>7</v>
      </c>
      <c r="I159" s="363">
        <v>0.22041095890410958</v>
      </c>
    </row>
    <row r="160" spans="8:10" x14ac:dyDescent="0.4">
      <c r="H160" s="79">
        <v>7</v>
      </c>
      <c r="I160" s="363">
        <v>0.22666333713850836</v>
      </c>
    </row>
    <row r="161" spans="8:9" x14ac:dyDescent="0.4">
      <c r="H161" s="79">
        <v>7</v>
      </c>
      <c r="I161" s="363">
        <v>0.2271324200913242</v>
      </c>
    </row>
    <row r="162" spans="8:9" x14ac:dyDescent="0.4">
      <c r="H162" s="79">
        <v>7</v>
      </c>
      <c r="I162" s="363">
        <v>0.22953236502145435</v>
      </c>
    </row>
    <row r="163" spans="8:9" x14ac:dyDescent="0.4">
      <c r="H163" s="79">
        <v>7</v>
      </c>
      <c r="I163" s="363">
        <v>0.23013698630136986</v>
      </c>
    </row>
    <row r="164" spans="8:9" x14ac:dyDescent="0.4">
      <c r="H164" s="79">
        <v>7</v>
      </c>
      <c r="I164" s="363">
        <v>0.23681506849315068</v>
      </c>
    </row>
    <row r="165" spans="8:9" x14ac:dyDescent="0.4">
      <c r="H165" s="79">
        <v>7</v>
      </c>
      <c r="I165" s="363">
        <v>0.23706621004566214</v>
      </c>
    </row>
    <row r="166" spans="8:9" x14ac:dyDescent="0.4">
      <c r="H166" s="79">
        <v>7</v>
      </c>
      <c r="I166" s="363">
        <v>0.23913242009132418</v>
      </c>
    </row>
    <row r="167" spans="8:9" x14ac:dyDescent="0.4">
      <c r="H167" s="79">
        <v>7</v>
      </c>
      <c r="I167" s="363">
        <v>0.24819254185692541</v>
      </c>
    </row>
    <row r="168" spans="8:9" x14ac:dyDescent="0.4">
      <c r="H168" s="79">
        <v>8</v>
      </c>
      <c r="I168" s="363">
        <v>0.18616965226554266</v>
      </c>
    </row>
    <row r="169" spans="8:9" x14ac:dyDescent="0.4">
      <c r="H169" s="79">
        <v>8</v>
      </c>
      <c r="I169" s="363">
        <v>0.19096097965960981</v>
      </c>
    </row>
    <row r="170" spans="8:9" x14ac:dyDescent="0.4">
      <c r="H170" s="79">
        <v>8</v>
      </c>
      <c r="I170" s="363">
        <v>0.19176067687348911</v>
      </c>
    </row>
    <row r="171" spans="8:9" x14ac:dyDescent="0.4">
      <c r="H171" s="79">
        <v>8</v>
      </c>
      <c r="I171" s="363">
        <v>0.19707762557077627</v>
      </c>
    </row>
    <row r="172" spans="8:9" x14ac:dyDescent="0.4">
      <c r="H172" s="79">
        <v>8</v>
      </c>
      <c r="I172" s="363">
        <v>0.19976161529680364</v>
      </c>
    </row>
    <row r="173" spans="8:9" x14ac:dyDescent="0.4">
      <c r="H173" s="79">
        <v>8</v>
      </c>
      <c r="I173" s="363">
        <v>0.20525114155251142</v>
      </c>
    </row>
    <row r="174" spans="8:9" x14ac:dyDescent="0.4">
      <c r="H174" s="79">
        <v>8</v>
      </c>
      <c r="I174" s="363">
        <v>0.20525114155251148</v>
      </c>
    </row>
    <row r="175" spans="8:9" x14ac:dyDescent="0.4">
      <c r="H175" s="79">
        <v>8</v>
      </c>
      <c r="I175" s="363">
        <v>0.21200913242009131</v>
      </c>
    </row>
    <row r="176" spans="8:9" x14ac:dyDescent="0.4">
      <c r="H176" s="79">
        <v>8</v>
      </c>
      <c r="I176" s="363">
        <v>0.2131754185692542</v>
      </c>
    </row>
    <row r="177" spans="8:9" x14ac:dyDescent="0.4">
      <c r="H177" s="79">
        <v>8</v>
      </c>
      <c r="I177" s="363">
        <v>0.214560502283105</v>
      </c>
    </row>
    <row r="178" spans="8:9" x14ac:dyDescent="0.4">
      <c r="H178" s="79">
        <v>8</v>
      </c>
      <c r="I178" s="363">
        <v>0.21486719939117199</v>
      </c>
    </row>
    <row r="179" spans="8:9" x14ac:dyDescent="0.4">
      <c r="H179" s="79">
        <v>8</v>
      </c>
      <c r="I179" s="363">
        <v>0.21606735159817353</v>
      </c>
    </row>
    <row r="180" spans="8:9" x14ac:dyDescent="0.4">
      <c r="H180" s="79">
        <v>8</v>
      </c>
      <c r="I180" s="363">
        <v>0.21714950222823731</v>
      </c>
    </row>
    <row r="181" spans="8:9" x14ac:dyDescent="0.4">
      <c r="H181" s="79">
        <v>8</v>
      </c>
      <c r="I181" s="363">
        <v>0.21879791894852135</v>
      </c>
    </row>
    <row r="182" spans="8:9" x14ac:dyDescent="0.4">
      <c r="H182" s="79">
        <v>8</v>
      </c>
      <c r="I182" s="363">
        <v>0.22326769406392691</v>
      </c>
    </row>
    <row r="183" spans="8:9" x14ac:dyDescent="0.4">
      <c r="H183" s="79">
        <v>8</v>
      </c>
      <c r="I183" s="363">
        <v>0.22585616438356163</v>
      </c>
    </row>
    <row r="184" spans="8:9" x14ac:dyDescent="0.4">
      <c r="H184" s="79">
        <v>8</v>
      </c>
      <c r="I184" s="363">
        <v>0.22655172039155613</v>
      </c>
    </row>
    <row r="185" spans="8:9" x14ac:dyDescent="0.4">
      <c r="H185" s="79">
        <v>8</v>
      </c>
      <c r="I185" s="363">
        <v>0.22998731608320649</v>
      </c>
    </row>
    <row r="186" spans="8:9" x14ac:dyDescent="0.4">
      <c r="H186" s="79">
        <v>8</v>
      </c>
      <c r="I186" s="363">
        <v>0.23591609589041096</v>
      </c>
    </row>
    <row r="187" spans="8:9" x14ac:dyDescent="0.4">
      <c r="H187" s="79">
        <v>8</v>
      </c>
      <c r="I187" s="363">
        <v>0.23705224731918778</v>
      </c>
    </row>
    <row r="188" spans="8:9" x14ac:dyDescent="0.4">
      <c r="H188" s="79">
        <v>8</v>
      </c>
      <c r="I188" s="363">
        <v>0.24607990867579907</v>
      </c>
    </row>
    <row r="189" spans="8:9" x14ac:dyDescent="0.4">
      <c r="H189" s="79">
        <v>8</v>
      </c>
      <c r="I189" s="363">
        <v>0.25767575152207012</v>
      </c>
    </row>
    <row r="190" spans="8:9" x14ac:dyDescent="0.4">
      <c r="H190" s="79">
        <v>9</v>
      </c>
      <c r="I190" s="363">
        <v>0.18433789954337898</v>
      </c>
    </row>
    <row r="191" spans="8:9" x14ac:dyDescent="0.4">
      <c r="H191" s="79">
        <v>9</v>
      </c>
      <c r="I191" s="363">
        <v>0.18460670784218092</v>
      </c>
    </row>
    <row r="192" spans="8:9" x14ac:dyDescent="0.4">
      <c r="H192" s="79">
        <v>9</v>
      </c>
      <c r="I192" s="363">
        <v>0.19222031963470318</v>
      </c>
    </row>
    <row r="193" spans="8:9" x14ac:dyDescent="0.4">
      <c r="H193" s="79">
        <v>9</v>
      </c>
      <c r="I193" s="363">
        <v>0.19326005578257199</v>
      </c>
    </row>
    <row r="194" spans="8:9" x14ac:dyDescent="0.4">
      <c r="H194" s="79">
        <v>9</v>
      </c>
      <c r="I194" s="363">
        <v>0.19392123287671234</v>
      </c>
    </row>
    <row r="195" spans="8:9" x14ac:dyDescent="0.4">
      <c r="H195" s="79">
        <v>9</v>
      </c>
      <c r="I195" s="363">
        <v>0.19416095890410959</v>
      </c>
    </row>
    <row r="196" spans="8:9" x14ac:dyDescent="0.4">
      <c r="H196" s="79">
        <v>9</v>
      </c>
      <c r="I196" s="363">
        <v>0.1942402184495558</v>
      </c>
    </row>
    <row r="197" spans="8:9" x14ac:dyDescent="0.4">
      <c r="H197" s="79">
        <v>9</v>
      </c>
      <c r="I197" s="363">
        <v>0.19677511415525117</v>
      </c>
    </row>
    <row r="198" spans="8:9" x14ac:dyDescent="0.4">
      <c r="H198" s="79">
        <v>9</v>
      </c>
      <c r="I198" s="363">
        <v>0.20804082322011419</v>
      </c>
    </row>
    <row r="199" spans="8:9" x14ac:dyDescent="0.4">
      <c r="H199" s="79">
        <v>9</v>
      </c>
      <c r="I199" s="363">
        <v>0.22875725801905405</v>
      </c>
    </row>
    <row r="200" spans="8:9" x14ac:dyDescent="0.4">
      <c r="H200" s="79">
        <v>10</v>
      </c>
      <c r="I200" s="363">
        <v>0.17667835957107003</v>
      </c>
    </row>
    <row r="201" spans="8:9" x14ac:dyDescent="0.4">
      <c r="H201" s="79">
        <v>10</v>
      </c>
      <c r="I201" s="363">
        <v>0.18067256468797563</v>
      </c>
    </row>
    <row r="202" spans="8:9" x14ac:dyDescent="0.4">
      <c r="H202" s="79">
        <v>10</v>
      </c>
      <c r="I202" s="363">
        <v>0.19150925210266753</v>
      </c>
    </row>
    <row r="203" spans="8:9" x14ac:dyDescent="0.4">
      <c r="H203" s="79">
        <v>10</v>
      </c>
      <c r="I203" s="363">
        <v>0.19366645653439443</v>
      </c>
    </row>
    <row r="204" spans="8:9" x14ac:dyDescent="0.4">
      <c r="H204" s="79">
        <v>10</v>
      </c>
      <c r="I204" s="363">
        <v>0.19561516084873376</v>
      </c>
    </row>
    <row r="205" spans="8:9" x14ac:dyDescent="0.4">
      <c r="H205" s="79">
        <v>10</v>
      </c>
      <c r="I205" s="363">
        <v>0.19571448338571623</v>
      </c>
    </row>
    <row r="206" spans="8:9" x14ac:dyDescent="0.4">
      <c r="H206" s="79">
        <v>10</v>
      </c>
      <c r="I206" s="363">
        <v>0.20053695247759176</v>
      </c>
    </row>
    <row r="207" spans="8:9" x14ac:dyDescent="0.4">
      <c r="H207" s="79">
        <v>10</v>
      </c>
      <c r="I207" s="363">
        <v>0.20308123249299714</v>
      </c>
    </row>
    <row r="208" spans="8:9" x14ac:dyDescent="0.4">
      <c r="H208" s="79">
        <v>10</v>
      </c>
      <c r="I208" s="363">
        <v>0.20512491444216294</v>
      </c>
    </row>
    <row r="209" spans="8:9" x14ac:dyDescent="0.4">
      <c r="H209" s="79">
        <v>10</v>
      </c>
      <c r="I209" s="363">
        <v>0.20784171528524711</v>
      </c>
    </row>
    <row r="210" spans="8:9" x14ac:dyDescent="0.4">
      <c r="H210" s="79">
        <v>10</v>
      </c>
      <c r="I210" s="363">
        <v>0.21112759267711345</v>
      </c>
    </row>
    <row r="211" spans="8:9" x14ac:dyDescent="0.4">
      <c r="H211" s="79">
        <v>10</v>
      </c>
      <c r="I211" s="363">
        <v>0.21134518104366348</v>
      </c>
    </row>
    <row r="212" spans="8:9" x14ac:dyDescent="0.4">
      <c r="H212" s="79">
        <v>10</v>
      </c>
      <c r="I212" s="363">
        <v>0.21143264840182649</v>
      </c>
    </row>
    <row r="213" spans="8:9" x14ac:dyDescent="0.4">
      <c r="H213" s="79">
        <v>11</v>
      </c>
      <c r="I213" s="363">
        <v>0.19498943004220853</v>
      </c>
    </row>
    <row r="214" spans="8:9" x14ac:dyDescent="0.4">
      <c r="H214" s="79">
        <v>11</v>
      </c>
      <c r="I214" s="363">
        <v>0.19701548116133136</v>
      </c>
    </row>
    <row r="215" spans="8:9" x14ac:dyDescent="0.4">
      <c r="H215" s="79">
        <v>11</v>
      </c>
      <c r="I215" s="363">
        <v>0.2008361100826854</v>
      </c>
    </row>
    <row r="216" spans="8:9" x14ac:dyDescent="0.4">
      <c r="H216" s="79">
        <v>11</v>
      </c>
      <c r="I216" s="363">
        <v>0.20401375500310059</v>
      </c>
    </row>
    <row r="217" spans="8:9" x14ac:dyDescent="0.4">
      <c r="H217" s="79">
        <v>11</v>
      </c>
      <c r="I217" s="363">
        <v>0.20526287292219395</v>
      </c>
    </row>
    <row r="218" spans="8:9" x14ac:dyDescent="0.4">
      <c r="H218" s="79">
        <v>11</v>
      </c>
      <c r="I218" s="363">
        <v>0.21042422321606749</v>
      </c>
    </row>
    <row r="219" spans="8:9" x14ac:dyDescent="0.4">
      <c r="H219" s="79">
        <v>11</v>
      </c>
      <c r="I219" s="363">
        <v>0.21213022393074821</v>
      </c>
    </row>
    <row r="220" spans="8:9" x14ac:dyDescent="0.4">
      <c r="H220" s="79">
        <v>11</v>
      </c>
      <c r="I220" s="363">
        <v>0.22229452054794521</v>
      </c>
    </row>
    <row r="221" spans="8:9" x14ac:dyDescent="0.4">
      <c r="H221" s="79">
        <v>11</v>
      </c>
      <c r="I221" s="363">
        <v>0.22333467633628792</v>
      </c>
    </row>
    <row r="222" spans="8:9" x14ac:dyDescent="0.4">
      <c r="H222" s="79">
        <v>11</v>
      </c>
      <c r="I222" s="363">
        <v>0.22934075342465754</v>
      </c>
    </row>
    <row r="223" spans="8:9" x14ac:dyDescent="0.4">
      <c r="H223" s="79">
        <v>12</v>
      </c>
      <c r="I223" s="363">
        <v>0.15711653545329107</v>
      </c>
    </row>
    <row r="224" spans="8:9" x14ac:dyDescent="0.4">
      <c r="H224" s="79">
        <v>12</v>
      </c>
      <c r="I224" s="363">
        <v>0.20547062561785068</v>
      </c>
    </row>
    <row r="225" spans="8:9" x14ac:dyDescent="0.4">
      <c r="H225" s="79">
        <v>12</v>
      </c>
      <c r="I225" s="363">
        <v>0.20977295788939623</v>
      </c>
    </row>
    <row r="226" spans="8:9" x14ac:dyDescent="0.4">
      <c r="H226" s="79">
        <v>12</v>
      </c>
      <c r="I226" s="363">
        <v>0.21416552589550536</v>
      </c>
    </row>
    <row r="227" spans="8:9" x14ac:dyDescent="0.4">
      <c r="H227" s="79">
        <v>12</v>
      </c>
      <c r="I227" s="363">
        <v>0.21457762557077628</v>
      </c>
    </row>
    <row r="228" spans="8:9" x14ac:dyDescent="0.4">
      <c r="H228" s="79">
        <v>12</v>
      </c>
      <c r="I228" s="363">
        <v>0.21470419282419215</v>
      </c>
    </row>
    <row r="229" spans="8:9" x14ac:dyDescent="0.4">
      <c r="H229" s="79">
        <v>12</v>
      </c>
      <c r="I229" s="363">
        <v>0.21576198630136983</v>
      </c>
    </row>
    <row r="230" spans="8:9" x14ac:dyDescent="0.4">
      <c r="H230" s="79">
        <v>12</v>
      </c>
      <c r="I230" s="363">
        <v>0.21738143420506431</v>
      </c>
    </row>
    <row r="231" spans="8:9" x14ac:dyDescent="0.4">
      <c r="H231" s="79">
        <v>12</v>
      </c>
      <c r="I231" s="363">
        <v>0.21800228310502284</v>
      </c>
    </row>
    <row r="232" spans="8:9" x14ac:dyDescent="0.4">
      <c r="H232" s="79">
        <v>12</v>
      </c>
      <c r="I232" s="363">
        <v>0.22</v>
      </c>
    </row>
    <row r="233" spans="8:9" x14ac:dyDescent="0.4">
      <c r="H233" s="79">
        <v>12</v>
      </c>
      <c r="I233" s="363">
        <v>0.22090419081768223</v>
      </c>
    </row>
    <row r="234" spans="8:9" x14ac:dyDescent="0.4">
      <c r="H234" s="79">
        <v>12</v>
      </c>
      <c r="I234" s="363">
        <v>0.22112252663622528</v>
      </c>
    </row>
    <row r="235" spans="8:9" x14ac:dyDescent="0.4">
      <c r="H235" s="79">
        <v>12</v>
      </c>
      <c r="I235" s="363">
        <v>0.22421705640883716</v>
      </c>
    </row>
    <row r="236" spans="8:9" x14ac:dyDescent="0.4">
      <c r="H236" s="79">
        <v>12</v>
      </c>
      <c r="I236" s="363">
        <v>0.22423113080848781</v>
      </c>
    </row>
    <row r="237" spans="8:9" x14ac:dyDescent="0.4">
      <c r="H237" s="79">
        <v>12</v>
      </c>
      <c r="I237" s="363">
        <v>0.22491729409080538</v>
      </c>
    </row>
    <row r="238" spans="8:9" x14ac:dyDescent="0.4">
      <c r="H238" s="79">
        <v>12</v>
      </c>
      <c r="I238" s="363">
        <v>0.22521409749670618</v>
      </c>
    </row>
    <row r="239" spans="8:9" x14ac:dyDescent="0.4">
      <c r="H239" s="79">
        <v>12</v>
      </c>
      <c r="I239" s="363">
        <v>0.22542998477929985</v>
      </c>
    </row>
    <row r="240" spans="8:9" x14ac:dyDescent="0.4">
      <c r="H240" s="79">
        <v>12</v>
      </c>
      <c r="I240" s="363">
        <v>0.22550138776971976</v>
      </c>
    </row>
    <row r="241" spans="8:9" x14ac:dyDescent="0.4">
      <c r="H241" s="79">
        <v>12</v>
      </c>
      <c r="I241" s="363">
        <v>0.22775625570776253</v>
      </c>
    </row>
    <row r="242" spans="8:9" x14ac:dyDescent="0.4">
      <c r="H242" s="79">
        <v>12</v>
      </c>
      <c r="I242" s="363">
        <v>0.22960195562935279</v>
      </c>
    </row>
    <row r="243" spans="8:9" x14ac:dyDescent="0.4">
      <c r="H243" s="79">
        <v>12</v>
      </c>
      <c r="I243" s="363">
        <v>0.23005093463057472</v>
      </c>
    </row>
    <row r="244" spans="8:9" x14ac:dyDescent="0.4">
      <c r="H244" s="79">
        <v>12</v>
      </c>
      <c r="I244" s="363">
        <v>0.23483872146118726</v>
      </c>
    </row>
    <row r="245" spans="8:9" x14ac:dyDescent="0.4">
      <c r="H245" s="79">
        <v>12</v>
      </c>
      <c r="I245" s="363">
        <v>0.23518424020811723</v>
      </c>
    </row>
    <row r="246" spans="8:9" x14ac:dyDescent="0.4">
      <c r="H246" s="79">
        <v>12</v>
      </c>
      <c r="I246" s="363">
        <v>0.23712727161288347</v>
      </c>
    </row>
    <row r="247" spans="8:9" x14ac:dyDescent="0.4">
      <c r="H247" s="79">
        <v>12</v>
      </c>
      <c r="I247" s="363">
        <v>0.23916214642517855</v>
      </c>
    </row>
    <row r="248" spans="8:9" x14ac:dyDescent="0.4">
      <c r="H248" s="79">
        <v>12</v>
      </c>
      <c r="I248" s="363">
        <v>0.2441592516541182</v>
      </c>
    </row>
    <row r="249" spans="8:9" x14ac:dyDescent="0.4">
      <c r="H249" s="79">
        <v>13</v>
      </c>
      <c r="I249" s="363">
        <v>0.14861182906866549</v>
      </c>
    </row>
    <row r="250" spans="8:9" x14ac:dyDescent="0.4">
      <c r="H250" s="79">
        <v>13</v>
      </c>
      <c r="I250" s="363">
        <v>0.18763209393346381</v>
      </c>
    </row>
    <row r="251" spans="8:9" x14ac:dyDescent="0.4">
      <c r="H251" s="79">
        <v>13</v>
      </c>
      <c r="I251" s="363">
        <v>0.19510038786219486</v>
      </c>
    </row>
    <row r="252" spans="8:9" x14ac:dyDescent="0.4">
      <c r="H252" s="79">
        <v>13</v>
      </c>
      <c r="I252" s="363">
        <v>0.19523516775293906</v>
      </c>
    </row>
    <row r="253" spans="8:9" x14ac:dyDescent="0.4">
      <c r="H253" s="79">
        <v>13</v>
      </c>
      <c r="I253" s="363">
        <v>0.19798700881085604</v>
      </c>
    </row>
    <row r="254" spans="8:9" x14ac:dyDescent="0.4">
      <c r="H254" s="79">
        <v>13</v>
      </c>
      <c r="I254" s="363">
        <v>0.2080444531380177</v>
      </c>
    </row>
    <row r="255" spans="8:9" x14ac:dyDescent="0.4">
      <c r="H255" s="79">
        <v>13</v>
      </c>
      <c r="I255" s="363">
        <v>0.20884049150872305</v>
      </c>
    </row>
    <row r="256" spans="8:9" x14ac:dyDescent="0.4">
      <c r="H256" s="79">
        <v>13</v>
      </c>
      <c r="I256" s="363">
        <v>0.21154123495819818</v>
      </c>
    </row>
    <row r="257" spans="8:9" x14ac:dyDescent="0.4">
      <c r="H257" s="79">
        <v>13</v>
      </c>
      <c r="I257" s="363">
        <v>0.21219648428657203</v>
      </c>
    </row>
    <row r="258" spans="8:9" x14ac:dyDescent="0.4">
      <c r="H258" s="79">
        <v>13</v>
      </c>
      <c r="I258" s="363">
        <v>0.21242847093786052</v>
      </c>
    </row>
    <row r="259" spans="8:9" x14ac:dyDescent="0.4">
      <c r="H259" s="79">
        <v>13</v>
      </c>
      <c r="I259" s="363">
        <v>0.2150180014049877</v>
      </c>
    </row>
    <row r="260" spans="8:9" x14ac:dyDescent="0.4">
      <c r="H260" s="79">
        <v>13</v>
      </c>
      <c r="I260" s="363">
        <v>0.21621653737926838</v>
      </c>
    </row>
    <row r="261" spans="8:9" x14ac:dyDescent="0.4">
      <c r="H261" s="79">
        <v>13</v>
      </c>
      <c r="I261" s="363">
        <v>0.21703590957776661</v>
      </c>
    </row>
    <row r="262" spans="8:9" x14ac:dyDescent="0.4">
      <c r="H262" s="79">
        <v>13</v>
      </c>
      <c r="I262" s="363">
        <v>0.21987388562731031</v>
      </c>
    </row>
    <row r="263" spans="8:9" x14ac:dyDescent="0.4">
      <c r="H263" s="79">
        <v>13</v>
      </c>
      <c r="I263" s="363">
        <v>0.22793949771689498</v>
      </c>
    </row>
    <row r="264" spans="8:9" x14ac:dyDescent="0.4">
      <c r="H264" s="79">
        <v>13</v>
      </c>
      <c r="I264" s="363">
        <v>0.23011978482517045</v>
      </c>
    </row>
    <row r="265" spans="8:9" x14ac:dyDescent="0.4">
      <c r="H265" s="79">
        <v>13</v>
      </c>
      <c r="I265" s="363">
        <v>0.23372326965756127</v>
      </c>
    </row>
    <row r="266" spans="8:9" x14ac:dyDescent="0.4">
      <c r="H266" s="79">
        <v>13</v>
      </c>
      <c r="I266" s="363">
        <v>0.25177038909071753</v>
      </c>
    </row>
    <row r="267" spans="8:9" x14ac:dyDescent="0.4">
      <c r="H267" s="79">
        <v>13</v>
      </c>
      <c r="I267" s="363">
        <v>0.25704623287671235</v>
      </c>
    </row>
    <row r="268" spans="8:9" x14ac:dyDescent="0.4">
      <c r="H268" s="79">
        <v>14</v>
      </c>
      <c r="I268" s="363">
        <v>0.16482832236256895</v>
      </c>
    </row>
    <row r="269" spans="8:9" x14ac:dyDescent="0.4">
      <c r="H269" s="79">
        <v>14</v>
      </c>
      <c r="I269" s="363">
        <v>0.20942810090575648</v>
      </c>
    </row>
    <row r="270" spans="8:9" x14ac:dyDescent="0.4">
      <c r="H270" s="79">
        <v>14</v>
      </c>
      <c r="I270" s="363">
        <v>0.21306595279439192</v>
      </c>
    </row>
    <row r="271" spans="8:9" x14ac:dyDescent="0.4">
      <c r="H271" s="79">
        <v>14</v>
      </c>
      <c r="I271" s="363">
        <v>0.21915472277966827</v>
      </c>
    </row>
    <row r="272" spans="8:9" x14ac:dyDescent="0.4">
      <c r="H272" s="79">
        <v>14</v>
      </c>
      <c r="I272" s="363">
        <v>0.22501524941845438</v>
      </c>
    </row>
    <row r="273" spans="8:9" x14ac:dyDescent="0.4">
      <c r="H273" s="79">
        <v>14</v>
      </c>
      <c r="I273" s="363">
        <v>0.22633595770576601</v>
      </c>
    </row>
    <row r="274" spans="8:9" x14ac:dyDescent="0.4">
      <c r="H274" s="79">
        <v>14</v>
      </c>
      <c r="I274" s="363">
        <v>0.23996447312669078</v>
      </c>
    </row>
    <row r="275" spans="8:9" x14ac:dyDescent="0.4">
      <c r="H275" s="79">
        <v>14</v>
      </c>
      <c r="I275" s="363">
        <v>0.25232086890738142</v>
      </c>
    </row>
    <row r="276" spans="8:9" x14ac:dyDescent="0.4">
      <c r="H276" s="79">
        <v>14</v>
      </c>
      <c r="I276" s="363">
        <v>0.25750672700587085</v>
      </c>
    </row>
    <row r="277" spans="8:9" x14ac:dyDescent="0.4">
      <c r="H277" s="79">
        <v>14</v>
      </c>
      <c r="I277" s="363">
        <v>0.26115167473372075</v>
      </c>
    </row>
    <row r="278" spans="8:9" x14ac:dyDescent="0.4">
      <c r="H278" s="79">
        <v>14</v>
      </c>
      <c r="I278" s="363">
        <v>0.27915239726027402</v>
      </c>
    </row>
    <row r="279" spans="8:9" x14ac:dyDescent="0.4">
      <c r="H279" s="79">
        <v>15</v>
      </c>
      <c r="I279" s="363">
        <v>0.19933014560179213</v>
      </c>
    </row>
    <row r="280" spans="8:9" x14ac:dyDescent="0.4">
      <c r="H280" s="79">
        <v>15</v>
      </c>
      <c r="I280" s="363">
        <v>0.20514824726424846</v>
      </c>
    </row>
    <row r="281" spans="8:9" x14ac:dyDescent="0.4">
      <c r="H281" s="79">
        <v>15</v>
      </c>
      <c r="I281" s="363">
        <v>0.21586801231493008</v>
      </c>
    </row>
    <row r="282" spans="8:9" x14ac:dyDescent="0.4">
      <c r="H282" s="79">
        <v>15</v>
      </c>
      <c r="I282" s="363">
        <v>0.21648563258152292</v>
      </c>
    </row>
    <row r="283" spans="8:9" x14ac:dyDescent="0.4">
      <c r="H283" s="79">
        <v>15</v>
      </c>
      <c r="I283" s="363">
        <v>0.21956419554123022</v>
      </c>
    </row>
    <row r="284" spans="8:9" x14ac:dyDescent="0.4">
      <c r="H284" s="79">
        <v>15</v>
      </c>
      <c r="I284" s="363">
        <v>0.22547089041095889</v>
      </c>
    </row>
    <row r="285" spans="8:9" x14ac:dyDescent="0.4">
      <c r="H285" s="79">
        <v>15</v>
      </c>
      <c r="I285" s="363">
        <v>0.23032500671501474</v>
      </c>
    </row>
    <row r="286" spans="8:9" x14ac:dyDescent="0.4">
      <c r="H286" s="79">
        <v>15</v>
      </c>
      <c r="I286" s="363">
        <v>0.2338013698630137</v>
      </c>
    </row>
    <row r="287" spans="8:9" x14ac:dyDescent="0.4">
      <c r="H287" s="79">
        <v>15</v>
      </c>
      <c r="I287" s="363">
        <v>0.23647345102715497</v>
      </c>
    </row>
    <row r="288" spans="8:9" x14ac:dyDescent="0.4">
      <c r="H288" s="79">
        <v>15</v>
      </c>
      <c r="I288" s="363">
        <v>0.23661872146118718</v>
      </c>
    </row>
    <row r="289" spans="8:9" x14ac:dyDescent="0.4">
      <c r="H289" s="79">
        <v>15</v>
      </c>
      <c r="I289" s="363">
        <v>0.23738307095596625</v>
      </c>
    </row>
    <row r="290" spans="8:9" x14ac:dyDescent="0.4">
      <c r="H290" s="79">
        <v>15</v>
      </c>
      <c r="I290" s="363">
        <v>0.23815032253388418</v>
      </c>
    </row>
    <row r="291" spans="8:9" x14ac:dyDescent="0.4">
      <c r="H291" s="79">
        <v>15</v>
      </c>
      <c r="I291" s="363">
        <v>0.24220700152207003</v>
      </c>
    </row>
    <row r="292" spans="8:9" x14ac:dyDescent="0.4">
      <c r="H292" s="79">
        <v>15</v>
      </c>
      <c r="I292" s="363">
        <v>0.2449940808388297</v>
      </c>
    </row>
    <row r="293" spans="8:9" x14ac:dyDescent="0.4">
      <c r="H293" s="79">
        <v>15</v>
      </c>
      <c r="I293" s="363">
        <v>0.24656107305936073</v>
      </c>
    </row>
    <row r="294" spans="8:9" x14ac:dyDescent="0.4">
      <c r="H294" s="79">
        <v>15</v>
      </c>
      <c r="I294" s="363">
        <v>0.2475076103500761</v>
      </c>
    </row>
    <row r="295" spans="8:9" x14ac:dyDescent="0.4">
      <c r="H295" s="79">
        <v>15</v>
      </c>
      <c r="I295" s="363">
        <v>0.24762937595129378</v>
      </c>
    </row>
    <row r="296" spans="8:9" x14ac:dyDescent="0.4">
      <c r="H296" s="79">
        <v>15</v>
      </c>
      <c r="I296" s="363">
        <v>0.24933789954337904</v>
      </c>
    </row>
    <row r="297" spans="8:9" x14ac:dyDescent="0.4">
      <c r="H297" s="79">
        <v>15</v>
      </c>
      <c r="I297" s="363">
        <v>0.25011415525114156</v>
      </c>
    </row>
    <row r="298" spans="8:9" x14ac:dyDescent="0.4">
      <c r="H298" s="79">
        <v>15</v>
      </c>
      <c r="I298" s="363">
        <v>0.25060216894977172</v>
      </c>
    </row>
    <row r="299" spans="8:9" x14ac:dyDescent="0.4">
      <c r="H299" s="79">
        <v>15</v>
      </c>
      <c r="I299" s="363">
        <v>0.25182062990282172</v>
      </c>
    </row>
    <row r="300" spans="8:9" x14ac:dyDescent="0.4">
      <c r="H300" s="79">
        <v>15</v>
      </c>
      <c r="I300" s="363">
        <v>0.25238203957382044</v>
      </c>
    </row>
    <row r="301" spans="8:9" x14ac:dyDescent="0.4">
      <c r="H301" s="79">
        <v>15</v>
      </c>
      <c r="I301" s="363">
        <v>0.25873287671232875</v>
      </c>
    </row>
    <row r="302" spans="8:9" x14ac:dyDescent="0.4">
      <c r="H302" s="79">
        <v>15</v>
      </c>
      <c r="I302" s="363">
        <v>0.26163432267884323</v>
      </c>
    </row>
    <row r="303" spans="8:9" x14ac:dyDescent="0.4">
      <c r="H303" s="79">
        <v>15</v>
      </c>
      <c r="I303" s="363">
        <v>0.26311929223744296</v>
      </c>
    </row>
    <row r="304" spans="8:9" x14ac:dyDescent="0.4">
      <c r="H304" s="79">
        <v>15</v>
      </c>
      <c r="I304" s="363">
        <v>0.26641362252663625</v>
      </c>
    </row>
    <row r="305" spans="8:9" x14ac:dyDescent="0.4">
      <c r="H305" s="79">
        <v>15</v>
      </c>
      <c r="I305" s="363">
        <v>0.2684246575342466</v>
      </c>
    </row>
    <row r="306" spans="8:9" x14ac:dyDescent="0.4">
      <c r="H306" s="79">
        <v>15</v>
      </c>
      <c r="I306" s="363">
        <v>0.27298444634703195</v>
      </c>
    </row>
    <row r="307" spans="8:9" x14ac:dyDescent="0.4">
      <c r="H307" s="79">
        <v>15</v>
      </c>
      <c r="I307" s="363">
        <v>0.27447773972602729</v>
      </c>
    </row>
    <row r="308" spans="8:9" x14ac:dyDescent="0.4">
      <c r="H308" s="79">
        <v>15</v>
      </c>
      <c r="I308" s="363">
        <v>0.27625570776255709</v>
      </c>
    </row>
    <row r="309" spans="8:9" x14ac:dyDescent="0.4">
      <c r="H309" s="79">
        <v>15</v>
      </c>
      <c r="I309" s="363">
        <v>0.27781392694063933</v>
      </c>
    </row>
    <row r="310" spans="8:9" x14ac:dyDescent="0.4">
      <c r="H310" s="79">
        <v>15</v>
      </c>
      <c r="I310" s="363">
        <v>0.27837043378995441</v>
      </c>
    </row>
    <row r="311" spans="8:9" x14ac:dyDescent="0.4">
      <c r="H311" s="79">
        <v>15</v>
      </c>
      <c r="I311" s="363">
        <v>0.28166666666666668</v>
      </c>
    </row>
    <row r="312" spans="8:9" x14ac:dyDescent="0.4">
      <c r="H312" s="79">
        <v>16</v>
      </c>
      <c r="I312" s="363">
        <v>0.13161807750848847</v>
      </c>
    </row>
    <row r="313" spans="8:9" x14ac:dyDescent="0.4">
      <c r="H313" s="79">
        <v>16</v>
      </c>
      <c r="I313" s="363">
        <v>0.1742579908675799</v>
      </c>
    </row>
    <row r="314" spans="8:9" x14ac:dyDescent="0.4">
      <c r="H314" s="79">
        <v>16</v>
      </c>
      <c r="I314" s="363">
        <v>0.18110730593607305</v>
      </c>
    </row>
    <row r="315" spans="8:9" x14ac:dyDescent="0.4">
      <c r="H315" s="79">
        <v>16</v>
      </c>
      <c r="I315" s="363">
        <v>0.18129013747466599</v>
      </c>
    </row>
    <row r="316" spans="8:9" x14ac:dyDescent="0.4">
      <c r="H316" s="79">
        <v>16</v>
      </c>
      <c r="I316" s="363">
        <v>0.18146118721461188</v>
      </c>
    </row>
    <row r="317" spans="8:9" x14ac:dyDescent="0.4">
      <c r="H317" s="79">
        <v>16</v>
      </c>
      <c r="I317" s="363">
        <v>0.20917808219178083</v>
      </c>
    </row>
    <row r="318" spans="8:9" x14ac:dyDescent="0.4">
      <c r="H318" s="79">
        <v>16</v>
      </c>
      <c r="I318" s="363">
        <v>0.21404680365296805</v>
      </c>
    </row>
    <row r="319" spans="8:9" x14ac:dyDescent="0.4">
      <c r="H319" s="79">
        <v>16</v>
      </c>
      <c r="I319" s="363">
        <v>0.21825476766048887</v>
      </c>
    </row>
    <row r="320" spans="8:9" x14ac:dyDescent="0.4">
      <c r="H320" s="79">
        <v>16</v>
      </c>
      <c r="I320" s="363">
        <v>0.22218417047184169</v>
      </c>
    </row>
    <row r="321" spans="8:9" x14ac:dyDescent="0.4">
      <c r="H321" s="79">
        <v>16</v>
      </c>
      <c r="I321" s="363">
        <v>0.22808387053451518</v>
      </c>
    </row>
    <row r="322" spans="8:9" x14ac:dyDescent="0.4">
      <c r="H322" s="79">
        <v>16</v>
      </c>
      <c r="I322" s="363">
        <v>0.22880876731930047</v>
      </c>
    </row>
    <row r="323" spans="8:9" x14ac:dyDescent="0.4">
      <c r="H323" s="79">
        <v>16</v>
      </c>
      <c r="I323" s="363">
        <v>0.23042237442922375</v>
      </c>
    </row>
    <row r="324" spans="8:9" x14ac:dyDescent="0.4">
      <c r="H324" s="79">
        <v>16</v>
      </c>
      <c r="I324" s="363">
        <v>0.23101027397260271</v>
      </c>
    </row>
    <row r="325" spans="8:9" x14ac:dyDescent="0.4">
      <c r="H325" s="79">
        <v>16</v>
      </c>
      <c r="I325" s="363">
        <v>0.23163707977837447</v>
      </c>
    </row>
    <row r="326" spans="8:9" x14ac:dyDescent="0.4">
      <c r="H326" s="79">
        <v>16</v>
      </c>
      <c r="I326" s="363">
        <v>0.23237728310502279</v>
      </c>
    </row>
    <row r="327" spans="8:9" x14ac:dyDescent="0.4">
      <c r="H327" s="79">
        <v>16</v>
      </c>
      <c r="I327" s="363">
        <v>0.23311173784582329</v>
      </c>
    </row>
    <row r="328" spans="8:9" x14ac:dyDescent="0.4">
      <c r="H328" s="79">
        <v>16</v>
      </c>
      <c r="I328" s="363">
        <v>0.23349885844748858</v>
      </c>
    </row>
    <row r="329" spans="8:9" x14ac:dyDescent="0.4">
      <c r="H329" s="79">
        <v>16</v>
      </c>
      <c r="I329" s="363">
        <v>0.2348261650550631</v>
      </c>
    </row>
    <row r="330" spans="8:9" x14ac:dyDescent="0.4">
      <c r="H330" s="79">
        <v>16</v>
      </c>
      <c r="I330" s="363">
        <v>0.23642028158295275</v>
      </c>
    </row>
    <row r="331" spans="8:9" x14ac:dyDescent="0.4">
      <c r="H331" s="79">
        <v>16</v>
      </c>
      <c r="I331" s="363">
        <v>0.23692019125809069</v>
      </c>
    </row>
    <row r="332" spans="8:9" x14ac:dyDescent="0.4">
      <c r="H332" s="79">
        <v>16</v>
      </c>
      <c r="I332" s="363">
        <v>0.23851598173515984</v>
      </c>
    </row>
    <row r="333" spans="8:9" x14ac:dyDescent="0.4">
      <c r="H333" s="79">
        <v>16</v>
      </c>
      <c r="I333" s="363">
        <v>0.24004079371474607</v>
      </c>
    </row>
    <row r="334" spans="8:9" x14ac:dyDescent="0.4">
      <c r="H334" s="79">
        <v>16</v>
      </c>
      <c r="I334" s="363">
        <v>0.24053082191780825</v>
      </c>
    </row>
    <row r="335" spans="8:9" x14ac:dyDescent="0.4">
      <c r="H335" s="79">
        <v>16</v>
      </c>
      <c r="I335" s="363">
        <v>0.24237845823260809</v>
      </c>
    </row>
    <row r="336" spans="8:9" x14ac:dyDescent="0.4">
      <c r="H336" s="79">
        <v>16</v>
      </c>
      <c r="I336" s="363">
        <v>0.24322517962664517</v>
      </c>
    </row>
    <row r="337" spans="8:9" x14ac:dyDescent="0.4">
      <c r="H337" s="79">
        <v>16</v>
      </c>
      <c r="I337" s="363">
        <v>0.24395458830481584</v>
      </c>
    </row>
    <row r="338" spans="8:9" x14ac:dyDescent="0.4">
      <c r="H338" s="79">
        <v>16</v>
      </c>
      <c r="I338" s="363">
        <v>0.24425187952585203</v>
      </c>
    </row>
    <row r="339" spans="8:9" x14ac:dyDescent="0.4">
      <c r="H339" s="79">
        <v>16</v>
      </c>
      <c r="I339" s="363">
        <v>0.24622386907434998</v>
      </c>
    </row>
    <row r="340" spans="8:9" x14ac:dyDescent="0.4">
      <c r="H340" s="79">
        <v>16</v>
      </c>
      <c r="I340" s="363">
        <v>0.24752700210748158</v>
      </c>
    </row>
    <row r="341" spans="8:9" x14ac:dyDescent="0.4">
      <c r="H341" s="79">
        <v>16</v>
      </c>
      <c r="I341" s="363">
        <v>0.24848744292237443</v>
      </c>
    </row>
    <row r="342" spans="8:9" x14ac:dyDescent="0.4">
      <c r="H342" s="79">
        <v>16</v>
      </c>
      <c r="I342" s="363">
        <v>0.24900813635956665</v>
      </c>
    </row>
    <row r="343" spans="8:9" x14ac:dyDescent="0.4">
      <c r="H343" s="79">
        <v>16</v>
      </c>
      <c r="I343" s="363">
        <v>0.25117833587011673</v>
      </c>
    </row>
    <row r="344" spans="8:9" x14ac:dyDescent="0.4">
      <c r="H344" s="79">
        <v>16</v>
      </c>
      <c r="I344" s="363">
        <v>0.25133623349376782</v>
      </c>
    </row>
    <row r="345" spans="8:9" x14ac:dyDescent="0.4">
      <c r="H345" s="79">
        <v>16</v>
      </c>
      <c r="I345" s="363">
        <v>0.25342885441847973</v>
      </c>
    </row>
    <row r="346" spans="8:9" x14ac:dyDescent="0.4">
      <c r="H346" s="79">
        <v>16</v>
      </c>
      <c r="I346" s="363">
        <v>0.25447089595247591</v>
      </c>
    </row>
    <row r="347" spans="8:9" x14ac:dyDescent="0.4">
      <c r="H347" s="79">
        <v>16</v>
      </c>
      <c r="I347" s="363">
        <v>0.25484295004842944</v>
      </c>
    </row>
    <row r="348" spans="8:9" x14ac:dyDescent="0.4">
      <c r="H348" s="79">
        <v>16</v>
      </c>
      <c r="I348" s="363">
        <v>0.25585595862803251</v>
      </c>
    </row>
    <row r="349" spans="8:9" x14ac:dyDescent="0.4">
      <c r="H349" s="79">
        <v>16</v>
      </c>
      <c r="I349" s="363">
        <v>0.26204304875434187</v>
      </c>
    </row>
    <row r="350" spans="8:9" x14ac:dyDescent="0.4">
      <c r="H350" s="79">
        <v>16</v>
      </c>
      <c r="I350" s="363">
        <v>0.26535549281314164</v>
      </c>
    </row>
    <row r="351" spans="8:9" x14ac:dyDescent="0.4">
      <c r="H351" s="79">
        <v>16</v>
      </c>
      <c r="I351" s="363">
        <v>0.2712943449244819</v>
      </c>
    </row>
    <row r="352" spans="8:9" x14ac:dyDescent="0.4">
      <c r="H352" s="79">
        <v>16</v>
      </c>
      <c r="I352" s="363">
        <v>0.27530619212222074</v>
      </c>
    </row>
    <row r="353" spans="8:9" x14ac:dyDescent="0.4">
      <c r="H353" s="79">
        <v>17</v>
      </c>
      <c r="I353" s="363">
        <v>0.2011826893824156</v>
      </c>
    </row>
    <row r="354" spans="8:9" x14ac:dyDescent="0.4">
      <c r="H354" s="79">
        <v>17</v>
      </c>
      <c r="I354" s="363">
        <v>0.21342972849646363</v>
      </c>
    </row>
    <row r="355" spans="8:9" x14ac:dyDescent="0.4">
      <c r="H355" s="79">
        <v>17</v>
      </c>
      <c r="I355" s="363">
        <v>0.21565486602276471</v>
      </c>
    </row>
    <row r="356" spans="8:9" x14ac:dyDescent="0.4">
      <c r="H356" s="79">
        <v>17</v>
      </c>
      <c r="I356" s="363">
        <v>0.22517182865617158</v>
      </c>
    </row>
    <row r="357" spans="8:9" x14ac:dyDescent="0.4">
      <c r="H357" s="79">
        <v>17</v>
      </c>
      <c r="I357" s="363">
        <v>0.22597319065544172</v>
      </c>
    </row>
    <row r="358" spans="8:9" x14ac:dyDescent="0.4">
      <c r="H358" s="79">
        <v>17</v>
      </c>
      <c r="I358" s="363">
        <v>0.2263708266788349</v>
      </c>
    </row>
    <row r="359" spans="8:9" x14ac:dyDescent="0.4">
      <c r="H359" s="79">
        <v>17</v>
      </c>
      <c r="I359" s="363">
        <v>0.23886112922627128</v>
      </c>
    </row>
    <row r="360" spans="8:9" x14ac:dyDescent="0.4">
      <c r="H360" s="79">
        <v>17</v>
      </c>
      <c r="I360" s="363">
        <v>0.25949155581637978</v>
      </c>
    </row>
    <row r="361" spans="8:9" x14ac:dyDescent="0.4">
      <c r="H361" s="79">
        <v>18</v>
      </c>
      <c r="I361" s="363">
        <v>0.20246100678574847</v>
      </c>
    </row>
    <row r="362" spans="8:9" x14ac:dyDescent="0.4">
      <c r="H362" s="79">
        <v>18</v>
      </c>
      <c r="I362" s="363">
        <v>0.22582705909194614</v>
      </c>
    </row>
    <row r="363" spans="8:9" x14ac:dyDescent="0.4">
      <c r="H363" s="79">
        <v>18</v>
      </c>
      <c r="I363" s="363">
        <v>0.22796885694729641</v>
      </c>
    </row>
    <row r="364" spans="8:9" x14ac:dyDescent="0.4">
      <c r="H364" s="79">
        <v>18</v>
      </c>
      <c r="I364" s="363">
        <v>0.22808008213552361</v>
      </c>
    </row>
    <row r="365" spans="8:9" x14ac:dyDescent="0.4">
      <c r="H365" s="79">
        <v>18</v>
      </c>
      <c r="I365" s="363">
        <v>0.22907360375613917</v>
      </c>
    </row>
    <row r="366" spans="8:9" x14ac:dyDescent="0.4">
      <c r="H366" s="79">
        <v>18</v>
      </c>
      <c r="I366" s="363">
        <v>0.23238621544079288</v>
      </c>
    </row>
    <row r="367" spans="8:9" x14ac:dyDescent="0.4">
      <c r="H367" s="79">
        <v>18</v>
      </c>
      <c r="I367" s="363">
        <v>0.24373238634164443</v>
      </c>
    </row>
    <row r="368" spans="8:9" x14ac:dyDescent="0.4">
      <c r="H368" s="79">
        <v>18</v>
      </c>
      <c r="I368" s="363">
        <v>0.24463924752217006</v>
      </c>
    </row>
    <row r="369" spans="8:9" x14ac:dyDescent="0.4">
      <c r="H369" s="79">
        <v>18</v>
      </c>
      <c r="I369" s="363">
        <v>0.24591320553780616</v>
      </c>
    </row>
    <row r="370" spans="8:9" x14ac:dyDescent="0.4">
      <c r="H370" s="79">
        <v>18</v>
      </c>
      <c r="I370" s="363">
        <v>0.24910258732645058</v>
      </c>
    </row>
    <row r="371" spans="8:9" x14ac:dyDescent="0.4">
      <c r="H371" s="79">
        <v>19</v>
      </c>
      <c r="I371" s="363">
        <v>0.15413812785388128</v>
      </c>
    </row>
    <row r="372" spans="8:9" x14ac:dyDescent="0.4">
      <c r="H372" s="79">
        <v>19</v>
      </c>
      <c r="I372" s="363">
        <v>0.19311556023884793</v>
      </c>
    </row>
    <row r="373" spans="8:9" x14ac:dyDescent="0.4">
      <c r="H373" s="79">
        <v>19</v>
      </c>
      <c r="I373" s="363">
        <v>0.23166495550992472</v>
      </c>
    </row>
    <row r="374" spans="8:9" x14ac:dyDescent="0.4">
      <c r="H374" s="79">
        <v>19</v>
      </c>
      <c r="I374" s="363">
        <v>0.23734130209521645</v>
      </c>
    </row>
    <row r="375" spans="8:9" x14ac:dyDescent="0.4">
      <c r="H375" s="79">
        <v>19</v>
      </c>
      <c r="I375" s="363">
        <v>0.24127624543557641</v>
      </c>
    </row>
    <row r="376" spans="8:9" x14ac:dyDescent="0.4">
      <c r="H376" s="79">
        <v>20</v>
      </c>
      <c r="I376" s="363">
        <v>0.23418681621770712</v>
      </c>
    </row>
    <row r="377" spans="8:9" x14ac:dyDescent="0.4">
      <c r="H377" s="79">
        <v>20</v>
      </c>
      <c r="I377" s="363">
        <v>0.23831172811130519</v>
      </c>
    </row>
    <row r="378" spans="8:9" x14ac:dyDescent="0.4">
      <c r="H378" s="79">
        <v>20</v>
      </c>
      <c r="I378" s="363">
        <v>0.23941724679991019</v>
      </c>
    </row>
    <row r="379" spans="8:9" x14ac:dyDescent="0.4">
      <c r="H379" s="79">
        <v>20</v>
      </c>
      <c r="I379" s="363">
        <v>0.24064999540314425</v>
      </c>
    </row>
    <row r="380" spans="8:9" x14ac:dyDescent="0.4">
      <c r="H380" s="79">
        <v>20</v>
      </c>
      <c r="I380" s="363">
        <v>0.24105716567777272</v>
      </c>
    </row>
    <row r="381" spans="8:9" x14ac:dyDescent="0.4">
      <c r="H381" s="79">
        <v>20</v>
      </c>
      <c r="I381" s="363">
        <v>0.2415387208482731</v>
      </c>
    </row>
    <row r="382" spans="8:9" x14ac:dyDescent="0.4">
      <c r="H382" s="79">
        <v>20</v>
      </c>
      <c r="I382" s="363">
        <v>0.24896111060034937</v>
      </c>
    </row>
    <row r="383" spans="8:9" x14ac:dyDescent="0.4">
      <c r="H383" s="79">
        <v>20</v>
      </c>
      <c r="I383" s="363">
        <v>0.24911280684012133</v>
      </c>
    </row>
    <row r="384" spans="8:9" x14ac:dyDescent="0.4">
      <c r="H384" s="79">
        <v>20</v>
      </c>
      <c r="I384" s="363">
        <v>0.25033557046979865</v>
      </c>
    </row>
    <row r="385" spans="8:9" x14ac:dyDescent="0.4">
      <c r="H385" s="79">
        <v>20</v>
      </c>
      <c r="I385" s="363">
        <v>0.25243224745385268</v>
      </c>
    </row>
    <row r="386" spans="8:9" x14ac:dyDescent="0.4">
      <c r="H386" s="79">
        <v>20</v>
      </c>
      <c r="I386" s="363">
        <v>0.25497635173097155</v>
      </c>
    </row>
    <row r="387" spans="8:9" x14ac:dyDescent="0.4">
      <c r="H387" s="79">
        <v>20</v>
      </c>
      <c r="I387" s="363">
        <v>0.27614065708418889</v>
      </c>
    </row>
    <row r="388" spans="8:9" x14ac:dyDescent="0.4">
      <c r="H388" s="79">
        <v>21</v>
      </c>
      <c r="I388" s="363">
        <v>0.20365589093058459</v>
      </c>
    </row>
    <row r="389" spans="8:9" x14ac:dyDescent="0.4">
      <c r="H389" s="79">
        <v>21</v>
      </c>
      <c r="I389" s="363">
        <v>0.20851592036136885</v>
      </c>
    </row>
    <row r="390" spans="8:9" x14ac:dyDescent="0.4">
      <c r="H390" s="79">
        <v>21</v>
      </c>
      <c r="I390" s="363">
        <v>0.22544906900328587</v>
      </c>
    </row>
    <row r="391" spans="8:9" x14ac:dyDescent="0.4">
      <c r="H391" s="79">
        <v>21</v>
      </c>
      <c r="I391" s="363">
        <v>0.23906659279272932</v>
      </c>
    </row>
    <row r="392" spans="8:9" x14ac:dyDescent="0.4">
      <c r="H392" s="79">
        <v>21</v>
      </c>
      <c r="I392" s="363">
        <v>0.2407542406773312</v>
      </c>
    </row>
    <row r="393" spans="8:9" x14ac:dyDescent="0.4">
      <c r="H393" s="79">
        <v>21</v>
      </c>
      <c r="I393" s="363">
        <v>0.24173876472001921</v>
      </c>
    </row>
    <row r="394" spans="8:9" x14ac:dyDescent="0.4">
      <c r="H394" s="79">
        <v>21</v>
      </c>
      <c r="I394" s="363">
        <v>0.24307077625570778</v>
      </c>
    </row>
    <row r="395" spans="8:9" x14ac:dyDescent="0.4">
      <c r="H395" s="79">
        <v>21</v>
      </c>
      <c r="I395" s="363">
        <v>0.24635727074990274</v>
      </c>
    </row>
    <row r="396" spans="8:9" x14ac:dyDescent="0.4">
      <c r="H396" s="79">
        <v>21</v>
      </c>
      <c r="I396" s="363">
        <v>0.24681361873353658</v>
      </c>
    </row>
    <row r="397" spans="8:9" x14ac:dyDescent="0.4">
      <c r="H397" s="79">
        <v>21</v>
      </c>
      <c r="I397" s="363">
        <v>0.2470740722087921</v>
      </c>
    </row>
    <row r="398" spans="8:9" x14ac:dyDescent="0.4">
      <c r="H398" s="79">
        <v>21</v>
      </c>
      <c r="I398" s="363">
        <v>0.24774543378995439</v>
      </c>
    </row>
    <row r="399" spans="8:9" x14ac:dyDescent="0.4">
      <c r="H399" s="79">
        <v>21</v>
      </c>
      <c r="I399" s="363">
        <v>0.24801369352199967</v>
      </c>
    </row>
    <row r="400" spans="8:9" x14ac:dyDescent="0.4">
      <c r="H400" s="79">
        <v>21</v>
      </c>
      <c r="I400" s="363">
        <v>0.25496663244353179</v>
      </c>
    </row>
    <row r="401" spans="8:9" x14ac:dyDescent="0.4">
      <c r="H401" s="79">
        <v>21</v>
      </c>
      <c r="I401" s="363">
        <v>0.26565138033310515</v>
      </c>
    </row>
    <row r="402" spans="8:9" x14ac:dyDescent="0.4">
      <c r="H402" s="79">
        <v>21</v>
      </c>
      <c r="I402" s="363">
        <v>0.26756378513976681</v>
      </c>
    </row>
    <row r="403" spans="8:9" x14ac:dyDescent="0.4">
      <c r="H403" s="79">
        <v>21</v>
      </c>
      <c r="I403" s="363">
        <v>0.26819365467979422</v>
      </c>
    </row>
    <row r="404" spans="8:9" x14ac:dyDescent="0.4">
      <c r="H404" s="79">
        <v>21</v>
      </c>
      <c r="I404" s="363">
        <v>0.27448401422178287</v>
      </c>
    </row>
    <row r="405" spans="8:9" x14ac:dyDescent="0.4">
      <c r="H405" s="79">
        <v>21</v>
      </c>
      <c r="I405" s="363">
        <v>0.2746307850260622</v>
      </c>
    </row>
    <row r="406" spans="8:9" x14ac:dyDescent="0.4">
      <c r="H406" s="79">
        <v>21</v>
      </c>
      <c r="I406" s="363">
        <v>0.27558029227757963</v>
      </c>
    </row>
    <row r="407" spans="8:9" x14ac:dyDescent="0.4">
      <c r="H407" s="79">
        <v>21</v>
      </c>
      <c r="I407" s="363">
        <v>0.27682437965745998</v>
      </c>
    </row>
    <row r="408" spans="8:9" x14ac:dyDescent="0.4">
      <c r="H408" s="79">
        <v>21</v>
      </c>
      <c r="I408" s="363">
        <v>0.27845937975646884</v>
      </c>
    </row>
    <row r="409" spans="8:9" x14ac:dyDescent="0.4">
      <c r="H409" s="79">
        <v>21</v>
      </c>
      <c r="I409" s="363">
        <v>0.27926214921286785</v>
      </c>
    </row>
    <row r="410" spans="8:9" x14ac:dyDescent="0.4">
      <c r="H410" s="79">
        <v>21</v>
      </c>
      <c r="I410" s="363">
        <v>0.28291338614518002</v>
      </c>
    </row>
    <row r="411" spans="8:9" x14ac:dyDescent="0.4">
      <c r="H411" s="79">
        <v>21</v>
      </c>
      <c r="I411" s="363">
        <v>0.28452370833933743</v>
      </c>
    </row>
    <row r="412" spans="8:9" x14ac:dyDescent="0.4">
      <c r="H412" s="79">
        <v>21</v>
      </c>
      <c r="I412" s="363">
        <v>0.28454664574426636</v>
      </c>
    </row>
    <row r="413" spans="8:9" x14ac:dyDescent="0.4">
      <c r="H413" s="79">
        <v>21</v>
      </c>
      <c r="I413" s="363">
        <v>0.28461652291560968</v>
      </c>
    </row>
    <row r="414" spans="8:9" x14ac:dyDescent="0.4">
      <c r="H414" s="79">
        <v>21</v>
      </c>
      <c r="I414" s="363">
        <v>0.2948705825137794</v>
      </c>
    </row>
    <row r="415" spans="8:9" x14ac:dyDescent="0.4">
      <c r="H415" s="79">
        <v>21</v>
      </c>
      <c r="I415" s="363">
        <v>0.2986227205472608</v>
      </c>
    </row>
    <row r="416" spans="8:9" x14ac:dyDescent="0.4">
      <c r="H416" s="79">
        <v>21</v>
      </c>
      <c r="I416" s="363">
        <v>0.30451978691019788</v>
      </c>
    </row>
    <row r="417" spans="8:9" x14ac:dyDescent="0.4">
      <c r="H417" s="79">
        <v>22</v>
      </c>
      <c r="I417" s="363">
        <v>0.20774393489999241</v>
      </c>
    </row>
    <row r="418" spans="8:9" x14ac:dyDescent="0.4">
      <c r="H418" s="79">
        <v>22</v>
      </c>
      <c r="I418" s="363">
        <v>0.20924532088915651</v>
      </c>
    </row>
    <row r="419" spans="8:9" x14ac:dyDescent="0.4">
      <c r="H419" s="79">
        <v>22</v>
      </c>
      <c r="I419" s="363">
        <v>0.25605412292712615</v>
      </c>
    </row>
    <row r="420" spans="8:9" x14ac:dyDescent="0.4">
      <c r="H420" s="79">
        <v>22</v>
      </c>
      <c r="I420" s="363">
        <v>0.26020933150809944</v>
      </c>
    </row>
    <row r="421" spans="8:9" x14ac:dyDescent="0.4">
      <c r="H421" s="79">
        <v>22</v>
      </c>
      <c r="I421" s="363">
        <v>0.26216726776531707</v>
      </c>
    </row>
    <row r="422" spans="8:9" x14ac:dyDescent="0.4">
      <c r="H422" s="79">
        <v>22</v>
      </c>
      <c r="I422" s="363">
        <v>0.2625290790511961</v>
      </c>
    </row>
    <row r="423" spans="8:9" x14ac:dyDescent="0.4">
      <c r="H423" s="79">
        <v>22</v>
      </c>
      <c r="I423" s="363">
        <v>0.2660699616648412</v>
      </c>
    </row>
    <row r="424" spans="8:9" x14ac:dyDescent="0.4">
      <c r="H424" s="79">
        <v>22</v>
      </c>
      <c r="I424" s="363">
        <v>0.26616567799832691</v>
      </c>
    </row>
    <row r="425" spans="8:9" x14ac:dyDescent="0.4">
      <c r="H425" s="79">
        <v>22</v>
      </c>
      <c r="I425" s="363">
        <v>0.26742882084340586</v>
      </c>
    </row>
    <row r="426" spans="8:9" x14ac:dyDescent="0.4">
      <c r="H426" s="79">
        <v>22</v>
      </c>
      <c r="I426" s="363">
        <v>0.26765314620987996</v>
      </c>
    </row>
    <row r="427" spans="8:9" x14ac:dyDescent="0.4">
      <c r="H427" s="79">
        <v>22</v>
      </c>
      <c r="I427" s="363">
        <v>0.26886721811122449</v>
      </c>
    </row>
    <row r="428" spans="8:9" x14ac:dyDescent="0.4">
      <c r="H428" s="79">
        <v>22</v>
      </c>
      <c r="I428" s="363">
        <v>0.27079452054794517</v>
      </c>
    </row>
    <row r="429" spans="8:9" x14ac:dyDescent="0.4">
      <c r="H429" s="79">
        <v>22</v>
      </c>
      <c r="I429" s="363">
        <v>0.27366353796823317</v>
      </c>
    </row>
    <row r="430" spans="8:9" x14ac:dyDescent="0.4">
      <c r="H430" s="79">
        <v>22</v>
      </c>
      <c r="I430" s="363">
        <v>0.27388512633740086</v>
      </c>
    </row>
    <row r="431" spans="8:9" x14ac:dyDescent="0.4">
      <c r="H431" s="79">
        <v>22</v>
      </c>
      <c r="I431" s="363">
        <v>0.2741451040081177</v>
      </c>
    </row>
    <row r="432" spans="8:9" x14ac:dyDescent="0.4">
      <c r="H432" s="79">
        <v>22</v>
      </c>
      <c r="I432" s="363">
        <v>0.27639373862178052</v>
      </c>
    </row>
    <row r="433" spans="8:9" x14ac:dyDescent="0.4">
      <c r="H433" s="79">
        <v>22</v>
      </c>
      <c r="I433" s="363">
        <v>0.2790391933028919</v>
      </c>
    </row>
    <row r="434" spans="8:9" x14ac:dyDescent="0.4">
      <c r="H434" s="79">
        <v>22</v>
      </c>
      <c r="I434" s="363">
        <v>0.28050839722526466</v>
      </c>
    </row>
    <row r="435" spans="8:9" x14ac:dyDescent="0.4">
      <c r="H435" s="79">
        <v>22</v>
      </c>
      <c r="I435" s="363">
        <v>0.28998783177427934</v>
      </c>
    </row>
    <row r="436" spans="8:9" x14ac:dyDescent="0.4">
      <c r="H436" s="79">
        <v>22</v>
      </c>
      <c r="I436" s="363">
        <v>0.29063141683778237</v>
      </c>
    </row>
    <row r="437" spans="8:9" x14ac:dyDescent="0.4">
      <c r="H437" s="79">
        <v>22</v>
      </c>
      <c r="I437" s="363">
        <v>0.29142614615813622</v>
      </c>
    </row>
    <row r="438" spans="8:9" x14ac:dyDescent="0.4">
      <c r="H438" s="79">
        <v>22</v>
      </c>
      <c r="I438" s="363">
        <v>0.2952283105022831</v>
      </c>
    </row>
    <row r="439" spans="8:9" x14ac:dyDescent="0.4">
      <c r="H439" s="79">
        <v>22</v>
      </c>
      <c r="I439" s="363">
        <v>0.29524543378995433</v>
      </c>
    </row>
    <row r="440" spans="8:9" x14ac:dyDescent="0.4">
      <c r="H440" s="79">
        <v>22</v>
      </c>
      <c r="I440" s="363">
        <v>0.29530679223744294</v>
      </c>
    </row>
    <row r="441" spans="8:9" x14ac:dyDescent="0.4">
      <c r="H441" s="79">
        <v>22</v>
      </c>
      <c r="I441" s="363">
        <v>0.30005178007759054</v>
      </c>
    </row>
    <row r="442" spans="8:9" x14ac:dyDescent="0.4">
      <c r="H442" s="79">
        <v>22</v>
      </c>
      <c r="I442" s="363">
        <v>0.30036647273556921</v>
      </c>
    </row>
    <row r="443" spans="8:9" x14ac:dyDescent="0.4">
      <c r="H443" s="79">
        <v>22</v>
      </c>
      <c r="I443" s="363">
        <v>0.3006207191780822</v>
      </c>
    </row>
    <row r="444" spans="8:9" x14ac:dyDescent="0.4">
      <c r="H444" s="79">
        <v>22</v>
      </c>
      <c r="I444" s="363">
        <v>0.30505984076271619</v>
      </c>
    </row>
    <row r="445" spans="8:9" x14ac:dyDescent="0.4">
      <c r="H445" s="79">
        <v>22</v>
      </c>
      <c r="I445" s="363">
        <v>0.30610958904109586</v>
      </c>
    </row>
    <row r="446" spans="8:9" x14ac:dyDescent="0.4">
      <c r="H446" s="79">
        <v>22</v>
      </c>
      <c r="I446" s="363">
        <v>0.31192541856925415</v>
      </c>
    </row>
    <row r="447" spans="8:9" x14ac:dyDescent="0.4">
      <c r="H447" s="79">
        <v>23</v>
      </c>
      <c r="I447" s="363">
        <v>0.22773429006305715</v>
      </c>
    </row>
    <row r="448" spans="8:9" x14ac:dyDescent="0.4">
      <c r="H448" s="79">
        <v>23</v>
      </c>
      <c r="I448" s="363">
        <v>0.24509246575342469</v>
      </c>
    </row>
    <row r="449" spans="8:9" x14ac:dyDescent="0.4">
      <c r="H449" s="79">
        <v>23</v>
      </c>
      <c r="I449" s="363">
        <v>0.24538945781797222</v>
      </c>
    </row>
    <row r="450" spans="8:9" x14ac:dyDescent="0.4">
      <c r="H450" s="79">
        <v>23</v>
      </c>
      <c r="I450" s="363">
        <v>0.24972216182261844</v>
      </c>
    </row>
    <row r="451" spans="8:9" x14ac:dyDescent="0.4">
      <c r="H451" s="79">
        <v>23</v>
      </c>
      <c r="I451" s="363">
        <v>0.25495274839604637</v>
      </c>
    </row>
    <row r="452" spans="8:9" x14ac:dyDescent="0.4">
      <c r="H452" s="79">
        <v>23</v>
      </c>
      <c r="I452" s="363">
        <v>0.26515728056823945</v>
      </c>
    </row>
    <row r="453" spans="8:9" x14ac:dyDescent="0.4">
      <c r="H453" s="79">
        <v>23</v>
      </c>
      <c r="I453" s="363">
        <v>0.27033702993793357</v>
      </c>
    </row>
    <row r="454" spans="8:9" x14ac:dyDescent="0.4">
      <c r="H454" s="79">
        <v>23</v>
      </c>
      <c r="I454" s="363">
        <v>0.27323608259183207</v>
      </c>
    </row>
    <row r="455" spans="8:9" x14ac:dyDescent="0.4">
      <c r="H455" s="79">
        <v>23</v>
      </c>
      <c r="I455" s="363">
        <v>0.2739840182648402</v>
      </c>
    </row>
    <row r="456" spans="8:9" x14ac:dyDescent="0.4">
      <c r="H456" s="79">
        <v>23</v>
      </c>
      <c r="I456" s="363">
        <v>0.27614028411973618</v>
      </c>
    </row>
    <row r="457" spans="8:9" x14ac:dyDescent="0.4">
      <c r="H457" s="79">
        <v>23</v>
      </c>
      <c r="I457" s="363">
        <v>0.28026350837138508</v>
      </c>
    </row>
    <row r="458" spans="8:9" x14ac:dyDescent="0.4">
      <c r="H458" s="79">
        <v>23</v>
      </c>
      <c r="I458" s="363">
        <v>0.28128892631824737</v>
      </c>
    </row>
    <row r="459" spans="8:9" x14ac:dyDescent="0.4">
      <c r="H459" s="79">
        <v>23</v>
      </c>
      <c r="I459" s="363">
        <v>0.28293971339905077</v>
      </c>
    </row>
    <row r="460" spans="8:9" x14ac:dyDescent="0.4">
      <c r="H460" s="79">
        <v>23</v>
      </c>
      <c r="I460" s="363">
        <v>0.28440356706546455</v>
      </c>
    </row>
    <row r="461" spans="8:9" x14ac:dyDescent="0.4">
      <c r="H461" s="79">
        <v>23</v>
      </c>
      <c r="I461" s="363">
        <v>0.28505109806479673</v>
      </c>
    </row>
    <row r="462" spans="8:9" x14ac:dyDescent="0.4">
      <c r="H462" s="79">
        <v>23</v>
      </c>
      <c r="I462" s="363">
        <v>0.28509458577951724</v>
      </c>
    </row>
    <row r="463" spans="8:9" x14ac:dyDescent="0.4">
      <c r="H463" s="79">
        <v>23</v>
      </c>
      <c r="I463" s="363">
        <v>0.28617735432831282</v>
      </c>
    </row>
    <row r="464" spans="8:9" x14ac:dyDescent="0.4">
      <c r="H464" s="79">
        <v>23</v>
      </c>
      <c r="I464" s="363">
        <v>0.28659023499885927</v>
      </c>
    </row>
    <row r="465" spans="8:9" x14ac:dyDescent="0.4">
      <c r="H465" s="79">
        <v>23</v>
      </c>
      <c r="I465" s="363">
        <v>0.28666612307023259</v>
      </c>
    </row>
    <row r="466" spans="8:9" x14ac:dyDescent="0.4">
      <c r="H466" s="79">
        <v>23</v>
      </c>
      <c r="I466" s="363">
        <v>0.28706621004566213</v>
      </c>
    </row>
    <row r="467" spans="8:9" x14ac:dyDescent="0.4">
      <c r="H467" s="79">
        <v>23</v>
      </c>
      <c r="I467" s="363">
        <v>0.28708572150495565</v>
      </c>
    </row>
    <row r="468" spans="8:9" x14ac:dyDescent="0.4">
      <c r="H468" s="79">
        <v>23</v>
      </c>
      <c r="I468" s="363">
        <v>0.28818366803590445</v>
      </c>
    </row>
    <row r="469" spans="8:9" x14ac:dyDescent="0.4">
      <c r="H469" s="79">
        <v>23</v>
      </c>
      <c r="I469" s="363">
        <v>0.28818667514345336</v>
      </c>
    </row>
    <row r="470" spans="8:9" x14ac:dyDescent="0.4">
      <c r="H470" s="79">
        <v>23</v>
      </c>
      <c r="I470" s="363">
        <v>0.28821764330047461</v>
      </c>
    </row>
    <row r="471" spans="8:9" x14ac:dyDescent="0.4">
      <c r="H471" s="79">
        <v>23</v>
      </c>
      <c r="I471" s="363">
        <v>0.2883162100456621</v>
      </c>
    </row>
    <row r="472" spans="8:9" x14ac:dyDescent="0.4">
      <c r="H472" s="79">
        <v>23</v>
      </c>
      <c r="I472" s="363">
        <v>0.28900494672754945</v>
      </c>
    </row>
    <row r="473" spans="8:9" x14ac:dyDescent="0.4">
      <c r="H473" s="79">
        <v>23</v>
      </c>
      <c r="I473" s="363">
        <v>0.28913495687468288</v>
      </c>
    </row>
    <row r="474" spans="8:9" x14ac:dyDescent="0.4">
      <c r="H474" s="79">
        <v>23</v>
      </c>
      <c r="I474" s="363">
        <v>0.28969178082191782</v>
      </c>
    </row>
    <row r="475" spans="8:9" x14ac:dyDescent="0.4">
      <c r="H475" s="79">
        <v>23</v>
      </c>
      <c r="I475" s="363">
        <v>0.29044611147350874</v>
      </c>
    </row>
    <row r="476" spans="8:9" x14ac:dyDescent="0.4">
      <c r="H476" s="79">
        <v>23</v>
      </c>
      <c r="I476" s="363">
        <v>0.29063546423135461</v>
      </c>
    </row>
    <row r="477" spans="8:9" x14ac:dyDescent="0.4">
      <c r="H477" s="79">
        <v>23</v>
      </c>
      <c r="I477" s="363">
        <v>0.29287376779846658</v>
      </c>
    </row>
    <row r="478" spans="8:9" x14ac:dyDescent="0.4">
      <c r="H478" s="79">
        <v>23</v>
      </c>
      <c r="I478" s="363">
        <v>0.2932443873668189</v>
      </c>
    </row>
    <row r="479" spans="8:9" x14ac:dyDescent="0.4">
      <c r="H479" s="79">
        <v>23</v>
      </c>
      <c r="I479" s="363">
        <v>0.29340905631659059</v>
      </c>
    </row>
    <row r="480" spans="8:9" x14ac:dyDescent="0.4">
      <c r="H480" s="79">
        <v>23</v>
      </c>
      <c r="I480" s="363">
        <v>0.29423054985169977</v>
      </c>
    </row>
    <row r="481" spans="8:9" x14ac:dyDescent="0.4">
      <c r="H481" s="79">
        <v>23</v>
      </c>
      <c r="I481" s="363">
        <v>0.29438926940639271</v>
      </c>
    </row>
    <row r="482" spans="8:9" x14ac:dyDescent="0.4">
      <c r="H482" s="79">
        <v>23</v>
      </c>
      <c r="I482" s="363">
        <v>0.29534769786910198</v>
      </c>
    </row>
    <row r="483" spans="8:9" x14ac:dyDescent="0.4">
      <c r="H483" s="79">
        <v>23</v>
      </c>
      <c r="I483" s="363">
        <v>0.29537121557888329</v>
      </c>
    </row>
    <row r="484" spans="8:9" x14ac:dyDescent="0.4">
      <c r="H484" s="79">
        <v>23</v>
      </c>
      <c r="I484" s="363">
        <v>0.29570433789954337</v>
      </c>
    </row>
    <row r="485" spans="8:9" x14ac:dyDescent="0.4">
      <c r="H485" s="79">
        <v>23</v>
      </c>
      <c r="I485" s="363">
        <v>0.29645505361624458</v>
      </c>
    </row>
    <row r="486" spans="8:9" x14ac:dyDescent="0.4">
      <c r="H486" s="79">
        <v>23</v>
      </c>
      <c r="I486" s="363">
        <v>0.30098500060849454</v>
      </c>
    </row>
    <row r="487" spans="8:9" x14ac:dyDescent="0.4">
      <c r="H487" s="79">
        <v>23</v>
      </c>
      <c r="I487" s="363">
        <v>0.30100857977363998</v>
      </c>
    </row>
    <row r="488" spans="8:9" x14ac:dyDescent="0.4">
      <c r="H488" s="79">
        <v>23</v>
      </c>
      <c r="I488" s="363">
        <v>0.30238537883591782</v>
      </c>
    </row>
    <row r="489" spans="8:9" x14ac:dyDescent="0.4">
      <c r="H489" s="79">
        <v>23</v>
      </c>
      <c r="I489" s="363">
        <v>0.3054386265115217</v>
      </c>
    </row>
    <row r="490" spans="8:9" x14ac:dyDescent="0.4">
      <c r="H490" s="79">
        <v>23</v>
      </c>
      <c r="I490" s="363">
        <v>0.30681111696522662</v>
      </c>
    </row>
    <row r="491" spans="8:9" x14ac:dyDescent="0.4">
      <c r="H491" s="79">
        <v>23</v>
      </c>
      <c r="I491" s="363">
        <v>0.31134866275277234</v>
      </c>
    </row>
    <row r="492" spans="8:9" x14ac:dyDescent="0.4">
      <c r="H492" s="79">
        <v>23</v>
      </c>
      <c r="I492" s="363">
        <v>0.31550894216133946</v>
      </c>
    </row>
    <row r="493" spans="8:9" x14ac:dyDescent="0.4">
      <c r="H493" s="79">
        <v>23</v>
      </c>
      <c r="I493" s="363">
        <v>0.31610730593607311</v>
      </c>
    </row>
    <row r="494" spans="8:9" x14ac:dyDescent="0.4">
      <c r="H494" s="79">
        <v>23</v>
      </c>
      <c r="I494" s="363">
        <v>0.31784379990873829</v>
      </c>
    </row>
    <row r="495" spans="8:9" x14ac:dyDescent="0.4">
      <c r="H495" s="79">
        <v>23</v>
      </c>
      <c r="I495" s="363">
        <v>0.31851645738203954</v>
      </c>
    </row>
    <row r="496" spans="8:9" x14ac:dyDescent="0.4">
      <c r="H496" s="79">
        <v>24</v>
      </c>
      <c r="I496" s="363">
        <v>0.1961957762557078</v>
      </c>
    </row>
    <row r="497" spans="8:9" x14ac:dyDescent="0.4">
      <c r="H497" s="79">
        <v>24</v>
      </c>
      <c r="I497" s="363">
        <v>0.26974815531731844</v>
      </c>
    </row>
    <row r="498" spans="8:9" x14ac:dyDescent="0.4">
      <c r="H498" s="79">
        <v>24</v>
      </c>
      <c r="I498" s="363">
        <v>0.27770928462709288</v>
      </c>
    </row>
    <row r="499" spans="8:9" x14ac:dyDescent="0.4">
      <c r="H499" s="79">
        <v>24</v>
      </c>
      <c r="I499" s="363">
        <v>0.27786618754277892</v>
      </c>
    </row>
    <row r="500" spans="8:9" x14ac:dyDescent="0.4">
      <c r="H500" s="79">
        <v>24</v>
      </c>
      <c r="I500" s="363">
        <v>0.28341038812785391</v>
      </c>
    </row>
    <row r="501" spans="8:9" x14ac:dyDescent="0.4">
      <c r="H501" s="79">
        <v>24</v>
      </c>
      <c r="I501" s="363">
        <v>0.28896689497716893</v>
      </c>
    </row>
    <row r="502" spans="8:9" x14ac:dyDescent="0.4">
      <c r="H502" s="79">
        <v>24</v>
      </c>
      <c r="I502" s="363">
        <v>0.28930823059172817</v>
      </c>
    </row>
    <row r="503" spans="8:9" x14ac:dyDescent="0.4">
      <c r="H503" s="79">
        <v>24</v>
      </c>
      <c r="I503" s="363">
        <v>0.29209284627092846</v>
      </c>
    </row>
    <row r="504" spans="8:9" x14ac:dyDescent="0.4">
      <c r="H504" s="79">
        <v>24</v>
      </c>
      <c r="I504" s="363">
        <v>0.29379185692541859</v>
      </c>
    </row>
    <row r="505" spans="8:9" x14ac:dyDescent="0.4">
      <c r="H505" s="79">
        <v>24</v>
      </c>
      <c r="I505" s="363">
        <v>0.29584702446148231</v>
      </c>
    </row>
    <row r="506" spans="8:9" x14ac:dyDescent="0.4">
      <c r="H506" s="79">
        <v>24</v>
      </c>
      <c r="I506" s="363">
        <v>0.29783866057838665</v>
      </c>
    </row>
    <row r="507" spans="8:9" x14ac:dyDescent="0.4">
      <c r="H507" s="79">
        <v>24</v>
      </c>
      <c r="I507" s="363">
        <v>0.29805936073059358</v>
      </c>
    </row>
    <row r="508" spans="8:9" x14ac:dyDescent="0.4">
      <c r="H508" s="79">
        <v>24</v>
      </c>
      <c r="I508" s="363">
        <v>0.29824200913242016</v>
      </c>
    </row>
    <row r="509" spans="8:9" x14ac:dyDescent="0.4">
      <c r="H509" s="79">
        <v>24</v>
      </c>
      <c r="I509" s="363">
        <v>0.31091723744292238</v>
      </c>
    </row>
    <row r="510" spans="8:9" x14ac:dyDescent="0.4">
      <c r="H510" s="79">
        <v>24</v>
      </c>
      <c r="I510" s="363">
        <v>0.31165160127978142</v>
      </c>
    </row>
    <row r="511" spans="8:9" x14ac:dyDescent="0.4">
      <c r="H511" s="79">
        <v>24</v>
      </c>
      <c r="I511" s="363">
        <v>0.31200344556508941</v>
      </c>
    </row>
    <row r="512" spans="8:9" x14ac:dyDescent="0.4">
      <c r="H512" s="79">
        <v>24</v>
      </c>
      <c r="I512" s="363">
        <v>0.31365439497716896</v>
      </c>
    </row>
    <row r="513" spans="8:9" x14ac:dyDescent="0.4">
      <c r="H513" s="79">
        <v>24</v>
      </c>
      <c r="I513" s="363">
        <v>0.31561002737850785</v>
      </c>
    </row>
    <row r="514" spans="8:9" x14ac:dyDescent="0.4">
      <c r="H514" s="79">
        <v>24</v>
      </c>
      <c r="I514" s="363">
        <v>0.32463495322838237</v>
      </c>
    </row>
    <row r="515" spans="8:9" x14ac:dyDescent="0.4">
      <c r="H515" s="79">
        <v>25</v>
      </c>
      <c r="I515" s="363">
        <v>0.18021361899392344</v>
      </c>
    </row>
    <row r="516" spans="8:9" x14ac:dyDescent="0.4">
      <c r="H516" s="79">
        <v>25</v>
      </c>
      <c r="I516" s="363">
        <v>0.19745533385498176</v>
      </c>
    </row>
    <row r="517" spans="8:9" x14ac:dyDescent="0.4">
      <c r="H517" s="79">
        <v>25</v>
      </c>
      <c r="I517" s="363">
        <v>0.21302634781550442</v>
      </c>
    </row>
    <row r="518" spans="8:9" x14ac:dyDescent="0.4">
      <c r="H518" s="79">
        <v>25</v>
      </c>
      <c r="I518" s="363">
        <v>0.2177388443314206</v>
      </c>
    </row>
    <row r="519" spans="8:9" x14ac:dyDescent="0.4">
      <c r="H519" s="79">
        <v>25</v>
      </c>
      <c r="I519" s="363">
        <v>0.21869672754946728</v>
      </c>
    </row>
    <row r="520" spans="8:9" x14ac:dyDescent="0.4">
      <c r="H520" s="79">
        <v>25</v>
      </c>
      <c r="I520" s="363">
        <v>0.22252663622526636</v>
      </c>
    </row>
    <row r="521" spans="8:9" x14ac:dyDescent="0.4">
      <c r="H521" s="79">
        <v>25</v>
      </c>
      <c r="I521" s="363">
        <v>0.23663534146543858</v>
      </c>
    </row>
    <row r="522" spans="8:9" x14ac:dyDescent="0.4">
      <c r="H522" s="79">
        <v>25</v>
      </c>
      <c r="I522" s="363">
        <v>0.25021497015573901</v>
      </c>
    </row>
    <row r="523" spans="8:9" x14ac:dyDescent="0.4">
      <c r="H523" s="79">
        <v>25</v>
      </c>
      <c r="I523" s="363">
        <v>0.25158139402235913</v>
      </c>
    </row>
    <row r="524" spans="8:9" x14ac:dyDescent="0.4">
      <c r="H524" s="79">
        <v>25</v>
      </c>
      <c r="I524" s="363">
        <v>0.25435543536918237</v>
      </c>
    </row>
    <row r="525" spans="8:9" x14ac:dyDescent="0.4">
      <c r="H525" s="79">
        <v>25</v>
      </c>
      <c r="I525" s="363">
        <v>0.27053288906768558</v>
      </c>
    </row>
    <row r="526" spans="8:9" x14ac:dyDescent="0.4">
      <c r="H526" s="79">
        <v>26</v>
      </c>
      <c r="I526" s="363">
        <v>0.24411203753000027</v>
      </c>
    </row>
    <row r="527" spans="8:9" x14ac:dyDescent="0.4">
      <c r="H527" s="79">
        <v>26</v>
      </c>
      <c r="I527" s="363">
        <v>0.24850783097752205</v>
      </c>
    </row>
    <row r="528" spans="8:9" x14ac:dyDescent="0.4">
      <c r="H528" s="79">
        <v>26</v>
      </c>
      <c r="I528" s="363">
        <v>0.25208092354448752</v>
      </c>
    </row>
    <row r="529" spans="8:9" x14ac:dyDescent="0.4">
      <c r="H529" s="79">
        <v>26</v>
      </c>
      <c r="I529" s="363">
        <v>0.25259599646576569</v>
      </c>
    </row>
    <row r="530" spans="8:9" x14ac:dyDescent="0.4">
      <c r="H530" s="79">
        <v>26</v>
      </c>
      <c r="I530" s="363">
        <v>0.25593411697038837</v>
      </c>
    </row>
    <row r="531" spans="8:9" x14ac:dyDescent="0.4">
      <c r="H531" s="79">
        <v>26</v>
      </c>
      <c r="I531" s="363">
        <v>0.25651390055586665</v>
      </c>
    </row>
    <row r="532" spans="8:9" x14ac:dyDescent="0.4">
      <c r="H532" s="79">
        <v>26</v>
      </c>
      <c r="I532" s="363">
        <v>0.26456716872052333</v>
      </c>
    </row>
    <row r="533" spans="8:9" x14ac:dyDescent="0.4">
      <c r="H533" s="79">
        <v>26</v>
      </c>
      <c r="I533" s="363">
        <v>0.27571124296363914</v>
      </c>
    </row>
    <row r="534" spans="8:9" x14ac:dyDescent="0.4">
      <c r="H534" s="79">
        <v>27</v>
      </c>
      <c r="I534" s="363">
        <v>0.259561697620803</v>
      </c>
    </row>
    <row r="535" spans="8:9" x14ac:dyDescent="0.4">
      <c r="H535" s="79">
        <v>27</v>
      </c>
      <c r="I535" s="363">
        <v>0.27643024184348619</v>
      </c>
    </row>
    <row r="536" spans="8:9" x14ac:dyDescent="0.4">
      <c r="H536" s="79">
        <v>27</v>
      </c>
      <c r="I536" s="363">
        <v>0.27896843156686663</v>
      </c>
    </row>
    <row r="537" spans="8:9" x14ac:dyDescent="0.4">
      <c r="H537" s="79">
        <v>27</v>
      </c>
      <c r="I537" s="363">
        <v>0.27987600791115169</v>
      </c>
    </row>
    <row r="538" spans="8:9" x14ac:dyDescent="0.4">
      <c r="H538" s="79">
        <v>27</v>
      </c>
      <c r="I538" s="363">
        <v>0.28141994197344961</v>
      </c>
    </row>
    <row r="539" spans="8:9" x14ac:dyDescent="0.4">
      <c r="H539" s="79">
        <v>28</v>
      </c>
      <c r="I539" s="363">
        <v>0.26936073059360732</v>
      </c>
    </row>
    <row r="540" spans="8:9" x14ac:dyDescent="0.4">
      <c r="H540" s="79">
        <v>28</v>
      </c>
      <c r="I540" s="363">
        <v>0.2715582880618988</v>
      </c>
    </row>
    <row r="541" spans="8:9" x14ac:dyDescent="0.4">
      <c r="H541" s="79">
        <v>28</v>
      </c>
      <c r="I541" s="363">
        <v>0.27517033164948229</v>
      </c>
    </row>
    <row r="542" spans="8:9" x14ac:dyDescent="0.4">
      <c r="H542" s="79">
        <v>28</v>
      </c>
      <c r="I542" s="363">
        <v>0.28200273972602741</v>
      </c>
    </row>
    <row r="543" spans="8:9" x14ac:dyDescent="0.4">
      <c r="H543" s="79">
        <v>28</v>
      </c>
      <c r="I543" s="363">
        <v>0.28259751952431694</v>
      </c>
    </row>
    <row r="544" spans="8:9" x14ac:dyDescent="0.4">
      <c r="H544" s="79">
        <v>28</v>
      </c>
      <c r="I544" s="363">
        <v>0.2861517411180774</v>
      </c>
    </row>
    <row r="545" spans="8:9" x14ac:dyDescent="0.4">
      <c r="H545" s="79">
        <v>28</v>
      </c>
      <c r="I545" s="363">
        <v>0.28955767380618552</v>
      </c>
    </row>
    <row r="546" spans="8:9" x14ac:dyDescent="0.4">
      <c r="H546" s="79">
        <v>29</v>
      </c>
      <c r="I546" s="363">
        <v>0.24611111111111109</v>
      </c>
    </row>
    <row r="547" spans="8:9" x14ac:dyDescent="0.4">
      <c r="H547" s="79">
        <v>29</v>
      </c>
      <c r="I547" s="363">
        <v>0.25142353239342313</v>
      </c>
    </row>
    <row r="548" spans="8:9" x14ac:dyDescent="0.4">
      <c r="H548" s="79">
        <v>29</v>
      </c>
      <c r="I548" s="363">
        <v>0.25283974777125462</v>
      </c>
    </row>
    <row r="549" spans="8:9" x14ac:dyDescent="0.4">
      <c r="H549" s="79">
        <v>29</v>
      </c>
      <c r="I549" s="363">
        <v>0.26221385656703933</v>
      </c>
    </row>
    <row r="550" spans="8:9" x14ac:dyDescent="0.4">
      <c r="H550" s="79">
        <v>29</v>
      </c>
      <c r="I550" s="363">
        <v>0.26985958963658496</v>
      </c>
    </row>
    <row r="551" spans="8:9" x14ac:dyDescent="0.4">
      <c r="H551" s="79">
        <v>29</v>
      </c>
      <c r="I551" s="363">
        <v>0.27154547650682453</v>
      </c>
    </row>
    <row r="552" spans="8:9" x14ac:dyDescent="0.4">
      <c r="H552" s="79">
        <v>29</v>
      </c>
      <c r="I552" s="363">
        <v>0.27191421400866983</v>
      </c>
    </row>
    <row r="553" spans="8:9" x14ac:dyDescent="0.4">
      <c r="H553" s="79">
        <v>29</v>
      </c>
      <c r="I553" s="363">
        <v>0.27249246507853708</v>
      </c>
    </row>
    <row r="554" spans="8:9" x14ac:dyDescent="0.4">
      <c r="H554" s="79">
        <v>29</v>
      </c>
      <c r="I554" s="363">
        <v>0.27332283680175251</v>
      </c>
    </row>
    <row r="555" spans="8:9" x14ac:dyDescent="0.4">
      <c r="H555" s="79">
        <v>29</v>
      </c>
      <c r="I555" s="363">
        <v>0.27704946727549468</v>
      </c>
    </row>
    <row r="556" spans="8:9" x14ac:dyDescent="0.4">
      <c r="H556" s="79">
        <v>29</v>
      </c>
      <c r="I556" s="363">
        <v>0.27812257236464361</v>
      </c>
    </row>
    <row r="557" spans="8:9" x14ac:dyDescent="0.4">
      <c r="H557" s="79">
        <v>29</v>
      </c>
      <c r="I557" s="363">
        <v>0.2794814011866727</v>
      </c>
    </row>
    <row r="558" spans="8:9" x14ac:dyDescent="0.4">
      <c r="H558" s="79">
        <v>29</v>
      </c>
      <c r="I558" s="363">
        <v>0.27973881772649739</v>
      </c>
    </row>
    <row r="559" spans="8:9" x14ac:dyDescent="0.4">
      <c r="H559" s="79">
        <v>29</v>
      </c>
      <c r="I559" s="363">
        <v>0.2802937757545384</v>
      </c>
    </row>
    <row r="560" spans="8:9" x14ac:dyDescent="0.4">
      <c r="H560" s="79">
        <v>29</v>
      </c>
      <c r="I560" s="363">
        <v>0.28079473798651883</v>
      </c>
    </row>
    <row r="561" spans="8:9" x14ac:dyDescent="0.4">
      <c r="H561" s="79">
        <v>29</v>
      </c>
      <c r="I561" s="363">
        <v>0.28088148046732386</v>
      </c>
    </row>
    <row r="562" spans="8:9" x14ac:dyDescent="0.4">
      <c r="H562" s="79">
        <v>29</v>
      </c>
      <c r="I562" s="363">
        <v>0.28106885504601109</v>
      </c>
    </row>
    <row r="563" spans="8:9" x14ac:dyDescent="0.4">
      <c r="H563" s="79">
        <v>29</v>
      </c>
      <c r="I563" s="363">
        <v>0.28304214873031491</v>
      </c>
    </row>
    <row r="564" spans="8:9" x14ac:dyDescent="0.4">
      <c r="H564" s="79">
        <v>29</v>
      </c>
      <c r="I564" s="363">
        <v>0.28636965916503587</v>
      </c>
    </row>
    <row r="565" spans="8:9" x14ac:dyDescent="0.4">
      <c r="H565" s="79">
        <v>29</v>
      </c>
      <c r="I565" s="363">
        <v>0.28932184694964247</v>
      </c>
    </row>
    <row r="566" spans="8:9" x14ac:dyDescent="0.4">
      <c r="H566" s="79">
        <v>29</v>
      </c>
      <c r="I566" s="363">
        <v>0.28974444390278242</v>
      </c>
    </row>
    <row r="567" spans="8:9" x14ac:dyDescent="0.4">
      <c r="H567" s="79">
        <v>29</v>
      </c>
      <c r="I567" s="363">
        <v>0.29089041095890411</v>
      </c>
    </row>
    <row r="568" spans="8:9" x14ac:dyDescent="0.4">
      <c r="H568" s="79">
        <v>29</v>
      </c>
      <c r="I568" s="363">
        <v>0.29294235007403696</v>
      </c>
    </row>
    <row r="569" spans="8:9" x14ac:dyDescent="0.4">
      <c r="H569" s="79">
        <v>29</v>
      </c>
      <c r="I569" s="363">
        <v>0.29410238436793601</v>
      </c>
    </row>
    <row r="570" spans="8:9" x14ac:dyDescent="0.4">
      <c r="H570" s="79">
        <v>29</v>
      </c>
      <c r="I570" s="363">
        <v>0.29442325247782991</v>
      </c>
    </row>
    <row r="571" spans="8:9" x14ac:dyDescent="0.4">
      <c r="H571" s="79">
        <v>29</v>
      </c>
      <c r="I571" s="363">
        <v>0.29602091659122853</v>
      </c>
    </row>
    <row r="572" spans="8:9" x14ac:dyDescent="0.4">
      <c r="H572" s="79">
        <v>29</v>
      </c>
      <c r="I572" s="363">
        <v>0.2968864110589462</v>
      </c>
    </row>
    <row r="573" spans="8:9" x14ac:dyDescent="0.4">
      <c r="H573" s="79">
        <v>29</v>
      </c>
      <c r="I573" s="363">
        <v>0.29754831062511328</v>
      </c>
    </row>
    <row r="574" spans="8:9" x14ac:dyDescent="0.4">
      <c r="H574" s="79">
        <v>29</v>
      </c>
      <c r="I574" s="363">
        <v>0.29941663232157867</v>
      </c>
    </row>
    <row r="575" spans="8:9" x14ac:dyDescent="0.4">
      <c r="H575" s="79">
        <v>29</v>
      </c>
      <c r="I575" s="363">
        <v>0.30237013886266068</v>
      </c>
    </row>
    <row r="576" spans="8:9" x14ac:dyDescent="0.4">
      <c r="H576" s="79">
        <v>29</v>
      </c>
      <c r="I576" s="363">
        <v>0.30276059311631565</v>
      </c>
    </row>
    <row r="577" spans="8:9" x14ac:dyDescent="0.4">
      <c r="H577" s="79">
        <v>29</v>
      </c>
      <c r="I577" s="363">
        <v>0.30443903709044301</v>
      </c>
    </row>
    <row r="578" spans="8:9" x14ac:dyDescent="0.4">
      <c r="H578" s="79">
        <v>29</v>
      </c>
      <c r="I578" s="363">
        <v>0.30453456536618756</v>
      </c>
    </row>
    <row r="579" spans="8:9" x14ac:dyDescent="0.4">
      <c r="H579" s="79">
        <v>29</v>
      </c>
      <c r="I579" s="363">
        <v>0.30649543378995431</v>
      </c>
    </row>
    <row r="580" spans="8:9" x14ac:dyDescent="0.4">
      <c r="H580" s="79">
        <v>29</v>
      </c>
      <c r="I580" s="363">
        <v>0.31582569821153511</v>
      </c>
    </row>
    <row r="581" spans="8:9" x14ac:dyDescent="0.4">
      <c r="H581" s="79">
        <v>29</v>
      </c>
      <c r="I581" s="363">
        <v>0.31686444545869463</v>
      </c>
    </row>
    <row r="582" spans="8:9" x14ac:dyDescent="0.4">
      <c r="H582" s="79">
        <v>29</v>
      </c>
      <c r="I582" s="363">
        <v>0.31821255303683421</v>
      </c>
    </row>
    <row r="583" spans="8:9" x14ac:dyDescent="0.4">
      <c r="H583" s="79">
        <v>30</v>
      </c>
      <c r="I583" s="363">
        <v>0.25740104356821225</v>
      </c>
    </row>
    <row r="584" spans="8:9" x14ac:dyDescent="0.4">
      <c r="H584" s="79">
        <v>30</v>
      </c>
      <c r="I584" s="363">
        <v>0.27396467529173008</v>
      </c>
    </row>
    <row r="585" spans="8:9" x14ac:dyDescent="0.4">
      <c r="H585" s="79">
        <v>30</v>
      </c>
      <c r="I585" s="363">
        <v>0.27603881278538811</v>
      </c>
    </row>
    <row r="586" spans="8:9" x14ac:dyDescent="0.4">
      <c r="H586" s="79">
        <v>30</v>
      </c>
      <c r="I586" s="363">
        <v>0.28138127853881273</v>
      </c>
    </row>
    <row r="587" spans="8:9" x14ac:dyDescent="0.4">
      <c r="H587" s="79">
        <v>30</v>
      </c>
      <c r="I587" s="363">
        <v>0.28466453674121406</v>
      </c>
    </row>
    <row r="588" spans="8:9" x14ac:dyDescent="0.4">
      <c r="H588" s="79">
        <v>30</v>
      </c>
      <c r="I588" s="363">
        <v>0.28631278538812782</v>
      </c>
    </row>
    <row r="589" spans="8:9" x14ac:dyDescent="0.4">
      <c r="H589" s="79">
        <v>30</v>
      </c>
      <c r="I589" s="363">
        <v>0.28643811198202829</v>
      </c>
    </row>
    <row r="590" spans="8:9" x14ac:dyDescent="0.4">
      <c r="H590" s="79">
        <v>30</v>
      </c>
      <c r="I590" s="363">
        <v>0.29778619096509235</v>
      </c>
    </row>
    <row r="591" spans="8:9" x14ac:dyDescent="0.4">
      <c r="H591" s="79">
        <v>30</v>
      </c>
      <c r="I591" s="363">
        <v>0.29814352224908225</v>
      </c>
    </row>
    <row r="592" spans="8:9" x14ac:dyDescent="0.4">
      <c r="H592" s="79">
        <v>30</v>
      </c>
      <c r="I592" s="363">
        <v>0.29847036168693758</v>
      </c>
    </row>
    <row r="593" spans="8:9" x14ac:dyDescent="0.4">
      <c r="H593" s="79">
        <v>30</v>
      </c>
      <c r="I593" s="363">
        <v>0.29864611872146118</v>
      </c>
    </row>
    <row r="594" spans="8:9" x14ac:dyDescent="0.4">
      <c r="H594" s="79">
        <v>30</v>
      </c>
      <c r="I594" s="363">
        <v>0.29963089802130904</v>
      </c>
    </row>
    <row r="595" spans="8:9" x14ac:dyDescent="0.4">
      <c r="H595" s="79">
        <v>30</v>
      </c>
      <c r="I595" s="363">
        <v>0.30074548319192079</v>
      </c>
    </row>
    <row r="596" spans="8:9" x14ac:dyDescent="0.4">
      <c r="H596" s="79">
        <v>30</v>
      </c>
      <c r="I596" s="363">
        <v>0.30150215770459771</v>
      </c>
    </row>
    <row r="597" spans="8:9" x14ac:dyDescent="0.4">
      <c r="H597" s="79">
        <v>30</v>
      </c>
      <c r="I597" s="363">
        <v>0.30162872742655755</v>
      </c>
    </row>
    <row r="598" spans="8:9" x14ac:dyDescent="0.4">
      <c r="H598" s="79">
        <v>30</v>
      </c>
      <c r="I598" s="363">
        <v>0.30478411467385741</v>
      </c>
    </row>
    <row r="599" spans="8:9" x14ac:dyDescent="0.4">
      <c r="H599" s="79">
        <v>30</v>
      </c>
      <c r="I599" s="363">
        <v>0.3049568309752016</v>
      </c>
    </row>
    <row r="600" spans="8:9" x14ac:dyDescent="0.4">
      <c r="H600" s="79">
        <v>30</v>
      </c>
      <c r="I600" s="363">
        <v>0.3051103500761036</v>
      </c>
    </row>
    <row r="601" spans="8:9" x14ac:dyDescent="0.4">
      <c r="H601" s="79">
        <v>30</v>
      </c>
      <c r="I601" s="363">
        <v>0.30538552684815901</v>
      </c>
    </row>
    <row r="602" spans="8:9" x14ac:dyDescent="0.4">
      <c r="H602" s="79">
        <v>30</v>
      </c>
      <c r="I602" s="363">
        <v>0.30619167719292351</v>
      </c>
    </row>
    <row r="603" spans="8:9" x14ac:dyDescent="0.4">
      <c r="H603" s="79">
        <v>30</v>
      </c>
      <c r="I603" s="363">
        <v>0.30645091081571152</v>
      </c>
    </row>
    <row r="604" spans="8:9" x14ac:dyDescent="0.4">
      <c r="H604" s="79">
        <v>30</v>
      </c>
      <c r="I604" s="363">
        <v>0.30647829757301398</v>
      </c>
    </row>
    <row r="605" spans="8:9" x14ac:dyDescent="0.4">
      <c r="H605" s="79">
        <v>30</v>
      </c>
      <c r="I605" s="363">
        <v>0.30692555639913843</v>
      </c>
    </row>
    <row r="606" spans="8:9" x14ac:dyDescent="0.4">
      <c r="H606" s="79">
        <v>30</v>
      </c>
      <c r="I606" s="363">
        <v>0.30702187663015124</v>
      </c>
    </row>
    <row r="607" spans="8:9" x14ac:dyDescent="0.4">
      <c r="H607" s="79">
        <v>30</v>
      </c>
      <c r="I607" s="363">
        <v>0.30715753424657538</v>
      </c>
    </row>
    <row r="608" spans="8:9" x14ac:dyDescent="0.4">
      <c r="H608" s="79">
        <v>30</v>
      </c>
      <c r="I608" s="363">
        <v>0.31033285167439861</v>
      </c>
    </row>
    <row r="609" spans="8:9" x14ac:dyDescent="0.4">
      <c r="H609" s="79">
        <v>30</v>
      </c>
      <c r="I609" s="363">
        <v>0.31058789954337906</v>
      </c>
    </row>
    <row r="610" spans="8:9" x14ac:dyDescent="0.4">
      <c r="H610" s="79">
        <v>30</v>
      </c>
      <c r="I610" s="363">
        <v>0.31154941209710724</v>
      </c>
    </row>
    <row r="611" spans="8:9" x14ac:dyDescent="0.4">
      <c r="H611" s="79">
        <v>30</v>
      </c>
      <c r="I611" s="363">
        <v>0.31173195545942484</v>
      </c>
    </row>
    <row r="612" spans="8:9" x14ac:dyDescent="0.4">
      <c r="H612" s="79">
        <v>30</v>
      </c>
      <c r="I612" s="363">
        <v>0.31185007610350074</v>
      </c>
    </row>
    <row r="613" spans="8:9" x14ac:dyDescent="0.4">
      <c r="H613" s="79">
        <v>30</v>
      </c>
      <c r="I613" s="363">
        <v>0.31198630136986299</v>
      </c>
    </row>
    <row r="614" spans="8:9" x14ac:dyDescent="0.4">
      <c r="H614" s="79">
        <v>30</v>
      </c>
      <c r="I614" s="363">
        <v>0.31270547945205479</v>
      </c>
    </row>
    <row r="615" spans="8:9" x14ac:dyDescent="0.4">
      <c r="H615" s="79">
        <v>30</v>
      </c>
      <c r="I615" s="363">
        <v>0.31468951265277145</v>
      </c>
    </row>
    <row r="616" spans="8:9" x14ac:dyDescent="0.4">
      <c r="H616" s="79">
        <v>30</v>
      </c>
      <c r="I616" s="363">
        <v>0.31513220679114573</v>
      </c>
    </row>
    <row r="617" spans="8:9" x14ac:dyDescent="0.4">
      <c r="H617" s="79">
        <v>30</v>
      </c>
      <c r="I617" s="363">
        <v>0.31572341396622544</v>
      </c>
    </row>
    <row r="618" spans="8:9" x14ac:dyDescent="0.4">
      <c r="H618" s="79">
        <v>30</v>
      </c>
      <c r="I618" s="363">
        <v>0.31607115677321157</v>
      </c>
    </row>
    <row r="619" spans="8:9" x14ac:dyDescent="0.4">
      <c r="H619" s="79">
        <v>30</v>
      </c>
      <c r="I619" s="363">
        <v>0.31611078022632505</v>
      </c>
    </row>
    <row r="620" spans="8:9" x14ac:dyDescent="0.4">
      <c r="H620" s="79">
        <v>30</v>
      </c>
      <c r="I620" s="363">
        <v>0.31817277949624395</v>
      </c>
    </row>
    <row r="621" spans="8:9" x14ac:dyDescent="0.4">
      <c r="H621" s="79">
        <v>30</v>
      </c>
      <c r="I621" s="363">
        <v>0.31846003156885955</v>
      </c>
    </row>
    <row r="622" spans="8:9" x14ac:dyDescent="0.4">
      <c r="H622" s="79">
        <v>30</v>
      </c>
      <c r="I622" s="363">
        <v>0.31917427701674284</v>
      </c>
    </row>
    <row r="623" spans="8:9" x14ac:dyDescent="0.4">
      <c r="H623" s="79">
        <v>30</v>
      </c>
      <c r="I623" s="363">
        <v>0.32061738964992392</v>
      </c>
    </row>
    <row r="624" spans="8:9" x14ac:dyDescent="0.4">
      <c r="H624" s="79">
        <v>30</v>
      </c>
      <c r="I624" s="363">
        <v>0.32161719939117195</v>
      </c>
    </row>
    <row r="625" spans="8:9" x14ac:dyDescent="0.4">
      <c r="H625" s="79">
        <v>30</v>
      </c>
      <c r="I625" s="363">
        <v>0.32277908425144425</v>
      </c>
    </row>
    <row r="626" spans="8:9" x14ac:dyDescent="0.4">
      <c r="H626" s="79">
        <v>30</v>
      </c>
      <c r="I626" s="363">
        <v>0.32715062855854332</v>
      </c>
    </row>
    <row r="627" spans="8:9" x14ac:dyDescent="0.4">
      <c r="H627" s="79">
        <v>30</v>
      </c>
      <c r="I627" s="363">
        <v>0.32947298325722979</v>
      </c>
    </row>
    <row r="628" spans="8:9" x14ac:dyDescent="0.4">
      <c r="H628" s="79">
        <v>30</v>
      </c>
      <c r="I628" s="363">
        <v>0.33281177067478435</v>
      </c>
    </row>
    <row r="629" spans="8:9" x14ac:dyDescent="0.4">
      <c r="H629" s="79">
        <v>30</v>
      </c>
      <c r="I629" s="363">
        <v>0.33778729071537295</v>
      </c>
    </row>
    <row r="630" spans="8:9" x14ac:dyDescent="0.4">
      <c r="H630" s="79">
        <v>30</v>
      </c>
      <c r="I630" s="363">
        <v>0.33941035957375032</v>
      </c>
    </row>
    <row r="631" spans="8:9" x14ac:dyDescent="0.4">
      <c r="H631" s="79">
        <v>31</v>
      </c>
      <c r="I631" s="363">
        <v>0.23057077625570777</v>
      </c>
    </row>
    <row r="632" spans="8:9" x14ac:dyDescent="0.4">
      <c r="H632" s="79">
        <v>31</v>
      </c>
      <c r="I632" s="363">
        <v>0.25942009132420091</v>
      </c>
    </row>
    <row r="633" spans="8:9" x14ac:dyDescent="0.4">
      <c r="H633" s="79">
        <v>31</v>
      </c>
      <c r="I633" s="363">
        <v>0.27147358819972234</v>
      </c>
    </row>
    <row r="634" spans="8:9" x14ac:dyDescent="0.4">
      <c r="H634" s="79">
        <v>31</v>
      </c>
      <c r="I634" s="363">
        <v>0.2825742891426275</v>
      </c>
    </row>
    <row r="635" spans="8:9" x14ac:dyDescent="0.4">
      <c r="H635" s="79">
        <v>31</v>
      </c>
      <c r="I635" s="363">
        <v>0.28478233405059988</v>
      </c>
    </row>
    <row r="636" spans="8:9" x14ac:dyDescent="0.4">
      <c r="H636" s="79">
        <v>31</v>
      </c>
      <c r="I636" s="363">
        <v>0.29532516884559962</v>
      </c>
    </row>
    <row r="637" spans="8:9" x14ac:dyDescent="0.4">
      <c r="H637" s="79">
        <v>31</v>
      </c>
      <c r="I637" s="363">
        <v>0.29685616438356166</v>
      </c>
    </row>
    <row r="638" spans="8:9" x14ac:dyDescent="0.4">
      <c r="H638" s="79">
        <v>31</v>
      </c>
      <c r="I638" s="363">
        <v>0.29707922599488867</v>
      </c>
    </row>
    <row r="639" spans="8:9" x14ac:dyDescent="0.4">
      <c r="H639" s="79">
        <v>31</v>
      </c>
      <c r="I639" s="363">
        <v>0.30477909699814215</v>
      </c>
    </row>
    <row r="640" spans="8:9" x14ac:dyDescent="0.4">
      <c r="H640" s="79">
        <v>31</v>
      </c>
      <c r="I640" s="363">
        <v>0.30592448452900639</v>
      </c>
    </row>
    <row r="641" spans="8:9" x14ac:dyDescent="0.4">
      <c r="H641" s="79">
        <v>31</v>
      </c>
      <c r="I641" s="363">
        <v>0.30930127473363772</v>
      </c>
    </row>
    <row r="642" spans="8:9" x14ac:dyDescent="0.4">
      <c r="H642" s="79">
        <v>31</v>
      </c>
      <c r="I642" s="363">
        <v>0.31339580162354141</v>
      </c>
    </row>
    <row r="643" spans="8:9" x14ac:dyDescent="0.4">
      <c r="H643" s="79">
        <v>31</v>
      </c>
      <c r="I643" s="363">
        <v>0.31370773908295263</v>
      </c>
    </row>
    <row r="644" spans="8:9" x14ac:dyDescent="0.4">
      <c r="H644" s="79">
        <v>31</v>
      </c>
      <c r="I644" s="363">
        <v>0.31406548223043657</v>
      </c>
    </row>
    <row r="645" spans="8:9" x14ac:dyDescent="0.4">
      <c r="H645" s="79">
        <v>31</v>
      </c>
      <c r="I645" s="363">
        <v>0.31662064681471086</v>
      </c>
    </row>
    <row r="646" spans="8:9" x14ac:dyDescent="0.4">
      <c r="H646" s="79">
        <v>31</v>
      </c>
      <c r="I646" s="363">
        <v>0.31804223744292237</v>
      </c>
    </row>
    <row r="647" spans="8:9" x14ac:dyDescent="0.4">
      <c r="H647" s="79">
        <v>31</v>
      </c>
      <c r="I647" s="363">
        <v>0.31804287163876205</v>
      </c>
    </row>
    <row r="648" spans="8:9" x14ac:dyDescent="0.4">
      <c r="H648" s="79">
        <v>31</v>
      </c>
      <c r="I648" s="363">
        <v>0.31864062692829809</v>
      </c>
    </row>
    <row r="649" spans="8:9" x14ac:dyDescent="0.4">
      <c r="H649" s="79">
        <v>31</v>
      </c>
      <c r="I649" s="363">
        <v>0.32018721461187216</v>
      </c>
    </row>
    <row r="650" spans="8:9" x14ac:dyDescent="0.4">
      <c r="H650" s="79">
        <v>31</v>
      </c>
      <c r="I650" s="363">
        <v>0.32132039573820392</v>
      </c>
    </row>
    <row r="651" spans="8:9" x14ac:dyDescent="0.4">
      <c r="H651" s="79">
        <v>31</v>
      </c>
      <c r="I651" s="363">
        <v>0.32156410813945063</v>
      </c>
    </row>
    <row r="652" spans="8:9" x14ac:dyDescent="0.4">
      <c r="H652" s="79">
        <v>31</v>
      </c>
      <c r="I652" s="363">
        <v>0.32261908224960073</v>
      </c>
    </row>
    <row r="653" spans="8:9" x14ac:dyDescent="0.4">
      <c r="H653" s="79">
        <v>31</v>
      </c>
      <c r="I653" s="363">
        <v>0.32326731167092615</v>
      </c>
    </row>
    <row r="654" spans="8:9" x14ac:dyDescent="0.4">
      <c r="H654" s="79">
        <v>31</v>
      </c>
      <c r="I654" s="363">
        <v>0.32528599245466716</v>
      </c>
    </row>
    <row r="655" spans="8:9" x14ac:dyDescent="0.4">
      <c r="H655" s="79">
        <v>31</v>
      </c>
      <c r="I655" s="363">
        <v>0.3266533485540335</v>
      </c>
    </row>
    <row r="656" spans="8:9" x14ac:dyDescent="0.4">
      <c r="H656" s="79">
        <v>31</v>
      </c>
      <c r="I656" s="363">
        <v>0.32823545818753486</v>
      </c>
    </row>
    <row r="657" spans="8:9" x14ac:dyDescent="0.4">
      <c r="H657" s="79">
        <v>31</v>
      </c>
      <c r="I657" s="363">
        <v>0.33364269406392694</v>
      </c>
    </row>
    <row r="658" spans="8:9" x14ac:dyDescent="0.4">
      <c r="H658" s="79">
        <v>31</v>
      </c>
      <c r="I658" s="363">
        <v>0.33446200365130074</v>
      </c>
    </row>
    <row r="659" spans="8:9" x14ac:dyDescent="0.4">
      <c r="H659" s="79">
        <v>31</v>
      </c>
      <c r="I659" s="363">
        <v>0.33578006088280066</v>
      </c>
    </row>
    <row r="660" spans="8:9" x14ac:dyDescent="0.4">
      <c r="H660" s="79">
        <v>31</v>
      </c>
      <c r="I660" s="363">
        <v>0.33892979452054789</v>
      </c>
    </row>
    <row r="661" spans="8:9" x14ac:dyDescent="0.4">
      <c r="H661" s="79">
        <v>31</v>
      </c>
      <c r="I661" s="363">
        <v>0.34121883793444369</v>
      </c>
    </row>
    <row r="662" spans="8:9" x14ac:dyDescent="0.4">
      <c r="H662" s="79">
        <v>31</v>
      </c>
      <c r="I662" s="363">
        <v>0.3415757149659257</v>
      </c>
    </row>
    <row r="663" spans="8:9" x14ac:dyDescent="0.4">
      <c r="H663" s="79">
        <v>31</v>
      </c>
      <c r="I663" s="363">
        <v>0.3451921462183436</v>
      </c>
    </row>
    <row r="664" spans="8:9" x14ac:dyDescent="0.4">
      <c r="H664" s="79">
        <v>32</v>
      </c>
      <c r="I664" s="363">
        <v>0.29863173113977809</v>
      </c>
    </row>
    <row r="665" spans="8:9" x14ac:dyDescent="0.4">
      <c r="H665" s="79">
        <v>32</v>
      </c>
      <c r="I665" s="363">
        <v>0.29962328767123292</v>
      </c>
    </row>
    <row r="666" spans="8:9" x14ac:dyDescent="0.4">
      <c r="H666" s="79">
        <v>32</v>
      </c>
      <c r="I666" s="363">
        <v>0.30671889163236021</v>
      </c>
    </row>
    <row r="667" spans="8:9" x14ac:dyDescent="0.4">
      <c r="H667" s="79">
        <v>32</v>
      </c>
      <c r="I667" s="363">
        <v>0.30744205689293552</v>
      </c>
    </row>
    <row r="668" spans="8:9" x14ac:dyDescent="0.4">
      <c r="H668" s="79">
        <v>32</v>
      </c>
      <c r="I668" s="363">
        <v>0.31256656017039403</v>
      </c>
    </row>
    <row r="669" spans="8:9" x14ac:dyDescent="0.4">
      <c r="H669" s="79">
        <v>32</v>
      </c>
      <c r="I669" s="363">
        <v>0.31729305374069228</v>
      </c>
    </row>
    <row r="670" spans="8:9" x14ac:dyDescent="0.4">
      <c r="H670" s="79">
        <v>32</v>
      </c>
      <c r="I670" s="363">
        <v>0.31766724261589613</v>
      </c>
    </row>
    <row r="671" spans="8:9" x14ac:dyDescent="0.4">
      <c r="H671" s="79">
        <v>32</v>
      </c>
      <c r="I671" s="363">
        <v>0.31984186746987953</v>
      </c>
    </row>
    <row r="672" spans="8:9" x14ac:dyDescent="0.4">
      <c r="H672" s="79">
        <v>32</v>
      </c>
      <c r="I672" s="363">
        <v>0.32403348554033484</v>
      </c>
    </row>
    <row r="673" spans="8:9" x14ac:dyDescent="0.4">
      <c r="H673" s="79">
        <v>32</v>
      </c>
      <c r="I673" s="363">
        <v>0.33406392694063924</v>
      </c>
    </row>
    <row r="674" spans="8:9" x14ac:dyDescent="0.4">
      <c r="H674" s="79">
        <v>32</v>
      </c>
      <c r="I674" s="363">
        <v>0.33700627853881282</v>
      </c>
    </row>
    <row r="675" spans="8:9" x14ac:dyDescent="0.4">
      <c r="H675" s="79">
        <v>32</v>
      </c>
      <c r="I675" s="363">
        <v>0.33790613901572808</v>
      </c>
    </row>
    <row r="676" spans="8:9" x14ac:dyDescent="0.4">
      <c r="H676" s="79">
        <v>32</v>
      </c>
      <c r="I676" s="363">
        <v>0.34728757196744092</v>
      </c>
    </row>
    <row r="677" spans="8:9" x14ac:dyDescent="0.4">
      <c r="H677" s="180">
        <v>32</v>
      </c>
      <c r="I677" s="364">
        <v>0.3545091324200913</v>
      </c>
    </row>
  </sheetData>
  <sortState ref="H29:I677">
    <sortCondition ref="H29:H677"/>
    <sortCondition ref="I29:I677"/>
  </sortState>
  <mergeCells count="13">
    <mergeCell ref="H26:I26"/>
    <mergeCell ref="B53:B56"/>
    <mergeCell ref="B57:B60"/>
    <mergeCell ref="A29:A36"/>
    <mergeCell ref="A37:A44"/>
    <mergeCell ref="A45:A52"/>
    <mergeCell ref="A53:A60"/>
    <mergeCell ref="B29:B32"/>
    <mergeCell ref="B33:B36"/>
    <mergeCell ref="B37:B40"/>
    <mergeCell ref="B41:B44"/>
    <mergeCell ref="B45:B48"/>
    <mergeCell ref="B49:B52"/>
  </mergeCells>
  <pageMargins left="0.75" right="0.75" top="1" bottom="1" header="0.5" footer="0.5"/>
  <pageSetup orientation="portrait" r:id="rId1"/>
  <headerFooter alignWithMargins="0"/>
  <drawing r:id="rId2"/>
  <legacyDrawing r:id="rId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4">
    <tabColor theme="6" tint="0.39997558519241921"/>
  </sheetPr>
  <dimension ref="A1:K36"/>
  <sheetViews>
    <sheetView zoomScale="80" zoomScaleNormal="80" workbookViewId="0"/>
  </sheetViews>
  <sheetFormatPr defaultColWidth="8.71875" defaultRowHeight="12.3" x14ac:dyDescent="0.4"/>
  <cols>
    <col min="1" max="1" width="13" style="75" customWidth="1"/>
    <col min="2" max="2" width="8.71875" style="75"/>
    <col min="3" max="3" width="9.71875" style="75" bestFit="1" customWidth="1"/>
    <col min="4" max="9" width="8.71875" style="75"/>
    <col min="10" max="10" width="19.44140625" style="75" bestFit="1" customWidth="1"/>
    <col min="11" max="11" width="20.5546875" style="75" bestFit="1" customWidth="1"/>
    <col min="12" max="16384" width="8.71875" style="75"/>
  </cols>
  <sheetData>
    <row r="1" spans="1:1" ht="14.4" x14ac:dyDescent="0.55000000000000004">
      <c r="A1" s="36" t="s">
        <v>693</v>
      </c>
    </row>
    <row r="24" spans="1:11" ht="12.6" x14ac:dyDescent="0.45">
      <c r="A24" s="76" t="s">
        <v>169</v>
      </c>
    </row>
    <row r="26" spans="1:11" x14ac:dyDescent="0.4">
      <c r="B26" s="353" t="s">
        <v>182</v>
      </c>
      <c r="C26" s="353" t="s">
        <v>182</v>
      </c>
      <c r="D26" s="353" t="s">
        <v>182</v>
      </c>
      <c r="F26" s="353" t="s">
        <v>180</v>
      </c>
      <c r="G26" s="353" t="s">
        <v>180</v>
      </c>
      <c r="H26" s="353" t="s">
        <v>180</v>
      </c>
      <c r="J26" s="353" t="s">
        <v>182</v>
      </c>
      <c r="K26" s="353" t="s">
        <v>180</v>
      </c>
    </row>
    <row r="27" spans="1:11" x14ac:dyDescent="0.4">
      <c r="B27" s="353" t="s">
        <v>0</v>
      </c>
      <c r="C27" s="353" t="s">
        <v>101</v>
      </c>
      <c r="D27" s="353" t="s">
        <v>195</v>
      </c>
      <c r="F27" s="353" t="s">
        <v>0</v>
      </c>
      <c r="G27" s="353" t="s">
        <v>101</v>
      </c>
      <c r="H27" s="353" t="s">
        <v>195</v>
      </c>
      <c r="J27" s="353" t="s">
        <v>198</v>
      </c>
      <c r="K27" s="353" t="s">
        <v>198</v>
      </c>
    </row>
    <row r="28" spans="1:11" x14ac:dyDescent="0.4">
      <c r="A28" s="353" t="s">
        <v>6</v>
      </c>
      <c r="B28" s="351">
        <v>0.16829831347544516</v>
      </c>
      <c r="C28" s="352">
        <v>7</v>
      </c>
      <c r="D28" s="352">
        <v>98.951999999999998</v>
      </c>
      <c r="E28" s="78"/>
      <c r="F28" s="351"/>
      <c r="G28" s="352">
        <v>0</v>
      </c>
      <c r="H28" s="352">
        <v>0</v>
      </c>
      <c r="I28" s="78"/>
      <c r="J28" s="368" t="str">
        <f>C28&amp;" projects, "&amp;TEXT(D28,"#,##0")&amp;" MW"</f>
        <v>7 projects, 99 MW</v>
      </c>
      <c r="K28" s="368" t="str">
        <f>G28&amp;" projects, "&amp;TEXT(H28,"#,##0")&amp;" MW"</f>
        <v>0 projects, 0 MW</v>
      </c>
    </row>
    <row r="29" spans="1:11" x14ac:dyDescent="0.4">
      <c r="A29" s="353" t="s">
        <v>1</v>
      </c>
      <c r="B29" s="351">
        <v>0.17725278539022771</v>
      </c>
      <c r="C29" s="352">
        <v>60</v>
      </c>
      <c r="D29" s="352">
        <v>698.29099999999983</v>
      </c>
      <c r="E29" s="78"/>
      <c r="F29" s="351">
        <v>0.21194985926596266</v>
      </c>
      <c r="G29" s="352">
        <v>38</v>
      </c>
      <c r="H29" s="352">
        <v>937.02600000000007</v>
      </c>
      <c r="I29" s="78"/>
      <c r="J29" s="368" t="str">
        <f t="shared" ref="J29:J36" si="0">C29&amp;" projects, "&amp;TEXT(D29,"#,##0")&amp;" MW"</f>
        <v>60 projects, 698 MW</v>
      </c>
      <c r="K29" s="368" t="str">
        <f t="shared" ref="K29:K36" si="1">G29&amp;" projects, "&amp;TEXT(H29,"#,##0")&amp;" MW"</f>
        <v>38 projects, 937 MW</v>
      </c>
    </row>
    <row r="30" spans="1:11" x14ac:dyDescent="0.4">
      <c r="A30" s="353" t="s">
        <v>4</v>
      </c>
      <c r="B30" s="351">
        <v>0.18242428394265817</v>
      </c>
      <c r="C30" s="352">
        <v>15</v>
      </c>
      <c r="D30" s="352">
        <v>286.49699999999996</v>
      </c>
      <c r="E30" s="78"/>
      <c r="F30" s="351">
        <v>0.20114261675400089</v>
      </c>
      <c r="G30" s="352">
        <v>15</v>
      </c>
      <c r="H30" s="352">
        <v>259.11</v>
      </c>
      <c r="I30" s="78"/>
      <c r="J30" s="368" t="str">
        <f t="shared" si="0"/>
        <v>15 projects, 286 MW</v>
      </c>
      <c r="K30" s="368" t="str">
        <f t="shared" si="1"/>
        <v>15 projects, 259 MW</v>
      </c>
    </row>
    <row r="31" spans="1:11" x14ac:dyDescent="0.4">
      <c r="A31" s="353" t="s">
        <v>5</v>
      </c>
      <c r="B31" s="351">
        <v>0.18947010258544802</v>
      </c>
      <c r="C31" s="352">
        <v>5</v>
      </c>
      <c r="D31" s="352">
        <v>80.900000000000006</v>
      </c>
      <c r="E31" s="78"/>
      <c r="F31" s="351"/>
      <c r="G31" s="352">
        <v>0</v>
      </c>
      <c r="H31" s="352">
        <v>0</v>
      </c>
      <c r="I31" s="78"/>
      <c r="J31" s="368" t="str">
        <f t="shared" si="0"/>
        <v>5 projects, 81 MW</v>
      </c>
      <c r="K31" s="368" t="str">
        <f t="shared" si="1"/>
        <v>0 projects, 0 MW</v>
      </c>
    </row>
    <row r="32" spans="1:11" x14ac:dyDescent="0.4">
      <c r="A32" s="353" t="s">
        <v>2</v>
      </c>
      <c r="B32" s="351">
        <v>0.19786053128416023</v>
      </c>
      <c r="C32" s="352">
        <v>2</v>
      </c>
      <c r="D32" s="352">
        <v>43.660000000000004</v>
      </c>
      <c r="E32" s="78"/>
      <c r="F32" s="351">
        <v>0.2332139071923145</v>
      </c>
      <c r="G32" s="352">
        <v>32</v>
      </c>
      <c r="H32" s="352">
        <v>1647.8490000000002</v>
      </c>
      <c r="I32" s="78"/>
      <c r="J32" s="368" t="str">
        <f t="shared" si="0"/>
        <v>2 projects, 44 MW</v>
      </c>
      <c r="K32" s="368" t="str">
        <f t="shared" si="1"/>
        <v>32 projects, 1,648 MW</v>
      </c>
    </row>
    <row r="33" spans="1:11" x14ac:dyDescent="0.4">
      <c r="A33" s="353" t="s">
        <v>3</v>
      </c>
      <c r="B33" s="351">
        <v>0.20747850735008266</v>
      </c>
      <c r="C33" s="352">
        <v>2</v>
      </c>
      <c r="D33" s="352">
        <v>16.32</v>
      </c>
      <c r="E33" s="78"/>
      <c r="F33" s="351">
        <v>0.25676039712349003</v>
      </c>
      <c r="G33" s="352">
        <v>10</v>
      </c>
      <c r="H33" s="352">
        <v>230.62</v>
      </c>
      <c r="I33" s="78"/>
      <c r="J33" s="368" t="str">
        <f t="shared" si="0"/>
        <v>2 projects, 16 MW</v>
      </c>
      <c r="K33" s="368" t="str">
        <f t="shared" si="1"/>
        <v>10 projects, 231 MW</v>
      </c>
    </row>
    <row r="34" spans="1:11" ht="24.6" x14ac:dyDescent="0.4">
      <c r="A34" s="369" t="s">
        <v>196</v>
      </c>
      <c r="B34" s="351">
        <v>0.21419309633185818</v>
      </c>
      <c r="C34" s="352">
        <v>72</v>
      </c>
      <c r="D34" s="352">
        <v>2621.9189999999994</v>
      </c>
      <c r="E34" s="78"/>
      <c r="F34" s="351">
        <v>0.22492940328573433</v>
      </c>
      <c r="G34" s="352">
        <v>59</v>
      </c>
      <c r="H34" s="352">
        <v>1878.7150000000006</v>
      </c>
      <c r="I34" s="78"/>
      <c r="J34" s="368" t="str">
        <f t="shared" si="0"/>
        <v>72 projects, 2,622 MW</v>
      </c>
      <c r="K34" s="368" t="str">
        <f t="shared" si="1"/>
        <v>59 projects, 1,879 MW</v>
      </c>
    </row>
    <row r="35" spans="1:11" ht="24.6" x14ac:dyDescent="0.4">
      <c r="A35" s="369" t="s">
        <v>197</v>
      </c>
      <c r="B35" s="351">
        <v>0.23799749645800583</v>
      </c>
      <c r="C35" s="352">
        <v>20</v>
      </c>
      <c r="D35" s="352">
        <v>780.74</v>
      </c>
      <c r="E35" s="78"/>
      <c r="F35" s="351">
        <v>0.28331168067687074</v>
      </c>
      <c r="G35" s="352">
        <v>135</v>
      </c>
      <c r="H35" s="352">
        <v>4242.139000000001</v>
      </c>
      <c r="I35" s="78"/>
      <c r="J35" s="368" t="str">
        <f t="shared" si="0"/>
        <v>20 projects, 781 MW</v>
      </c>
      <c r="K35" s="368" t="str">
        <f t="shared" si="1"/>
        <v>135 projects, 4,242 MW</v>
      </c>
    </row>
    <row r="36" spans="1:11" x14ac:dyDescent="0.4">
      <c r="A36" s="353" t="s">
        <v>8</v>
      </c>
      <c r="B36" s="351">
        <v>0.24843070166513337</v>
      </c>
      <c r="C36" s="352">
        <v>36</v>
      </c>
      <c r="D36" s="352">
        <v>3170.2899999999995</v>
      </c>
      <c r="E36" s="78"/>
      <c r="F36" s="351">
        <v>0.29689441087630741</v>
      </c>
      <c r="G36" s="352">
        <v>135</v>
      </c>
      <c r="H36" s="352">
        <v>6761.1150000000007</v>
      </c>
      <c r="I36" s="78"/>
      <c r="J36" s="368" t="str">
        <f t="shared" si="0"/>
        <v>36 projects, 3,170 MW</v>
      </c>
      <c r="K36" s="368" t="str">
        <f t="shared" si="1"/>
        <v>135 projects, 6,761 MW</v>
      </c>
    </row>
  </sheetData>
  <pageMargins left="0.75" right="0.75" top="1" bottom="1" header="0.5" footer="0.5"/>
  <headerFooter alignWithMargins="0"/>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5">
    <tabColor theme="6" tint="0.39997558519241921"/>
  </sheetPr>
  <dimension ref="A1:Q37"/>
  <sheetViews>
    <sheetView zoomScale="80" zoomScaleNormal="80" workbookViewId="0"/>
  </sheetViews>
  <sheetFormatPr defaultColWidth="8.71875" defaultRowHeight="12.3" x14ac:dyDescent="0.4"/>
  <cols>
    <col min="1" max="2" width="8.71875" style="75"/>
    <col min="3" max="3" width="9.71875" style="75" bestFit="1" customWidth="1"/>
    <col min="4" max="4" width="8.71875" style="75"/>
    <col min="5" max="5" width="10.1640625" style="75" bestFit="1" customWidth="1"/>
    <col min="6" max="16384" width="8.71875" style="75"/>
  </cols>
  <sheetData>
    <row r="1" spans="1:12" ht="14.4" x14ac:dyDescent="0.55000000000000004">
      <c r="A1" s="36" t="s">
        <v>692</v>
      </c>
    </row>
    <row r="2" spans="1:12" x14ac:dyDescent="0.4">
      <c r="J2" s="130"/>
      <c r="K2" s="130"/>
      <c r="L2" s="130"/>
    </row>
    <row r="3" spans="1:12" x14ac:dyDescent="0.4">
      <c r="A3" s="73"/>
      <c r="J3" s="130"/>
      <c r="K3" s="130"/>
      <c r="L3" s="130"/>
    </row>
    <row r="4" spans="1:12" ht="12.6" x14ac:dyDescent="0.4">
      <c r="A4" s="83"/>
    </row>
    <row r="5" spans="1:12" ht="12.6" x14ac:dyDescent="0.45">
      <c r="A5" s="72"/>
    </row>
    <row r="23" spans="1:17" ht="12.6" x14ac:dyDescent="0.4">
      <c r="A23" s="113"/>
    </row>
    <row r="24" spans="1:17" ht="12.6" x14ac:dyDescent="0.45">
      <c r="A24" s="76" t="s">
        <v>169</v>
      </c>
    </row>
    <row r="25" spans="1:17" x14ac:dyDescent="0.4">
      <c r="A25" s="173"/>
      <c r="B25" s="173"/>
      <c r="C25" s="173"/>
      <c r="D25" s="353" t="s">
        <v>0</v>
      </c>
      <c r="E25" s="353" t="s">
        <v>0</v>
      </c>
      <c r="F25" s="173"/>
      <c r="G25" s="173"/>
      <c r="H25" s="173"/>
    </row>
    <row r="26" spans="1:17" x14ac:dyDescent="0.4">
      <c r="A26" s="173"/>
      <c r="B26" s="173"/>
      <c r="C26" s="353"/>
      <c r="D26" s="353">
        <v>2019</v>
      </c>
      <c r="E26" s="353" t="s">
        <v>59</v>
      </c>
      <c r="F26" s="353"/>
      <c r="G26" s="353"/>
      <c r="H26" s="353"/>
    </row>
    <row r="27" spans="1:17" x14ac:dyDescent="0.4">
      <c r="A27" s="353" t="s">
        <v>77</v>
      </c>
      <c r="B27" s="353" t="s">
        <v>77</v>
      </c>
      <c r="C27" s="353" t="s">
        <v>76</v>
      </c>
      <c r="D27" s="353" t="s">
        <v>58</v>
      </c>
      <c r="E27" s="353" t="s">
        <v>58</v>
      </c>
      <c r="F27" s="353" t="s">
        <v>0</v>
      </c>
      <c r="G27" s="353" t="s">
        <v>0</v>
      </c>
      <c r="H27" s="353" t="s">
        <v>81</v>
      </c>
    </row>
    <row r="28" spans="1:17" x14ac:dyDescent="0.4">
      <c r="A28" s="353" t="s">
        <v>74</v>
      </c>
      <c r="B28" s="353" t="s">
        <v>80</v>
      </c>
      <c r="C28" s="353" t="s">
        <v>199</v>
      </c>
      <c r="D28" s="353" t="s">
        <v>78</v>
      </c>
      <c r="E28" s="353" t="s">
        <v>78</v>
      </c>
      <c r="F28" s="353" t="s">
        <v>181</v>
      </c>
      <c r="G28" s="353" t="s">
        <v>179</v>
      </c>
      <c r="H28" s="353" t="s">
        <v>180</v>
      </c>
    </row>
    <row r="29" spans="1:17" x14ac:dyDescent="0.4">
      <c r="A29" s="132">
        <v>0.14421999999999999</v>
      </c>
      <c r="B29" s="78">
        <v>7</v>
      </c>
      <c r="C29" s="78">
        <v>2010</v>
      </c>
      <c r="D29" s="351">
        <v>0.2027485830090007</v>
      </c>
      <c r="E29" s="351">
        <v>0.2151417987145596</v>
      </c>
      <c r="F29" s="132">
        <v>1.1727426807393735</v>
      </c>
      <c r="G29" s="132">
        <v>4.9688673515857147</v>
      </c>
      <c r="H29" s="370">
        <v>0.14285714285714285</v>
      </c>
      <c r="J29" s="371" t="str">
        <f t="shared" ref="J29:J37" si="0">"ILR:"&amp;CHAR(10)&amp;TEXT($F29,"#.#0")&amp;CHAR(10)&amp;" Tracking:"&amp;CHAR(10)&amp;TEXT($H29,"#0%")&amp;CHAR(10)&amp;CHAR(10)&amp;"GHI:"&amp;CHAR(10)&amp;TEXT($G29,"#.00")</f>
        <v>ILR:
1.17
 Tracking:
14%
GHI:
4.97</v>
      </c>
    </row>
    <row r="30" spans="1:17" x14ac:dyDescent="0.4">
      <c r="A30" s="132">
        <v>0.45519999999999988</v>
      </c>
      <c r="B30" s="78">
        <v>32</v>
      </c>
      <c r="C30" s="78">
        <v>2011</v>
      </c>
      <c r="D30" s="351">
        <v>0.21469989992767774</v>
      </c>
      <c r="E30" s="351">
        <v>0.22858071913004968</v>
      </c>
      <c r="F30" s="132">
        <v>1.1789342411840718</v>
      </c>
      <c r="G30" s="132">
        <v>5.0915875998656244</v>
      </c>
      <c r="H30" s="370">
        <v>0.5</v>
      </c>
      <c r="J30" s="371" t="str">
        <f t="shared" si="0"/>
        <v>ILR:
1.18
 Tracking:
50%
GHI:
5.09</v>
      </c>
      <c r="Q30" s="130"/>
    </row>
    <row r="31" spans="1:17" x14ac:dyDescent="0.4">
      <c r="A31" s="132">
        <v>0.89228399999999997</v>
      </c>
      <c r="B31" s="78">
        <v>37</v>
      </c>
      <c r="C31" s="78">
        <v>2012</v>
      </c>
      <c r="D31" s="351">
        <v>0.22748154764815129</v>
      </c>
      <c r="E31" s="351">
        <v>0.24090872279428707</v>
      </c>
      <c r="F31" s="132">
        <v>1.2294091971147711</v>
      </c>
      <c r="G31" s="132">
        <v>5.1280432679270262</v>
      </c>
      <c r="H31" s="370">
        <v>0.48648648648648651</v>
      </c>
      <c r="J31" s="371" t="str">
        <f t="shared" si="0"/>
        <v>ILR:
1.23
 Tracking:
49%
GHI:
5.13</v>
      </c>
      <c r="Q31" s="130"/>
    </row>
    <row r="32" spans="1:17" x14ac:dyDescent="0.4">
      <c r="A32" s="132">
        <v>1.745989</v>
      </c>
      <c r="B32" s="78">
        <v>47</v>
      </c>
      <c r="C32" s="78">
        <v>2013</v>
      </c>
      <c r="D32" s="351">
        <v>0.2506065802525167</v>
      </c>
      <c r="E32" s="351">
        <v>0.26538482504259031</v>
      </c>
      <c r="F32" s="132">
        <v>1.2810577698453753</v>
      </c>
      <c r="G32" s="132">
        <v>5.3378629602595753</v>
      </c>
      <c r="H32" s="370">
        <v>0.57446808510638303</v>
      </c>
      <c r="J32" s="371" t="str">
        <f t="shared" si="0"/>
        <v>ILR:
1.28
 Tracking:
57%
GHI:
5.34</v>
      </c>
      <c r="Q32" s="130"/>
    </row>
    <row r="33" spans="1:17" x14ac:dyDescent="0.4">
      <c r="A33" s="132">
        <v>2.7349130000000001</v>
      </c>
      <c r="B33" s="78">
        <v>50</v>
      </c>
      <c r="C33" s="78">
        <v>2014</v>
      </c>
      <c r="D33" s="351">
        <v>0.24871497365807638</v>
      </c>
      <c r="E33" s="351">
        <v>0.25753490451364219</v>
      </c>
      <c r="F33" s="132">
        <v>1.2915520705177783</v>
      </c>
      <c r="G33" s="132">
        <v>5.2106458310460004</v>
      </c>
      <c r="H33" s="370">
        <v>0.62</v>
      </c>
      <c r="J33" s="371" t="str">
        <f t="shared" si="0"/>
        <v>ILR:
1.29
 Tracking:
62%
GHI:
5.21</v>
      </c>
      <c r="Q33" s="130"/>
    </row>
    <row r="34" spans="1:17" x14ac:dyDescent="0.4">
      <c r="A34" s="132">
        <v>2.7572770000000006</v>
      </c>
      <c r="B34" s="78">
        <v>83</v>
      </c>
      <c r="C34" s="78">
        <v>2015</v>
      </c>
      <c r="D34" s="351">
        <v>0.24945384904471693</v>
      </c>
      <c r="E34" s="351">
        <v>0.25583294434587378</v>
      </c>
      <c r="F34" s="132">
        <v>1.304210274100893</v>
      </c>
      <c r="G34" s="132">
        <v>5.0658307338927697</v>
      </c>
      <c r="H34" s="370">
        <v>0.6506024096385542</v>
      </c>
      <c r="J34" s="371" t="str">
        <f t="shared" si="0"/>
        <v>ILR:
1.30
 Tracking:
65%
GHI:
5.07</v>
      </c>
      <c r="Q34" s="130"/>
    </row>
    <row r="35" spans="1:17" x14ac:dyDescent="0.4">
      <c r="A35" s="132">
        <v>7.493026999999997</v>
      </c>
      <c r="B35" s="78">
        <v>147</v>
      </c>
      <c r="C35" s="78">
        <v>2016</v>
      </c>
      <c r="D35" s="351">
        <v>0.25468406512561031</v>
      </c>
      <c r="E35" s="351">
        <v>0.25704487151427474</v>
      </c>
      <c r="F35" s="132">
        <v>1.3112695514090658</v>
      </c>
      <c r="G35" s="132">
        <v>4.9978696797476205</v>
      </c>
      <c r="H35" s="370">
        <v>0.72108843537414968</v>
      </c>
      <c r="J35" s="371" t="str">
        <f t="shared" si="0"/>
        <v>ILR:
1.31
 Tracking:
72%
GHI:
5.00</v>
      </c>
      <c r="Q35" s="130"/>
    </row>
    <row r="36" spans="1:17" x14ac:dyDescent="0.4">
      <c r="A36" s="132">
        <v>3.8309880000000018</v>
      </c>
      <c r="B36" s="78">
        <v>151</v>
      </c>
      <c r="C36" s="78">
        <v>2017</v>
      </c>
      <c r="D36" s="351">
        <v>0.23391892380961016</v>
      </c>
      <c r="E36" s="351">
        <v>0.2340871695665748</v>
      </c>
      <c r="F36" s="132">
        <v>1.3326975022806464</v>
      </c>
      <c r="G36" s="132">
        <v>4.7156024433675521</v>
      </c>
      <c r="H36" s="370">
        <v>0.7483443708609272</v>
      </c>
      <c r="J36" s="371" t="str">
        <f t="shared" si="0"/>
        <v>ILR:
1.33
 Tracking:
75%
GHI:
4.72</v>
      </c>
      <c r="Q36" s="130"/>
    </row>
    <row r="37" spans="1:17" x14ac:dyDescent="0.4">
      <c r="A37" s="132">
        <v>3.6406550000000002</v>
      </c>
      <c r="B37" s="78">
        <v>85</v>
      </c>
      <c r="C37" s="78">
        <v>2018</v>
      </c>
      <c r="D37" s="351">
        <v>0.22852287692884496</v>
      </c>
      <c r="E37" s="351">
        <v>0.22852287692884499</v>
      </c>
      <c r="F37" s="132">
        <v>1.3240529194249031</v>
      </c>
      <c r="G37" s="132">
        <v>4.7124557158141176</v>
      </c>
      <c r="H37" s="370">
        <v>0.62352941176470589</v>
      </c>
      <c r="J37" s="371" t="str">
        <f t="shared" si="0"/>
        <v>ILR:
1.32
 Tracking:
62%
GHI:
4.71</v>
      </c>
      <c r="Q37" s="130"/>
    </row>
  </sheetData>
  <pageMargins left="0.75" right="0.75" top="1" bottom="1" header="0.5" footer="0.5"/>
  <pageSetup orientation="portrait" horizontalDpi="1200" verticalDpi="1200" r:id="rId1"/>
  <headerFooter alignWithMargins="0"/>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6">
    <tabColor theme="6" tint="0.39997558519241921"/>
  </sheetPr>
  <dimension ref="A1:N39"/>
  <sheetViews>
    <sheetView zoomScale="80" zoomScaleNormal="80" workbookViewId="0"/>
  </sheetViews>
  <sheetFormatPr defaultColWidth="8.71875" defaultRowHeight="12.3" x14ac:dyDescent="0.4"/>
  <cols>
    <col min="1" max="1" width="12.71875" style="75" customWidth="1"/>
    <col min="2" max="2" width="8.1640625" style="75" bestFit="1" customWidth="1"/>
    <col min="3" max="3" width="9.1640625" style="4" bestFit="1" customWidth="1"/>
    <col min="4" max="4" width="8.1640625" style="4" bestFit="1" customWidth="1"/>
    <col min="5" max="5" width="9.44140625" style="4" bestFit="1" customWidth="1"/>
    <col min="6" max="6" width="7.1640625" style="75" bestFit="1" customWidth="1"/>
    <col min="7" max="8" width="9.71875" style="75" bestFit="1" customWidth="1"/>
    <col min="9" max="9" width="9.44140625" style="75" bestFit="1" customWidth="1"/>
    <col min="10" max="10" width="8.71875" style="75"/>
    <col min="11" max="11" width="5" style="75" bestFit="1" customWidth="1"/>
    <col min="12" max="12" width="8.27734375" style="75" bestFit="1" customWidth="1"/>
    <col min="13" max="16384" width="8.71875" style="75"/>
  </cols>
  <sheetData>
    <row r="1" spans="1:14" ht="14.4" x14ac:dyDescent="0.55000000000000004">
      <c r="A1" s="36" t="s">
        <v>691</v>
      </c>
      <c r="B1" s="31"/>
      <c r="C1" s="6"/>
      <c r="D1" s="6"/>
      <c r="E1" s="6"/>
      <c r="F1" s="30"/>
      <c r="G1" s="30"/>
      <c r="H1" s="22"/>
      <c r="I1" s="30"/>
      <c r="J1" s="30"/>
      <c r="K1" s="30"/>
      <c r="L1" s="30"/>
      <c r="M1" s="30"/>
      <c r="N1" s="30"/>
    </row>
    <row r="2" spans="1:14" x14ac:dyDescent="0.4">
      <c r="A2" s="31"/>
      <c r="B2" s="31"/>
      <c r="C2" s="6"/>
      <c r="D2" s="6"/>
      <c r="E2" s="6"/>
      <c r="F2" s="30"/>
      <c r="G2" s="30"/>
      <c r="H2" s="30"/>
      <c r="I2" s="30"/>
      <c r="J2" s="30"/>
      <c r="K2" s="30"/>
      <c r="L2" s="30"/>
      <c r="M2" s="30"/>
    </row>
    <row r="3" spans="1:14" x14ac:dyDescent="0.4">
      <c r="A3" s="31"/>
      <c r="B3" s="31"/>
      <c r="C3" s="6"/>
      <c r="D3" s="6"/>
      <c r="E3" s="6"/>
      <c r="F3" s="30"/>
      <c r="G3" s="30"/>
      <c r="H3" s="30"/>
      <c r="I3" s="30"/>
      <c r="J3" s="30"/>
      <c r="K3" s="30"/>
      <c r="L3" s="30"/>
      <c r="M3" s="30"/>
    </row>
    <row r="4" spans="1:14" x14ac:dyDescent="0.4">
      <c r="A4" s="31"/>
      <c r="B4" s="31"/>
      <c r="C4" s="6"/>
      <c r="D4" s="6"/>
      <c r="E4" s="6"/>
      <c r="F4" s="30"/>
      <c r="G4" s="30"/>
      <c r="H4" s="30"/>
      <c r="I4" s="30"/>
      <c r="J4" s="30"/>
      <c r="K4" s="30"/>
      <c r="L4" s="30"/>
      <c r="M4" s="30"/>
    </row>
    <row r="5" spans="1:14" x14ac:dyDescent="0.4">
      <c r="A5" s="31"/>
      <c r="B5" s="31"/>
      <c r="C5" s="6"/>
      <c r="D5" s="6"/>
      <c r="E5" s="6"/>
      <c r="F5" s="30"/>
      <c r="G5" s="30"/>
      <c r="H5" s="30"/>
      <c r="I5" s="30"/>
      <c r="J5" s="30"/>
      <c r="K5" s="30"/>
      <c r="L5" s="30"/>
    </row>
    <row r="6" spans="1:14" x14ac:dyDescent="0.4">
      <c r="A6" s="31"/>
      <c r="B6" s="31"/>
      <c r="C6" s="6"/>
      <c r="D6" s="6"/>
      <c r="E6" s="6"/>
      <c r="F6" s="30"/>
      <c r="G6" s="30"/>
      <c r="H6" s="30"/>
      <c r="I6" s="30"/>
      <c r="J6" s="30"/>
      <c r="K6" s="30"/>
      <c r="L6" s="30"/>
    </row>
    <row r="7" spans="1:14" x14ac:dyDescent="0.4">
      <c r="A7" s="31"/>
      <c r="B7" s="31"/>
      <c r="C7" s="6"/>
      <c r="D7" s="6"/>
      <c r="E7" s="6"/>
      <c r="F7" s="30"/>
      <c r="G7" s="30"/>
    </row>
    <row r="8" spans="1:14" x14ac:dyDescent="0.4">
      <c r="A8" s="31"/>
      <c r="B8" s="31"/>
      <c r="C8" s="6"/>
      <c r="D8" s="6"/>
      <c r="E8" s="6"/>
      <c r="F8" s="30"/>
      <c r="G8" s="30"/>
    </row>
    <row r="9" spans="1:14" x14ac:dyDescent="0.4">
      <c r="A9" s="31"/>
      <c r="B9" s="31"/>
      <c r="C9" s="6"/>
      <c r="D9" s="6"/>
      <c r="E9" s="6"/>
      <c r="F9" s="30"/>
      <c r="G9" s="30"/>
    </row>
    <row r="10" spans="1:14" x14ac:dyDescent="0.4">
      <c r="A10" s="31"/>
      <c r="B10" s="31"/>
      <c r="C10" s="6"/>
      <c r="D10" s="6"/>
      <c r="E10" s="6"/>
      <c r="F10" s="30"/>
      <c r="G10" s="30"/>
    </row>
    <row r="11" spans="1:14" x14ac:dyDescent="0.4">
      <c r="A11" s="31"/>
      <c r="B11" s="31"/>
      <c r="C11" s="6"/>
      <c r="D11" s="6"/>
      <c r="E11" s="6"/>
      <c r="F11" s="30"/>
      <c r="G11" s="30"/>
    </row>
    <row r="12" spans="1:14" x14ac:dyDescent="0.4">
      <c r="A12" s="31"/>
      <c r="B12" s="31"/>
      <c r="C12" s="6"/>
      <c r="D12" s="6"/>
      <c r="E12" s="6"/>
      <c r="F12" s="30"/>
      <c r="G12" s="30"/>
    </row>
    <row r="13" spans="1:14" x14ac:dyDescent="0.4">
      <c r="A13" s="31"/>
      <c r="B13" s="31"/>
      <c r="C13" s="6"/>
      <c r="D13" s="6"/>
      <c r="E13" s="6"/>
      <c r="F13" s="30"/>
      <c r="G13" s="30"/>
    </row>
    <row r="14" spans="1:14" x14ac:dyDescent="0.4">
      <c r="A14" s="31"/>
      <c r="B14" s="31"/>
      <c r="C14" s="6"/>
      <c r="D14" s="6"/>
      <c r="E14" s="6"/>
      <c r="F14" s="30"/>
      <c r="G14" s="30"/>
    </row>
    <row r="15" spans="1:14" x14ac:dyDescent="0.4">
      <c r="A15" s="31"/>
      <c r="B15" s="31"/>
      <c r="C15" s="6"/>
      <c r="D15" s="6"/>
      <c r="E15" s="6"/>
      <c r="F15" s="30"/>
      <c r="G15" s="30"/>
    </row>
    <row r="16" spans="1:14" x14ac:dyDescent="0.4">
      <c r="A16" s="31"/>
      <c r="B16" s="31"/>
      <c r="C16" s="6"/>
      <c r="D16" s="6"/>
      <c r="E16" s="6"/>
      <c r="F16" s="30"/>
      <c r="G16" s="30"/>
    </row>
    <row r="17" spans="1:12" x14ac:dyDescent="0.4">
      <c r="A17" s="31"/>
      <c r="B17" s="31"/>
      <c r="C17" s="6"/>
      <c r="D17" s="6"/>
      <c r="E17" s="6"/>
      <c r="F17" s="30"/>
      <c r="G17" s="30"/>
    </row>
    <row r="18" spans="1:12" x14ac:dyDescent="0.4">
      <c r="A18" s="31"/>
      <c r="B18" s="31"/>
      <c r="C18" s="6"/>
      <c r="D18" s="6"/>
      <c r="E18" s="6"/>
      <c r="F18" s="30"/>
      <c r="G18" s="30"/>
    </row>
    <row r="19" spans="1:12" x14ac:dyDescent="0.4">
      <c r="A19" s="31"/>
      <c r="B19" s="31"/>
      <c r="C19" s="6"/>
      <c r="D19" s="6"/>
      <c r="E19" s="6"/>
      <c r="F19" s="30"/>
      <c r="G19" s="30"/>
    </row>
    <row r="20" spans="1:12" x14ac:dyDescent="0.4">
      <c r="A20" s="31"/>
      <c r="B20" s="31"/>
      <c r="C20" s="6"/>
      <c r="D20" s="6"/>
      <c r="E20" s="6"/>
      <c r="F20" s="30"/>
      <c r="G20" s="30"/>
    </row>
    <row r="21" spans="1:12" x14ac:dyDescent="0.4">
      <c r="A21" s="31"/>
      <c r="B21" s="31"/>
      <c r="C21" s="6"/>
      <c r="D21" s="6"/>
      <c r="E21" s="6"/>
      <c r="F21" s="30"/>
      <c r="G21" s="30"/>
    </row>
    <row r="22" spans="1:12" ht="12.6" x14ac:dyDescent="0.45">
      <c r="A22" s="76"/>
      <c r="B22" s="31"/>
      <c r="C22" s="6"/>
      <c r="D22" s="6"/>
      <c r="E22" s="6"/>
      <c r="F22" s="30"/>
      <c r="G22" s="30"/>
    </row>
    <row r="24" spans="1:12" s="130" customFormat="1" ht="12.6" x14ac:dyDescent="0.45">
      <c r="A24" s="76" t="s">
        <v>169</v>
      </c>
      <c r="C24" s="4"/>
      <c r="D24" s="4"/>
      <c r="E24" s="4"/>
    </row>
    <row r="25" spans="1:12" s="130" customFormat="1" x14ac:dyDescent="0.4">
      <c r="C25" s="4"/>
      <c r="D25" s="4"/>
      <c r="E25" s="4"/>
    </row>
    <row r="26" spans="1:12" x14ac:dyDescent="0.4">
      <c r="A26" s="353" t="s">
        <v>77</v>
      </c>
      <c r="B26" s="353" t="s">
        <v>77</v>
      </c>
      <c r="C26" s="377" t="s">
        <v>85</v>
      </c>
      <c r="D26" s="378" t="s">
        <v>203</v>
      </c>
      <c r="E26" s="353" t="s">
        <v>202</v>
      </c>
      <c r="F26" s="78"/>
      <c r="G26" s="353" t="s">
        <v>205</v>
      </c>
      <c r="H26" s="353" t="s">
        <v>206</v>
      </c>
      <c r="I26" s="353" t="s">
        <v>26</v>
      </c>
    </row>
    <row r="27" spans="1:12" ht="14.4" x14ac:dyDescent="0.55000000000000004">
      <c r="A27" s="378" t="s">
        <v>204</v>
      </c>
      <c r="B27" s="378" t="s">
        <v>80</v>
      </c>
      <c r="C27" s="373" t="s">
        <v>86</v>
      </c>
      <c r="D27" s="378" t="s">
        <v>0</v>
      </c>
      <c r="E27" s="378" t="s">
        <v>0</v>
      </c>
      <c r="F27" s="378" t="s">
        <v>84</v>
      </c>
      <c r="G27" s="379" t="s">
        <v>7</v>
      </c>
      <c r="H27" s="379" t="s">
        <v>7</v>
      </c>
      <c r="I27" s="380">
        <v>1.0999999999999999E-2</v>
      </c>
      <c r="K27" s="353" t="s">
        <v>200</v>
      </c>
      <c r="L27" s="353" t="s">
        <v>201</v>
      </c>
    </row>
    <row r="28" spans="1:12" ht="14.4" x14ac:dyDescent="0.4">
      <c r="A28" s="374">
        <v>23625.643000000004</v>
      </c>
      <c r="B28" s="374">
        <v>636</v>
      </c>
      <c r="C28" s="375">
        <v>1</v>
      </c>
      <c r="D28" s="376">
        <v>1</v>
      </c>
      <c r="E28" s="376">
        <v>1</v>
      </c>
      <c r="F28" s="376">
        <v>1</v>
      </c>
      <c r="G28" s="376">
        <v>1</v>
      </c>
      <c r="H28" s="376">
        <v>1</v>
      </c>
      <c r="I28" s="376">
        <v>1</v>
      </c>
      <c r="K28" s="376">
        <f t="shared" ref="K28:K39" si="0">H28-F28</f>
        <v>0</v>
      </c>
      <c r="L28" s="376">
        <f t="shared" ref="L28:L39" si="1">F28-G28</f>
        <v>0</v>
      </c>
    </row>
    <row r="29" spans="1:12" ht="14.4" x14ac:dyDescent="0.4">
      <c r="A29" s="374">
        <v>19941.687999999998</v>
      </c>
      <c r="B29" s="374">
        <v>548</v>
      </c>
      <c r="C29" s="375">
        <v>2</v>
      </c>
      <c r="D29" s="376">
        <v>0.99944293504806714</v>
      </c>
      <c r="E29" s="376">
        <v>1.0070768172662181</v>
      </c>
      <c r="F29" s="376">
        <v>0.99831666930191043</v>
      </c>
      <c r="G29" s="376">
        <v>0.96082396057549835</v>
      </c>
      <c r="H29" s="376">
        <v>1.0375915526806387</v>
      </c>
      <c r="I29" s="376">
        <f t="shared" ref="I29:I39" si="2">I28*(1-$I$27)</f>
        <v>0.98899999999999999</v>
      </c>
      <c r="K29" s="376">
        <f t="shared" si="0"/>
        <v>3.9274883378728309E-2</v>
      </c>
      <c r="L29" s="376">
        <f t="shared" si="1"/>
        <v>3.7492708726412083E-2</v>
      </c>
    </row>
    <row r="30" spans="1:12" ht="14.4" x14ac:dyDescent="0.4">
      <c r="A30" s="374">
        <v>16187.800000000001</v>
      </c>
      <c r="B30" s="374">
        <v>403</v>
      </c>
      <c r="C30" s="375">
        <v>3</v>
      </c>
      <c r="D30" s="376">
        <v>0.99352841875280018</v>
      </c>
      <c r="E30" s="376">
        <v>1.0003625657919311</v>
      </c>
      <c r="F30" s="376">
        <v>0.99363644062179834</v>
      </c>
      <c r="G30" s="376">
        <v>0.95471527712574211</v>
      </c>
      <c r="H30" s="376">
        <v>1.0342716582096032</v>
      </c>
      <c r="I30" s="376">
        <f t="shared" si="2"/>
        <v>0.97812100000000002</v>
      </c>
      <c r="K30" s="376">
        <f t="shared" si="0"/>
        <v>4.0635217587804862E-2</v>
      </c>
      <c r="L30" s="376">
        <f t="shared" si="1"/>
        <v>3.8921163496056232E-2</v>
      </c>
    </row>
    <row r="31" spans="1:12" ht="14.4" x14ac:dyDescent="0.4">
      <c r="A31" s="374">
        <v>8739.2729999999992</v>
      </c>
      <c r="B31" s="374">
        <v>260</v>
      </c>
      <c r="C31" s="375">
        <v>4</v>
      </c>
      <c r="D31" s="376">
        <v>0.97466273931263614</v>
      </c>
      <c r="E31" s="376">
        <v>0.99256581281437106</v>
      </c>
      <c r="F31" s="376">
        <v>0.97774779129486544</v>
      </c>
      <c r="G31" s="376">
        <v>0.9336394672789452</v>
      </c>
      <c r="H31" s="376">
        <v>1.0156833575420725</v>
      </c>
      <c r="I31" s="376">
        <f t="shared" si="2"/>
        <v>0.96736166899999998</v>
      </c>
      <c r="K31" s="376">
        <f t="shared" si="0"/>
        <v>3.7935566247207064E-2</v>
      </c>
      <c r="L31" s="376">
        <f t="shared" si="1"/>
        <v>4.4108324015920242E-2</v>
      </c>
    </row>
    <row r="32" spans="1:12" ht="14.4" x14ac:dyDescent="0.4">
      <c r="A32" s="374">
        <v>6048.2559999999985</v>
      </c>
      <c r="B32" s="374">
        <v>178</v>
      </c>
      <c r="C32" s="375">
        <v>5</v>
      </c>
      <c r="D32" s="376">
        <v>0.95534070710759822</v>
      </c>
      <c r="E32" s="376">
        <v>0.95332268779461948</v>
      </c>
      <c r="F32" s="376">
        <v>0.95953442651230825</v>
      </c>
      <c r="G32" s="376">
        <v>0.90879379261984927</v>
      </c>
      <c r="H32" s="376">
        <v>0.998947295051826</v>
      </c>
      <c r="I32" s="376">
        <f t="shared" si="2"/>
        <v>0.95672069064099996</v>
      </c>
      <c r="K32" s="376">
        <f t="shared" si="0"/>
        <v>3.9412868539517754E-2</v>
      </c>
      <c r="L32" s="376">
        <f t="shared" si="1"/>
        <v>5.0740633892458975E-2</v>
      </c>
    </row>
    <row r="33" spans="1:12" ht="14.4" x14ac:dyDescent="0.4">
      <c r="A33" s="374">
        <v>3313.3429999999994</v>
      </c>
      <c r="B33" s="374">
        <v>128</v>
      </c>
      <c r="C33" s="375">
        <v>6</v>
      </c>
      <c r="D33" s="376">
        <v>0.92879549604729894</v>
      </c>
      <c r="E33" s="376">
        <v>0.93839430805166213</v>
      </c>
      <c r="F33" s="376">
        <v>0.93101654697499403</v>
      </c>
      <c r="G33" s="376">
        <v>0.87722888471253513</v>
      </c>
      <c r="H33" s="376">
        <v>0.98798735750450584</v>
      </c>
      <c r="I33" s="376">
        <f t="shared" si="2"/>
        <v>0.94619676304394895</v>
      </c>
      <c r="K33" s="376">
        <f t="shared" si="0"/>
        <v>5.6970810529511806E-2</v>
      </c>
      <c r="L33" s="376">
        <f t="shared" si="1"/>
        <v>5.3787662262458902E-2</v>
      </c>
    </row>
    <row r="34" spans="1:12" ht="14.4" x14ac:dyDescent="0.4">
      <c r="A34" s="374">
        <v>1567.354</v>
      </c>
      <c r="B34" s="374">
        <v>81</v>
      </c>
      <c r="C34" s="375">
        <v>7</v>
      </c>
      <c r="D34" s="376">
        <v>0.9251391311449334</v>
      </c>
      <c r="E34" s="376">
        <v>0.94269744191119731</v>
      </c>
      <c r="F34" s="376">
        <v>0.92960900985299</v>
      </c>
      <c r="G34" s="376">
        <v>0.88299137019254648</v>
      </c>
      <c r="H34" s="376">
        <v>0.98845451211836277</v>
      </c>
      <c r="I34" s="376">
        <f t="shared" si="2"/>
        <v>0.93578859865046549</v>
      </c>
      <c r="K34" s="376">
        <f t="shared" si="0"/>
        <v>5.8845502265372773E-2</v>
      </c>
      <c r="L34" s="376">
        <f t="shared" si="1"/>
        <v>4.6617639660443522E-2</v>
      </c>
    </row>
    <row r="35" spans="1:12" ht="14.4" x14ac:dyDescent="0.4">
      <c r="A35" s="374">
        <v>675.07</v>
      </c>
      <c r="B35" s="374">
        <v>44</v>
      </c>
      <c r="C35" s="375">
        <v>8</v>
      </c>
      <c r="D35" s="376">
        <v>0.92022679373841332</v>
      </c>
      <c r="E35" s="376">
        <v>0.92271016122243599</v>
      </c>
      <c r="F35" s="376">
        <v>0.91912250187619937</v>
      </c>
      <c r="G35" s="376">
        <v>0.85418477810586235</v>
      </c>
      <c r="H35" s="376">
        <v>0.98509021994897639</v>
      </c>
      <c r="I35" s="376">
        <f t="shared" si="2"/>
        <v>0.92549492406531031</v>
      </c>
      <c r="K35" s="376">
        <f t="shared" si="0"/>
        <v>6.5967718072777015E-2</v>
      </c>
      <c r="L35" s="376">
        <f t="shared" si="1"/>
        <v>6.4937723770337019E-2</v>
      </c>
    </row>
    <row r="36" spans="1:12" ht="14.4" x14ac:dyDescent="0.4">
      <c r="A36" s="374">
        <v>227.36999999999998</v>
      </c>
      <c r="B36" s="374">
        <v>13</v>
      </c>
      <c r="C36" s="375">
        <v>9</v>
      </c>
      <c r="D36" s="376">
        <v>0.89856125130044751</v>
      </c>
      <c r="E36" s="376">
        <v>0.90935663791567567</v>
      </c>
      <c r="F36" s="376">
        <v>0.91896937863492612</v>
      </c>
      <c r="G36" s="376">
        <v>0.85587905253887087</v>
      </c>
      <c r="H36" s="376">
        <v>0.96513087473436865</v>
      </c>
      <c r="I36" s="376">
        <f t="shared" si="2"/>
        <v>0.91531447990059189</v>
      </c>
      <c r="K36" s="376">
        <f t="shared" si="0"/>
        <v>4.6161496099442534E-2</v>
      </c>
      <c r="L36" s="376">
        <f t="shared" si="1"/>
        <v>6.3090326096055249E-2</v>
      </c>
    </row>
    <row r="37" spans="1:12" ht="14.4" x14ac:dyDescent="0.4">
      <c r="A37" s="374">
        <v>83.15</v>
      </c>
      <c r="B37" s="374">
        <v>6</v>
      </c>
      <c r="C37" s="375">
        <v>10</v>
      </c>
      <c r="D37" s="376">
        <v>0.93789851840833061</v>
      </c>
      <c r="E37" s="376">
        <v>0.91734178698424951</v>
      </c>
      <c r="F37" s="376">
        <v>0.90478401203137415</v>
      </c>
      <c r="G37" s="376">
        <v>0.89625961263560405</v>
      </c>
      <c r="H37" s="376">
        <v>0.95581159463575072</v>
      </c>
      <c r="I37" s="376">
        <f t="shared" si="2"/>
        <v>0.90524602062168535</v>
      </c>
      <c r="K37" s="376">
        <f t="shared" si="0"/>
        <v>5.1027582604376565E-2</v>
      </c>
      <c r="L37" s="376">
        <f t="shared" si="1"/>
        <v>8.5243993957700992E-3</v>
      </c>
    </row>
    <row r="38" spans="1:12" ht="14.4" x14ac:dyDescent="0.4">
      <c r="A38" s="374">
        <v>28.9</v>
      </c>
      <c r="B38" s="374">
        <v>3</v>
      </c>
      <c r="C38" s="375">
        <v>11</v>
      </c>
      <c r="D38" s="376">
        <v>0.9430879073667503</v>
      </c>
      <c r="E38" s="376">
        <v>0.94078729138735206</v>
      </c>
      <c r="F38" s="376">
        <v>0.90786763072209076</v>
      </c>
      <c r="G38" s="376">
        <v>0.87629859888796968</v>
      </c>
      <c r="H38" s="376">
        <v>1.0028331605165992</v>
      </c>
      <c r="I38" s="376">
        <f t="shared" si="2"/>
        <v>0.8952883143948468</v>
      </c>
      <c r="K38" s="376">
        <f t="shared" si="0"/>
        <v>9.4965529794508452E-2</v>
      </c>
      <c r="L38" s="376">
        <f t="shared" si="1"/>
        <v>3.1569031834121075E-2</v>
      </c>
    </row>
    <row r="39" spans="1:12" ht="14.4" x14ac:dyDescent="0.4">
      <c r="A39" s="374">
        <v>18.899999999999999</v>
      </c>
      <c r="B39" s="374">
        <v>2</v>
      </c>
      <c r="C39" s="375">
        <v>12</v>
      </c>
      <c r="D39" s="376">
        <v>0.88632431628941966</v>
      </c>
      <c r="E39" s="376">
        <v>0.88203382342662284</v>
      </c>
      <c r="F39" s="376">
        <v>0.88632431628941966</v>
      </c>
      <c r="G39" s="376">
        <v>0.87678427921802438</v>
      </c>
      <c r="H39" s="376">
        <v>0.89586435336081482</v>
      </c>
      <c r="I39" s="376">
        <f t="shared" si="2"/>
        <v>0.88544014293650353</v>
      </c>
      <c r="K39" s="376">
        <f t="shared" si="0"/>
        <v>9.5400370713951688E-3</v>
      </c>
      <c r="L39" s="376">
        <f t="shared" si="1"/>
        <v>9.5400370713952798E-3</v>
      </c>
    </row>
  </sheetData>
  <pageMargins left="0.75" right="0.75" top="1" bottom="1" header="0.5" footer="0.5"/>
  <pageSetup orientation="portrait" horizontalDpi="1200" verticalDpi="1200" r:id="rId1"/>
  <headerFooter alignWithMargins="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tTOC">
    <tabColor theme="1" tint="0.249977111117893"/>
  </sheetPr>
  <dimension ref="B2:C44"/>
  <sheetViews>
    <sheetView showGridLines="0" zoomScale="80" zoomScaleNormal="80" workbookViewId="0"/>
  </sheetViews>
  <sheetFormatPr defaultColWidth="8.71875" defaultRowHeight="12.3" x14ac:dyDescent="0.4"/>
  <cols>
    <col min="1" max="1" width="4.71875" customWidth="1"/>
    <col min="2" max="2" width="5.38671875" customWidth="1"/>
    <col min="3" max="3" width="30.109375" customWidth="1"/>
  </cols>
  <sheetData>
    <row r="2" spans="2:3" ht="15.4" customHeight="1" x14ac:dyDescent="0.5">
      <c r="B2" s="189" t="s">
        <v>126</v>
      </c>
    </row>
    <row r="4" spans="2:3" x14ac:dyDescent="0.4">
      <c r="B4" s="191" t="s">
        <v>127</v>
      </c>
      <c r="C4" s="188" t="s">
        <v>128</v>
      </c>
    </row>
    <row r="5" spans="2:3" x14ac:dyDescent="0.4">
      <c r="B5">
        <v>1</v>
      </c>
      <c r="C5" s="190" t="s">
        <v>155</v>
      </c>
    </row>
    <row r="6" spans="2:3" x14ac:dyDescent="0.4">
      <c r="B6">
        <v>2</v>
      </c>
      <c r="C6" s="190" t="s">
        <v>129</v>
      </c>
    </row>
    <row r="7" spans="2:3" x14ac:dyDescent="0.4">
      <c r="B7">
        <v>3</v>
      </c>
      <c r="C7" s="190" t="s">
        <v>660</v>
      </c>
    </row>
    <row r="8" spans="2:3" x14ac:dyDescent="0.4">
      <c r="B8">
        <v>4</v>
      </c>
      <c r="C8" s="190" t="s">
        <v>130</v>
      </c>
    </row>
    <row r="9" spans="2:3" x14ac:dyDescent="0.4">
      <c r="B9">
        <v>5</v>
      </c>
      <c r="C9" s="190" t="s">
        <v>745</v>
      </c>
    </row>
    <row r="10" spans="2:3" x14ac:dyDescent="0.4">
      <c r="B10">
        <v>6</v>
      </c>
      <c r="C10" s="190" t="s">
        <v>662</v>
      </c>
    </row>
    <row r="11" spans="2:3" x14ac:dyDescent="0.4">
      <c r="B11">
        <v>7</v>
      </c>
      <c r="C11" s="190" t="s">
        <v>661</v>
      </c>
    </row>
    <row r="12" spans="2:3" x14ac:dyDescent="0.4">
      <c r="B12">
        <v>8</v>
      </c>
      <c r="C12" s="190" t="s">
        <v>663</v>
      </c>
    </row>
    <row r="13" spans="2:3" x14ac:dyDescent="0.4">
      <c r="B13">
        <v>9</v>
      </c>
      <c r="C13" s="190" t="s">
        <v>664</v>
      </c>
    </row>
    <row r="14" spans="2:3" x14ac:dyDescent="0.4">
      <c r="B14">
        <v>10</v>
      </c>
      <c r="C14" s="190" t="s">
        <v>746</v>
      </c>
    </row>
    <row r="15" spans="2:3" x14ac:dyDescent="0.4">
      <c r="B15">
        <v>11</v>
      </c>
      <c r="C15" s="190" t="s">
        <v>665</v>
      </c>
    </row>
    <row r="16" spans="2:3" x14ac:dyDescent="0.4">
      <c r="B16">
        <v>12</v>
      </c>
      <c r="C16" s="190" t="s">
        <v>747</v>
      </c>
    </row>
    <row r="17" spans="2:3" x14ac:dyDescent="0.4">
      <c r="B17">
        <v>13</v>
      </c>
      <c r="C17" s="190" t="s">
        <v>666</v>
      </c>
    </row>
    <row r="18" spans="2:3" x14ac:dyDescent="0.4">
      <c r="B18">
        <v>14</v>
      </c>
      <c r="C18" s="190" t="s">
        <v>764</v>
      </c>
    </row>
    <row r="19" spans="2:3" x14ac:dyDescent="0.4">
      <c r="B19">
        <v>15</v>
      </c>
      <c r="C19" s="190" t="s">
        <v>178</v>
      </c>
    </row>
    <row r="20" spans="2:3" x14ac:dyDescent="0.4">
      <c r="B20">
        <v>16</v>
      </c>
      <c r="C20" s="190" t="s">
        <v>207</v>
      </c>
    </row>
    <row r="21" spans="2:3" x14ac:dyDescent="0.4">
      <c r="B21">
        <v>17</v>
      </c>
      <c r="C21" s="190" t="s">
        <v>208</v>
      </c>
    </row>
    <row r="22" spans="2:3" x14ac:dyDescent="0.4">
      <c r="B22">
        <v>18</v>
      </c>
      <c r="C22" s="190" t="s">
        <v>209</v>
      </c>
    </row>
    <row r="23" spans="2:3" x14ac:dyDescent="0.4">
      <c r="B23">
        <v>19</v>
      </c>
      <c r="C23" s="190" t="s">
        <v>133</v>
      </c>
    </row>
    <row r="24" spans="2:3" x14ac:dyDescent="0.4">
      <c r="B24">
        <v>20</v>
      </c>
      <c r="C24" s="190" t="s">
        <v>500</v>
      </c>
    </row>
    <row r="25" spans="2:3" x14ac:dyDescent="0.4">
      <c r="B25">
        <v>21</v>
      </c>
      <c r="C25" s="190" t="s">
        <v>443</v>
      </c>
    </row>
    <row r="26" spans="2:3" x14ac:dyDescent="0.4">
      <c r="B26">
        <v>22</v>
      </c>
      <c r="C26" s="190" t="s">
        <v>511</v>
      </c>
    </row>
    <row r="27" spans="2:3" x14ac:dyDescent="0.4">
      <c r="B27">
        <v>23</v>
      </c>
      <c r="C27" s="190" t="s">
        <v>444</v>
      </c>
    </row>
    <row r="28" spans="2:3" x14ac:dyDescent="0.4">
      <c r="B28">
        <v>24</v>
      </c>
      <c r="C28" s="190" t="s">
        <v>534</v>
      </c>
    </row>
    <row r="29" spans="2:3" x14ac:dyDescent="0.4">
      <c r="B29">
        <v>25</v>
      </c>
      <c r="C29" s="190" t="s">
        <v>445</v>
      </c>
    </row>
    <row r="30" spans="2:3" x14ac:dyDescent="0.4">
      <c r="B30">
        <v>26</v>
      </c>
      <c r="C30" s="190" t="s">
        <v>740</v>
      </c>
    </row>
    <row r="31" spans="2:3" x14ac:dyDescent="0.4">
      <c r="B31">
        <v>27</v>
      </c>
      <c r="C31" s="190" t="s">
        <v>522</v>
      </c>
    </row>
    <row r="32" spans="2:3" x14ac:dyDescent="0.4">
      <c r="B32">
        <v>28</v>
      </c>
      <c r="C32" s="190" t="s">
        <v>741</v>
      </c>
    </row>
    <row r="33" spans="2:3" x14ac:dyDescent="0.4">
      <c r="B33">
        <v>29</v>
      </c>
      <c r="C33" s="190" t="s">
        <v>742</v>
      </c>
    </row>
    <row r="34" spans="2:3" x14ac:dyDescent="0.4">
      <c r="B34">
        <v>30</v>
      </c>
      <c r="C34" s="190" t="s">
        <v>743</v>
      </c>
    </row>
    <row r="35" spans="2:3" x14ac:dyDescent="0.4">
      <c r="B35">
        <v>31</v>
      </c>
      <c r="C35" s="190" t="s">
        <v>667</v>
      </c>
    </row>
    <row r="36" spans="2:3" x14ac:dyDescent="0.4">
      <c r="B36">
        <v>32</v>
      </c>
      <c r="C36" s="190" t="s">
        <v>668</v>
      </c>
    </row>
    <row r="37" spans="2:3" x14ac:dyDescent="0.4">
      <c r="B37">
        <v>33</v>
      </c>
      <c r="C37" s="190" t="s">
        <v>739</v>
      </c>
    </row>
    <row r="38" spans="2:3" x14ac:dyDescent="0.4">
      <c r="B38">
        <v>34</v>
      </c>
      <c r="C38" s="190" t="s">
        <v>744</v>
      </c>
    </row>
    <row r="39" spans="2:3" x14ac:dyDescent="0.4">
      <c r="B39">
        <v>35</v>
      </c>
      <c r="C39" s="190" t="s">
        <v>759</v>
      </c>
    </row>
    <row r="40" spans="2:3" x14ac:dyDescent="0.4">
      <c r="B40">
        <v>36</v>
      </c>
      <c r="C40" s="190" t="s">
        <v>131</v>
      </c>
    </row>
    <row r="41" spans="2:3" x14ac:dyDescent="0.4">
      <c r="B41">
        <v>37</v>
      </c>
      <c r="C41" s="190" t="s">
        <v>483</v>
      </c>
    </row>
    <row r="42" spans="2:3" x14ac:dyDescent="0.4">
      <c r="B42">
        <v>38</v>
      </c>
      <c r="C42" s="190" t="s">
        <v>748</v>
      </c>
    </row>
    <row r="43" spans="2:3" x14ac:dyDescent="0.4">
      <c r="B43">
        <v>39</v>
      </c>
      <c r="C43" s="190" t="s">
        <v>132</v>
      </c>
    </row>
    <row r="44" spans="2:3" x14ac:dyDescent="0.4">
      <c r="B44">
        <v>40</v>
      </c>
      <c r="C44" s="190" t="s">
        <v>1647</v>
      </c>
    </row>
  </sheetData>
  <autoFilter ref="B4:C44"/>
  <hyperlinks>
    <hyperlink ref="C5" location="'Introduction'!A1" display="Introduction"/>
    <hyperlink ref="C6" location="'Regional Definitions'!A1" display="Regional Definitions"/>
    <hyperlink ref="C7" location="'PV Capacity by Sector'!A1" display="PV Capacity by Sector"/>
    <hyperlink ref="C8" location="'Capacity Additions by Gen Type'!A1" display="Capacity Additions by Gen Type"/>
    <hyperlink ref="C9" location="'State Solar Market Penetration'!A1" display="State Solar Market Penetration"/>
    <hyperlink ref="C10" location="'PV Capacity by Region'!A1" display="PV Capacity by Region"/>
    <hyperlink ref="C11" location="'PV Capacity by Technology'!A1" display="PV Capacity by Technology"/>
    <hyperlink ref="C12" location="'PV Irradiance'!A1" display="PV Irradiance"/>
    <hyperlink ref="C13" location="'PV ILR'!A1" display="PV ILR"/>
    <hyperlink ref="C14" location="'CapEx Time Trend'!A1" display="CapEx Time Trend"/>
    <hyperlink ref="C15" location="'CapEx by Size'!A1" display="CapEx by Size"/>
    <hyperlink ref="C16" location="'CapEx Time Trend by Technology'!A1" display="CapEx Time Trend by Technology"/>
    <hyperlink ref="C17" location="'CapEx Trend by Region'!A1" display="CapEx Trend by Region"/>
    <hyperlink ref="C18" location="'CapEx of CSP'!A1" display="CapEx of CSP"/>
    <hyperlink ref="C19" location="'CF by GHI, Mount, ILR'!A1" display="CF by GHI, Mount, ILR"/>
    <hyperlink ref="C20" location="'CF by Region'!A1" display="CF by Region"/>
    <hyperlink ref="C21" location="'CF by Project Vintage'!A1" display="CF by Project Vintage"/>
    <hyperlink ref="C22" location="'CF by Project Age'!A1" display="CF by Project Age"/>
    <hyperlink ref="C23" location="'Inter-Annual Variability'!A1" display="Inter-Annual Variability"/>
    <hyperlink ref="C24" location="'CF for CSP Plants'!A1" display="CF for CSP Plants"/>
    <hyperlink ref="C25" location="'PPA Price by Project'!A1" display="PPA Price by Project"/>
    <hyperlink ref="C26" location="'PPA Price for CSP Plants'!A1" display="PPA Price for CSP Plants"/>
    <hyperlink ref="C27" location="'Annual Average PPA Price'!A1" display="Annual Average PPA Price"/>
    <hyperlink ref="C28" location="'LevelTen Solar PPA Prices'!A1" display="LevelTen Solar PPA Prices"/>
    <hyperlink ref="C29" location="'PV+Battery Hybrid Project Specs'!A1" display="PV+Battery Hybrid Project Specs"/>
    <hyperlink ref="C30" location="'PV+Battery Hybrid PPA Price'!A1" display="PV+Battery Hybrid PPA Price"/>
    <hyperlink ref="C31" location="'LCOE of Utility-Scale PV'!A1" display="LCOE of Utility-Scale PV"/>
    <hyperlink ref="C32" location="'LCOE vs. PPA Price'!A1" display="LCOE vs. PPA Price"/>
    <hyperlink ref="C33" location="'PV &amp; Wind PPAs vs. Gas'!A1" display="PV &amp; Wind PPAs vs. Gas"/>
    <hyperlink ref="C34" location="'Recent PV PPAs vs. Gas Forecast'!A1" display="Recent PV PPAs vs. Gas Forecast"/>
    <hyperlink ref="C35" location="'PV Curtailment'!A1" display="PV Curtailment"/>
    <hyperlink ref="C36" location="'Energy and Capacity Value'!A1" display="Energy and Capacity Value"/>
    <hyperlink ref="C37" location="'Solar Value vs. PPA Prices'!A1" display="Solar Value vs. PPA Prices"/>
    <hyperlink ref="C38" location="'Value Factor vs. Penetration'!A1" display="Value Factor vs. Penetration"/>
    <hyperlink ref="C39" location="'Value Difference vs. Flat Block'!A1" display="Value Difference vs. Flat Block"/>
    <hyperlink ref="C40" location="'All Capacity in Queues'!A1" display="All Capacity in Queues"/>
    <hyperlink ref="C41" location="'Solar GW in Queues by Region'!A1" display="Solar GW in Queues by Region"/>
    <hyperlink ref="C42" location="'All Hybrid Capacity in Queues'!A1" display="All Hybrid Capacity in Queues"/>
    <hyperlink ref="C43" location="'Gen+Storage Hybrids in Queues'!A1" display="Gen+Storage Hybrids in Queues"/>
    <hyperlink ref="C44" location="'Individual_Project_Data'!A1" display="Individual_Project_Data"/>
  </hyperlink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3">
    <tabColor theme="6" tint="0.39997558519241921"/>
  </sheetPr>
  <dimension ref="A1:L38"/>
  <sheetViews>
    <sheetView zoomScale="80" zoomScaleNormal="80" workbookViewId="0"/>
  </sheetViews>
  <sheetFormatPr defaultColWidth="8.71875" defaultRowHeight="12.3" x14ac:dyDescent="0.4"/>
  <cols>
    <col min="1" max="1" width="9.71875" style="130" customWidth="1"/>
    <col min="2" max="2" width="7.5546875" style="130" bestFit="1" customWidth="1"/>
    <col min="3" max="3" width="6.71875" style="4" bestFit="1" customWidth="1"/>
    <col min="4" max="4" width="7.27734375" style="130" bestFit="1" customWidth="1"/>
    <col min="5" max="5" width="4.44140625" style="130" bestFit="1" customWidth="1"/>
    <col min="6" max="6" width="5.5546875" style="130" bestFit="1" customWidth="1"/>
    <col min="7" max="7" width="4.44140625" style="130" bestFit="1" customWidth="1"/>
    <col min="8" max="8" width="6.5546875" style="130" bestFit="1" customWidth="1"/>
    <col min="9" max="9" width="7.27734375" style="130" bestFit="1" customWidth="1"/>
    <col min="10" max="10" width="14.1640625" style="130" bestFit="1" customWidth="1"/>
    <col min="11" max="11" width="17.83203125" style="130" bestFit="1" customWidth="1"/>
    <col min="12" max="16384" width="8.71875" style="130"/>
  </cols>
  <sheetData>
    <row r="1" spans="1:12" ht="14.4" x14ac:dyDescent="0.55000000000000004">
      <c r="A1" s="36" t="s">
        <v>477</v>
      </c>
      <c r="B1" s="31"/>
      <c r="C1" s="6"/>
      <c r="D1" s="30"/>
      <c r="E1" s="30"/>
      <c r="F1" s="30"/>
      <c r="G1" s="30"/>
      <c r="H1" s="30"/>
      <c r="I1" s="30"/>
      <c r="J1" s="30"/>
      <c r="K1" s="30"/>
      <c r="L1" s="30"/>
    </row>
    <row r="2" spans="1:12" x14ac:dyDescent="0.4">
      <c r="A2" s="6"/>
      <c r="C2" s="87"/>
      <c r="D2" s="88"/>
      <c r="E2" s="88"/>
      <c r="F2" s="88"/>
      <c r="G2" s="88"/>
    </row>
    <row r="3" spans="1:12" x14ac:dyDescent="0.4">
      <c r="A3" s="6"/>
      <c r="C3" s="87"/>
      <c r="D3" s="88"/>
      <c r="E3" s="88"/>
      <c r="F3" s="88"/>
      <c r="G3" s="88"/>
    </row>
    <row r="4" spans="1:12" x14ac:dyDescent="0.4">
      <c r="A4" s="6"/>
      <c r="C4" s="87"/>
      <c r="D4" s="88"/>
      <c r="E4" s="88"/>
      <c r="F4" s="88"/>
      <c r="G4" s="88"/>
    </row>
    <row r="5" spans="1:12" x14ac:dyDescent="0.4">
      <c r="A5" s="6"/>
      <c r="C5" s="87"/>
      <c r="D5" s="88"/>
      <c r="E5" s="88"/>
      <c r="F5" s="88"/>
      <c r="G5" s="88"/>
    </row>
    <row r="6" spans="1:12" x14ac:dyDescent="0.4">
      <c r="A6" s="6"/>
      <c r="C6" s="87"/>
      <c r="D6" s="88"/>
      <c r="E6" s="88"/>
      <c r="F6" s="88"/>
      <c r="G6" s="88"/>
    </row>
    <row r="7" spans="1:12" x14ac:dyDescent="0.4">
      <c r="A7" s="6"/>
      <c r="C7" s="87"/>
      <c r="D7" s="88"/>
      <c r="E7" s="88"/>
      <c r="F7" s="88"/>
      <c r="G7" s="88"/>
    </row>
    <row r="8" spans="1:12" x14ac:dyDescent="0.4">
      <c r="A8" s="6"/>
      <c r="C8" s="87"/>
      <c r="D8" s="88"/>
      <c r="E8" s="88"/>
      <c r="F8" s="88"/>
      <c r="G8" s="88"/>
    </row>
    <row r="9" spans="1:12" x14ac:dyDescent="0.4">
      <c r="A9" s="6"/>
      <c r="C9" s="87"/>
      <c r="D9" s="88"/>
      <c r="E9" s="88"/>
      <c r="F9" s="88"/>
      <c r="G9" s="88"/>
    </row>
    <row r="10" spans="1:12" x14ac:dyDescent="0.4">
      <c r="A10" s="6"/>
      <c r="C10" s="87"/>
      <c r="D10" s="88"/>
      <c r="E10" s="88"/>
      <c r="F10" s="88"/>
      <c r="G10" s="88"/>
    </row>
    <row r="11" spans="1:12" x14ac:dyDescent="0.4">
      <c r="A11" s="6"/>
      <c r="C11" s="87"/>
      <c r="D11" s="88"/>
      <c r="E11" s="88"/>
      <c r="F11" s="88"/>
      <c r="G11" s="88"/>
    </row>
    <row r="12" spans="1:12" x14ac:dyDescent="0.4">
      <c r="A12" s="6"/>
      <c r="C12" s="87"/>
      <c r="D12" s="88"/>
      <c r="E12" s="88"/>
      <c r="F12" s="88"/>
      <c r="G12" s="88"/>
    </row>
    <row r="13" spans="1:12" x14ac:dyDescent="0.4">
      <c r="A13" s="6"/>
      <c r="C13" s="87"/>
      <c r="D13" s="88"/>
      <c r="E13" s="88"/>
      <c r="F13" s="88"/>
      <c r="G13" s="88"/>
    </row>
    <row r="14" spans="1:12" x14ac:dyDescent="0.4">
      <c r="A14" s="6"/>
      <c r="C14" s="87"/>
      <c r="D14" s="88"/>
      <c r="E14" s="88"/>
      <c r="F14" s="88"/>
      <c r="G14" s="88"/>
    </row>
    <row r="15" spans="1:12" x14ac:dyDescent="0.4">
      <c r="A15" s="6"/>
      <c r="C15" s="87"/>
      <c r="D15" s="88"/>
      <c r="E15" s="88"/>
      <c r="F15" s="88"/>
      <c r="G15" s="88"/>
    </row>
    <row r="16" spans="1:12" x14ac:dyDescent="0.4">
      <c r="A16" s="6"/>
      <c r="C16" s="87"/>
      <c r="D16" s="88"/>
      <c r="E16" s="88"/>
      <c r="F16" s="88"/>
      <c r="G16" s="88"/>
    </row>
    <row r="17" spans="1:11" x14ac:dyDescent="0.4">
      <c r="A17" s="6"/>
      <c r="C17" s="87"/>
      <c r="D17" s="88"/>
      <c r="E17" s="88"/>
      <c r="F17" s="88"/>
      <c r="G17" s="88"/>
    </row>
    <row r="18" spans="1:11" x14ac:dyDescent="0.4">
      <c r="A18" s="6"/>
      <c r="C18" s="87"/>
      <c r="D18" s="88"/>
      <c r="E18" s="88"/>
      <c r="F18" s="88"/>
      <c r="G18" s="88"/>
    </row>
    <row r="19" spans="1:11" x14ac:dyDescent="0.4">
      <c r="A19" s="6"/>
      <c r="C19" s="87"/>
      <c r="D19" s="88"/>
      <c r="E19" s="88"/>
      <c r="F19" s="88"/>
      <c r="G19" s="88"/>
    </row>
    <row r="20" spans="1:11" x14ac:dyDescent="0.4">
      <c r="A20" s="6"/>
      <c r="C20" s="87"/>
      <c r="D20" s="88"/>
      <c r="E20" s="88"/>
      <c r="F20" s="88"/>
      <c r="G20" s="88"/>
    </row>
    <row r="21" spans="1:11" x14ac:dyDescent="0.4">
      <c r="A21" s="6"/>
      <c r="C21" s="87"/>
      <c r="D21" s="88"/>
      <c r="E21" s="88"/>
      <c r="F21" s="88"/>
      <c r="G21" s="88"/>
    </row>
    <row r="22" spans="1:11" ht="12.6" x14ac:dyDescent="0.45">
      <c r="A22" s="72" t="s">
        <v>476</v>
      </c>
      <c r="C22" s="87"/>
      <c r="D22" s="88"/>
      <c r="E22" s="88"/>
      <c r="F22" s="88"/>
      <c r="G22" s="88"/>
    </row>
    <row r="23" spans="1:11" ht="12.6" x14ac:dyDescent="0.45">
      <c r="A23" s="72"/>
      <c r="C23" s="87"/>
      <c r="D23" s="88"/>
      <c r="E23" s="88"/>
      <c r="F23" s="88"/>
      <c r="G23" s="88"/>
    </row>
    <row r="24" spans="1:11" x14ac:dyDescent="0.4">
      <c r="A24" s="6"/>
      <c r="C24" s="87"/>
      <c r="D24" s="88"/>
      <c r="E24" s="88"/>
      <c r="F24" s="88"/>
      <c r="G24" s="88"/>
    </row>
    <row r="25" spans="1:11" x14ac:dyDescent="0.4">
      <c r="A25" s="93" t="s">
        <v>82</v>
      </c>
      <c r="B25" s="339" t="s">
        <v>37</v>
      </c>
      <c r="C25" s="337" t="s">
        <v>8</v>
      </c>
      <c r="D25" s="107" t="s">
        <v>2</v>
      </c>
      <c r="E25" s="89" t="s">
        <v>3</v>
      </c>
      <c r="F25" s="89" t="s">
        <v>4</v>
      </c>
      <c r="G25" s="106" t="s">
        <v>1</v>
      </c>
      <c r="H25" s="89" t="s">
        <v>5</v>
      </c>
      <c r="I25" s="107" t="s">
        <v>6</v>
      </c>
      <c r="J25" s="340" t="s">
        <v>99</v>
      </c>
      <c r="K25" s="340" t="s">
        <v>100</v>
      </c>
    </row>
    <row r="26" spans="1:11" x14ac:dyDescent="0.4">
      <c r="A26" s="105">
        <v>2008</v>
      </c>
      <c r="B26" s="341">
        <v>1.022706091022364</v>
      </c>
      <c r="C26" s="108"/>
      <c r="D26" s="108"/>
      <c r="E26" s="96"/>
      <c r="F26" s="96"/>
      <c r="G26" s="95"/>
      <c r="H26" s="96"/>
      <c r="I26" s="108"/>
      <c r="J26" s="96">
        <v>1.022706091022364</v>
      </c>
      <c r="K26" s="96"/>
    </row>
    <row r="27" spans="1:11" x14ac:dyDescent="0.4">
      <c r="A27" s="105">
        <v>2009</v>
      </c>
      <c r="B27" s="341">
        <v>1.0054813457138838</v>
      </c>
      <c r="C27" s="108">
        <v>1.00775192200633</v>
      </c>
      <c r="D27" s="108"/>
      <c r="E27" s="96"/>
      <c r="F27" s="96"/>
      <c r="G27" s="95"/>
      <c r="H27" s="96"/>
      <c r="I27" s="108"/>
      <c r="J27" s="96">
        <v>1.0042799825961874</v>
      </c>
      <c r="K27" s="96"/>
    </row>
    <row r="28" spans="1:11" x14ac:dyDescent="0.4">
      <c r="A28" s="105">
        <v>2010</v>
      </c>
      <c r="B28" s="341">
        <v>1.014028721967791</v>
      </c>
      <c r="C28" s="108">
        <v>0.99347499398528161</v>
      </c>
      <c r="D28" s="108"/>
      <c r="E28" s="96"/>
      <c r="F28" s="96"/>
      <c r="G28" s="95">
        <v>1.0321261957624099</v>
      </c>
      <c r="H28" s="96"/>
      <c r="I28" s="108"/>
      <c r="J28" s="96">
        <v>1.0081112645549988</v>
      </c>
      <c r="K28" s="96">
        <v>1.03801677611795</v>
      </c>
    </row>
    <row r="29" spans="1:11" x14ac:dyDescent="0.4">
      <c r="A29" s="105">
        <v>2011</v>
      </c>
      <c r="B29" s="341">
        <v>1.0227686872636845</v>
      </c>
      <c r="C29" s="108">
        <v>1.0136914965725272</v>
      </c>
      <c r="D29" s="108">
        <v>1.0644960074487999</v>
      </c>
      <c r="E29" s="96"/>
      <c r="F29" s="96"/>
      <c r="G29" s="95">
        <v>0.96136916254844018</v>
      </c>
      <c r="H29" s="96"/>
      <c r="I29" s="108"/>
      <c r="J29" s="96">
        <v>1.0373128184141418</v>
      </c>
      <c r="K29" s="96">
        <v>1.0283503438394497</v>
      </c>
    </row>
    <row r="30" spans="1:11" x14ac:dyDescent="0.4">
      <c r="A30" s="105">
        <v>2012</v>
      </c>
      <c r="B30" s="341">
        <v>1.0125616349397319</v>
      </c>
      <c r="C30" s="108">
        <v>0.99910011704573121</v>
      </c>
      <c r="D30" s="108">
        <v>1.0263378402490242</v>
      </c>
      <c r="E30" s="96">
        <v>1.0195316095164966</v>
      </c>
      <c r="F30" s="96"/>
      <c r="G30" s="95">
        <v>1.0425010009895099</v>
      </c>
      <c r="H30" s="96">
        <v>1.0283970028209199</v>
      </c>
      <c r="I30" s="108"/>
      <c r="J30" s="96">
        <v>1.0062807210800044</v>
      </c>
      <c r="K30" s="96">
        <v>1.0099392538537573</v>
      </c>
    </row>
    <row r="31" spans="1:11" x14ac:dyDescent="0.4">
      <c r="A31" s="105">
        <v>2013</v>
      </c>
      <c r="B31" s="341">
        <v>1.0120034801660343</v>
      </c>
      <c r="C31" s="108">
        <v>1.0212243684386617</v>
      </c>
      <c r="D31" s="108">
        <v>1.0018008106338865</v>
      </c>
      <c r="E31" s="96">
        <v>1.0254863790389934</v>
      </c>
      <c r="F31" s="96"/>
      <c r="G31" s="95">
        <v>1.0175993580709977</v>
      </c>
      <c r="H31" s="96">
        <v>1.0386312710265</v>
      </c>
      <c r="I31" s="108"/>
      <c r="J31" s="96">
        <v>0.99933660401766478</v>
      </c>
      <c r="K31" s="96">
        <v>0.98751907633136893</v>
      </c>
    </row>
    <row r="32" spans="1:11" x14ac:dyDescent="0.4">
      <c r="A32" s="105">
        <v>2014</v>
      </c>
      <c r="B32" s="341">
        <v>1.0023788343586475</v>
      </c>
      <c r="C32" s="108">
        <v>1.0032632413578473</v>
      </c>
      <c r="D32" s="108">
        <v>0.99898344492113422</v>
      </c>
      <c r="E32" s="96">
        <v>0.98450391132969806</v>
      </c>
      <c r="F32" s="96">
        <v>1.0026643233911829</v>
      </c>
      <c r="G32" s="95">
        <v>1.0161523743727219</v>
      </c>
      <c r="H32" s="96">
        <v>1.02258722156065</v>
      </c>
      <c r="I32" s="108"/>
      <c r="J32" s="96">
        <v>0.99786128739450008</v>
      </c>
      <c r="K32" s="96">
        <v>1.0010677413423295</v>
      </c>
    </row>
    <row r="33" spans="1:11" x14ac:dyDescent="0.4">
      <c r="A33" s="105">
        <v>2015</v>
      </c>
      <c r="B33" s="341">
        <v>0.98716642695147738</v>
      </c>
      <c r="C33" s="108">
        <v>0.99044436868175012</v>
      </c>
      <c r="D33" s="108">
        <v>0.94880560521406254</v>
      </c>
      <c r="E33" s="96">
        <v>0.95313481303903069</v>
      </c>
      <c r="F33" s="96">
        <v>1.0140420501822986</v>
      </c>
      <c r="G33" s="95">
        <v>1.0200130798077534</v>
      </c>
      <c r="H33" s="96">
        <v>1.0421004016889901</v>
      </c>
      <c r="I33" s="108">
        <v>1.03132043953107</v>
      </c>
      <c r="J33" s="96">
        <v>0.97005851593039727</v>
      </c>
      <c r="K33" s="96">
        <v>0.97025967504625443</v>
      </c>
    </row>
    <row r="34" spans="1:11" x14ac:dyDescent="0.4">
      <c r="A34" s="105">
        <v>2016</v>
      </c>
      <c r="B34" s="341">
        <v>1.0072406752643814</v>
      </c>
      <c r="C34" s="108">
        <v>1.0018664739711909</v>
      </c>
      <c r="D34" s="108">
        <v>1.0217072200459729</v>
      </c>
      <c r="E34" s="96">
        <v>0.99756279573744211</v>
      </c>
      <c r="F34" s="96">
        <v>1.0280201834550911</v>
      </c>
      <c r="G34" s="95">
        <v>1.0337055594573752</v>
      </c>
      <c r="H34" s="96">
        <v>1.04279743038397</v>
      </c>
      <c r="I34" s="108">
        <v>1.07023565372524</v>
      </c>
      <c r="J34" s="96">
        <v>0.999386958715483</v>
      </c>
      <c r="K34" s="96">
        <v>1.0482209039477646</v>
      </c>
    </row>
    <row r="35" spans="1:11" x14ac:dyDescent="0.4">
      <c r="A35" s="105">
        <v>2017</v>
      </c>
      <c r="B35" s="341">
        <v>0.99951861002375564</v>
      </c>
      <c r="C35" s="108">
        <v>0.99202852102981809</v>
      </c>
      <c r="D35" s="108">
        <v>1.0013507626439455</v>
      </c>
      <c r="E35" s="96">
        <v>1.0122259574739603</v>
      </c>
      <c r="F35" s="96">
        <v>1.0085286620499467</v>
      </c>
      <c r="G35" s="95">
        <v>1.0187588273637977</v>
      </c>
      <c r="H35" s="96">
        <v>0.98803518187037476</v>
      </c>
      <c r="I35" s="108">
        <v>0.99264556777699875</v>
      </c>
      <c r="J35" s="96">
        <v>0.99951081449447521</v>
      </c>
      <c r="K35" s="96">
        <v>1.0212497939639209</v>
      </c>
    </row>
    <row r="36" spans="1:11" x14ac:dyDescent="0.4">
      <c r="A36" s="105">
        <v>2018</v>
      </c>
      <c r="B36" s="341">
        <v>0.98660518221684235</v>
      </c>
      <c r="C36" s="108">
        <v>0.99855861214189023</v>
      </c>
      <c r="D36" s="108">
        <v>0.96132381829407698</v>
      </c>
      <c r="E36" s="96">
        <v>0.97187942548473483</v>
      </c>
      <c r="F36" s="96">
        <v>0.97335674476168688</v>
      </c>
      <c r="G36" s="95">
        <v>0.94548373192430446</v>
      </c>
      <c r="H36" s="96">
        <v>0.9263088169698499</v>
      </c>
      <c r="I36" s="108">
        <v>0.93058115446083822</v>
      </c>
      <c r="J36" s="96">
        <v>1.0039245027213901</v>
      </c>
      <c r="K36" s="96">
        <v>0.95988850449650986</v>
      </c>
    </row>
    <row r="37" spans="1:11" x14ac:dyDescent="0.4">
      <c r="A37" s="101">
        <v>2019</v>
      </c>
      <c r="B37" s="342">
        <v>0.98091929021608748</v>
      </c>
      <c r="C37" s="109">
        <v>0.98025784101716662</v>
      </c>
      <c r="D37" s="109">
        <v>0.97203828780358792</v>
      </c>
      <c r="E37" s="110">
        <v>0.96269967054194916</v>
      </c>
      <c r="F37" s="110">
        <v>0.95904012762980684</v>
      </c>
      <c r="G37" s="111">
        <v>0.98531992402342439</v>
      </c>
      <c r="H37" s="110">
        <v>0.96104327814768764</v>
      </c>
      <c r="I37" s="109">
        <v>0.99223853465744594</v>
      </c>
      <c r="J37" s="110">
        <v>0.99039241115970111</v>
      </c>
      <c r="K37" s="110">
        <v>0.9770223399888871</v>
      </c>
    </row>
    <row r="38" spans="1:11" x14ac:dyDescent="0.4">
      <c r="B38" s="87"/>
      <c r="C38" s="87"/>
      <c r="D38" s="87"/>
      <c r="E38" s="87"/>
      <c r="F38" s="87"/>
      <c r="G38" s="87"/>
    </row>
  </sheetData>
  <pageMargins left="0.75" right="0.75" top="1" bottom="1" header="0.5" footer="0.5"/>
  <pageSetup orientation="portrait" horizontalDpi="1200" verticalDpi="1200" r:id="rId1"/>
  <headerFooter alignWithMargins="0"/>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9">
    <tabColor theme="6" tint="0.39997558519241921"/>
  </sheetPr>
  <dimension ref="A1:W40"/>
  <sheetViews>
    <sheetView zoomScale="80" zoomScaleNormal="80" workbookViewId="0"/>
  </sheetViews>
  <sheetFormatPr defaultColWidth="8.71875" defaultRowHeight="12.3" x14ac:dyDescent="0.4"/>
  <cols>
    <col min="1" max="1" width="9.27734375" style="130" customWidth="1"/>
    <col min="2" max="2" width="7" style="130" bestFit="1" customWidth="1"/>
    <col min="3" max="3" width="7.5546875" style="4" bestFit="1" customWidth="1"/>
    <col min="4" max="4" width="8.1640625" style="4" bestFit="1" customWidth="1"/>
    <col min="5" max="5" width="8.27734375" style="4" bestFit="1" customWidth="1"/>
    <col min="6" max="6" width="7.71875" style="130" bestFit="1" customWidth="1"/>
    <col min="7" max="7" width="8.27734375" style="130" bestFit="1" customWidth="1"/>
    <col min="8" max="8" width="8.83203125" style="130" bestFit="1" customWidth="1"/>
    <col min="9" max="9" width="9.44140625" style="130" bestFit="1" customWidth="1"/>
    <col min="10" max="10" width="8.27734375" style="130" bestFit="1" customWidth="1"/>
    <col min="11" max="11" width="16.27734375" style="130" bestFit="1" customWidth="1"/>
    <col min="12" max="12" width="7.71875" style="130" bestFit="1" customWidth="1"/>
    <col min="13" max="13" width="6.5546875" style="130" bestFit="1" customWidth="1"/>
    <col min="14" max="14" width="12.83203125" style="130" bestFit="1" customWidth="1"/>
    <col min="15" max="15" width="6.71875" style="130" bestFit="1" customWidth="1"/>
    <col min="16" max="16" width="14.44140625" style="130" bestFit="1" customWidth="1"/>
    <col min="17" max="17" width="8.71875" style="130"/>
    <col min="18" max="18" width="9.44140625" style="130" bestFit="1" customWidth="1"/>
    <col min="19" max="16384" width="8.71875" style="130"/>
  </cols>
  <sheetData>
    <row r="1" spans="1:11" ht="14.4" x14ac:dyDescent="0.55000000000000004">
      <c r="A1" s="36" t="s">
        <v>690</v>
      </c>
      <c r="B1" s="31"/>
      <c r="C1" s="6"/>
      <c r="D1" s="6"/>
      <c r="E1" s="6"/>
      <c r="F1" s="30"/>
      <c r="G1" s="30"/>
      <c r="H1" s="22"/>
      <c r="I1" s="30"/>
      <c r="J1" s="30"/>
      <c r="K1" s="30"/>
    </row>
    <row r="2" spans="1:11" x14ac:dyDescent="0.4">
      <c r="A2" s="31"/>
      <c r="B2" s="31"/>
      <c r="C2" s="6"/>
      <c r="D2" s="6"/>
      <c r="E2" s="6"/>
      <c r="F2" s="30"/>
      <c r="G2" s="30"/>
      <c r="H2" s="30"/>
      <c r="I2" s="30"/>
      <c r="J2" s="30"/>
      <c r="K2" s="30"/>
    </row>
    <row r="3" spans="1:11" x14ac:dyDescent="0.4">
      <c r="A3" s="31"/>
      <c r="B3" s="31"/>
      <c r="C3" s="6"/>
      <c r="D3" s="6"/>
      <c r="E3" s="6"/>
      <c r="F3" s="30"/>
      <c r="G3" s="30"/>
      <c r="H3" s="30"/>
      <c r="I3" s="30"/>
      <c r="J3" s="30"/>
      <c r="K3" s="30"/>
    </row>
    <row r="4" spans="1:11" x14ac:dyDescent="0.4">
      <c r="A4" s="31"/>
      <c r="B4" s="31"/>
      <c r="C4" s="6"/>
      <c r="D4" s="6"/>
      <c r="E4" s="6"/>
      <c r="F4" s="30"/>
      <c r="G4" s="30"/>
      <c r="H4" s="30"/>
      <c r="I4" s="30"/>
      <c r="J4" s="30"/>
      <c r="K4" s="30"/>
    </row>
    <row r="5" spans="1:11" x14ac:dyDescent="0.4">
      <c r="A5" s="31"/>
      <c r="B5" s="31"/>
      <c r="C5" s="6"/>
      <c r="D5" s="6"/>
      <c r="E5" s="6"/>
      <c r="F5" s="30"/>
      <c r="G5" s="30"/>
      <c r="H5" s="30"/>
      <c r="I5" s="30"/>
      <c r="J5" s="30"/>
      <c r="K5" s="30"/>
    </row>
    <row r="6" spans="1:11" x14ac:dyDescent="0.4">
      <c r="A6" s="31"/>
      <c r="B6" s="31"/>
      <c r="C6" s="6"/>
      <c r="D6" s="6"/>
      <c r="E6" s="6"/>
      <c r="F6" s="30"/>
      <c r="G6" s="30"/>
      <c r="H6" s="30"/>
      <c r="I6" s="30"/>
      <c r="J6" s="30"/>
      <c r="K6" s="30"/>
    </row>
    <row r="7" spans="1:11" x14ac:dyDescent="0.4">
      <c r="A7" s="31"/>
      <c r="B7" s="31"/>
      <c r="C7" s="6"/>
      <c r="D7" s="6"/>
      <c r="E7" s="6"/>
      <c r="F7" s="30"/>
      <c r="G7" s="30"/>
    </row>
    <row r="8" spans="1:11" x14ac:dyDescent="0.4">
      <c r="A8" s="31"/>
      <c r="B8" s="31"/>
      <c r="C8" s="6"/>
      <c r="D8" s="6"/>
      <c r="E8" s="6"/>
      <c r="F8" s="30"/>
      <c r="G8" s="30"/>
    </row>
    <row r="9" spans="1:11" x14ac:dyDescent="0.4">
      <c r="A9" s="31"/>
      <c r="B9" s="31"/>
      <c r="C9" s="6"/>
      <c r="D9" s="6"/>
      <c r="E9" s="6"/>
      <c r="F9" s="30"/>
      <c r="G9" s="30"/>
    </row>
    <row r="10" spans="1:11" x14ac:dyDescent="0.4">
      <c r="A10" s="31"/>
      <c r="B10" s="31"/>
      <c r="C10" s="6"/>
      <c r="D10" s="6"/>
      <c r="E10" s="6"/>
      <c r="F10" s="30"/>
      <c r="G10" s="30"/>
    </row>
    <row r="11" spans="1:11" x14ac:dyDescent="0.4">
      <c r="A11" s="31"/>
      <c r="B11" s="31"/>
      <c r="C11" s="6"/>
      <c r="D11" s="6"/>
      <c r="E11" s="6"/>
      <c r="F11" s="30"/>
      <c r="G11" s="30"/>
    </row>
    <row r="12" spans="1:11" x14ac:dyDescent="0.4">
      <c r="A12" s="31"/>
      <c r="B12" s="31"/>
      <c r="C12" s="6"/>
      <c r="D12" s="6"/>
      <c r="E12" s="6"/>
      <c r="F12" s="30"/>
      <c r="G12" s="30"/>
    </row>
    <row r="13" spans="1:11" x14ac:dyDescent="0.4">
      <c r="A13" s="31"/>
      <c r="B13" s="31"/>
      <c r="C13" s="6"/>
      <c r="D13" s="6"/>
      <c r="E13" s="6"/>
      <c r="F13" s="30"/>
      <c r="G13" s="30"/>
    </row>
    <row r="14" spans="1:11" x14ac:dyDescent="0.4">
      <c r="A14" s="31"/>
      <c r="B14" s="31"/>
      <c r="C14" s="6"/>
      <c r="D14" s="6"/>
      <c r="E14" s="6"/>
      <c r="F14" s="30"/>
      <c r="G14" s="30"/>
    </row>
    <row r="15" spans="1:11" x14ac:dyDescent="0.4">
      <c r="A15" s="31"/>
      <c r="B15" s="31"/>
      <c r="C15" s="6"/>
      <c r="D15" s="6"/>
      <c r="E15" s="6"/>
      <c r="F15" s="30"/>
      <c r="G15" s="30"/>
    </row>
    <row r="16" spans="1:11" x14ac:dyDescent="0.4">
      <c r="A16" s="31"/>
      <c r="B16" s="31"/>
      <c r="C16" s="6"/>
      <c r="D16" s="6"/>
      <c r="E16" s="6"/>
      <c r="F16" s="30"/>
      <c r="G16" s="30"/>
    </row>
    <row r="17" spans="1:23" x14ac:dyDescent="0.4">
      <c r="A17" s="31"/>
      <c r="B17" s="31"/>
      <c r="C17" s="6"/>
      <c r="D17" s="6"/>
      <c r="E17" s="6"/>
      <c r="F17" s="30"/>
      <c r="G17" s="30"/>
    </row>
    <row r="18" spans="1:23" x14ac:dyDescent="0.4">
      <c r="A18" s="31"/>
      <c r="B18" s="31"/>
      <c r="C18" s="6"/>
      <c r="D18" s="6"/>
      <c r="E18" s="6"/>
      <c r="F18" s="30"/>
      <c r="G18" s="30"/>
    </row>
    <row r="19" spans="1:23" x14ac:dyDescent="0.4">
      <c r="A19" s="31"/>
      <c r="B19" s="31"/>
      <c r="C19" s="6"/>
      <c r="D19" s="6"/>
      <c r="E19" s="6"/>
      <c r="F19" s="30"/>
      <c r="G19" s="30"/>
    </row>
    <row r="20" spans="1:23" x14ac:dyDescent="0.4">
      <c r="A20" s="31"/>
      <c r="B20" s="31"/>
      <c r="C20" s="6"/>
      <c r="D20" s="6"/>
      <c r="E20" s="6"/>
      <c r="F20" s="30"/>
      <c r="G20" s="30"/>
    </row>
    <row r="21" spans="1:23" x14ac:dyDescent="0.4">
      <c r="A21" s="31"/>
      <c r="B21" s="31"/>
      <c r="C21" s="6"/>
      <c r="D21" s="6"/>
      <c r="E21" s="6"/>
      <c r="F21" s="30"/>
      <c r="G21" s="30"/>
    </row>
    <row r="22" spans="1:23" ht="12.6" x14ac:dyDescent="0.45">
      <c r="A22" s="76"/>
      <c r="B22" s="31"/>
      <c r="C22" s="6"/>
      <c r="D22" s="6"/>
      <c r="E22" s="6"/>
      <c r="F22" s="30"/>
      <c r="G22" s="30"/>
    </row>
    <row r="24" spans="1:23" ht="12.6" x14ac:dyDescent="0.45">
      <c r="A24" s="76" t="s">
        <v>169</v>
      </c>
    </row>
    <row r="25" spans="1:23" x14ac:dyDescent="0.4">
      <c r="R25" s="78"/>
    </row>
    <row r="26" spans="1:23" x14ac:dyDescent="0.4">
      <c r="A26" s="78"/>
      <c r="B26" s="78"/>
      <c r="D26" s="494"/>
      <c r="E26" s="78"/>
      <c r="F26" s="78"/>
      <c r="G26" s="78"/>
      <c r="H26" s="78"/>
      <c r="I26" s="78"/>
      <c r="R26" s="77" t="s">
        <v>0</v>
      </c>
    </row>
    <row r="27" spans="1:23" x14ac:dyDescent="0.4">
      <c r="A27" s="494"/>
      <c r="B27" s="494"/>
      <c r="C27" s="495"/>
      <c r="D27" s="494"/>
      <c r="E27" s="494"/>
      <c r="F27" s="494"/>
      <c r="G27" s="370"/>
      <c r="H27" s="370"/>
      <c r="I27" s="351"/>
      <c r="K27" s="78"/>
      <c r="R27" s="79" t="s">
        <v>504</v>
      </c>
      <c r="T27" s="878" t="s">
        <v>501</v>
      </c>
      <c r="U27" s="879"/>
      <c r="V27" s="876" t="s">
        <v>502</v>
      </c>
      <c r="W27" s="877"/>
    </row>
    <row r="28" spans="1:23" x14ac:dyDescent="0.4">
      <c r="A28" s="496"/>
      <c r="B28" s="505" t="s">
        <v>484</v>
      </c>
      <c r="C28" s="506" t="s">
        <v>485</v>
      </c>
      <c r="D28" s="507" t="s">
        <v>486</v>
      </c>
      <c r="E28" s="507" t="s">
        <v>487</v>
      </c>
      <c r="F28" s="507" t="s">
        <v>488</v>
      </c>
      <c r="G28" s="507" t="s">
        <v>489</v>
      </c>
      <c r="H28" s="507" t="s">
        <v>490</v>
      </c>
      <c r="I28" s="507" t="s">
        <v>491</v>
      </c>
      <c r="J28" s="99" t="s">
        <v>492</v>
      </c>
      <c r="K28" s="507" t="s">
        <v>493</v>
      </c>
      <c r="L28" s="99" t="s">
        <v>494</v>
      </c>
      <c r="M28" s="99" t="s">
        <v>495</v>
      </c>
      <c r="N28" s="99" t="s">
        <v>499</v>
      </c>
      <c r="O28" s="99" t="s">
        <v>496</v>
      </c>
      <c r="P28" s="336" t="s">
        <v>497</v>
      </c>
      <c r="R28" s="180" t="s">
        <v>503</v>
      </c>
      <c r="T28" s="337" t="s">
        <v>119</v>
      </c>
      <c r="U28" s="336" t="s">
        <v>200</v>
      </c>
      <c r="V28" s="99" t="s">
        <v>119</v>
      </c>
      <c r="W28" s="336" t="s">
        <v>200</v>
      </c>
    </row>
    <row r="29" spans="1:23" x14ac:dyDescent="0.4">
      <c r="A29" s="383">
        <v>2008</v>
      </c>
      <c r="B29" s="497">
        <v>8.8311092632190266E-2</v>
      </c>
      <c r="C29" s="497">
        <v>0.10640558591378263</v>
      </c>
      <c r="D29" s="497">
        <v>0.22972389991371869</v>
      </c>
      <c r="E29" s="497">
        <v>0.23080907338169343</v>
      </c>
      <c r="F29" s="497">
        <v>0.23073584081636997</v>
      </c>
      <c r="G29" s="497">
        <v>0.21843611761644549</v>
      </c>
      <c r="H29" s="497">
        <v>0.21202511059068435</v>
      </c>
      <c r="I29" s="497">
        <v>0.17528253849975162</v>
      </c>
      <c r="J29" s="497">
        <v>0.19451947756251034</v>
      </c>
      <c r="K29" s="497">
        <v>0.21823592611566484</v>
      </c>
      <c r="L29" s="497"/>
      <c r="M29" s="497"/>
      <c r="N29" s="497"/>
      <c r="O29" s="497"/>
      <c r="P29" s="498"/>
      <c r="R29" s="508">
        <v>0.30832574377656347</v>
      </c>
      <c r="T29" s="510">
        <f>MIN(B29:C29)</f>
        <v>8.8311092632190266E-2</v>
      </c>
      <c r="U29" s="512">
        <f>MAX(B29:C29)-T29</f>
        <v>1.8094493281592364E-2</v>
      </c>
      <c r="V29" s="511">
        <f>MIN(D29:J29)-SUM(T29:U29)</f>
        <v>6.8876952585968987E-2</v>
      </c>
      <c r="W29" s="512">
        <f>MAX(D29:J29)-SUM(T29:V29)</f>
        <v>5.5526534881941814E-2</v>
      </c>
    </row>
    <row r="30" spans="1:23" x14ac:dyDescent="0.4">
      <c r="A30" s="386">
        <v>2009</v>
      </c>
      <c r="B30" s="499">
        <v>7.4722056779829252E-2</v>
      </c>
      <c r="C30" s="499">
        <v>7.0909436834094369E-2</v>
      </c>
      <c r="D30" s="499">
        <v>0.21018919063259361</v>
      </c>
      <c r="E30" s="499">
        <v>0.21216521135410821</v>
      </c>
      <c r="F30" s="499">
        <v>0.19967155331250497</v>
      </c>
      <c r="G30" s="499">
        <v>0.20466405740378343</v>
      </c>
      <c r="H30" s="499">
        <v>0.19227005870841488</v>
      </c>
      <c r="I30" s="499">
        <v>0.1705505396430054</v>
      </c>
      <c r="J30" s="499">
        <v>0.18129410543794106</v>
      </c>
      <c r="K30" s="499">
        <v>0.21144948262808114</v>
      </c>
      <c r="L30" s="499"/>
      <c r="M30" s="499"/>
      <c r="N30" s="499"/>
      <c r="O30" s="499"/>
      <c r="P30" s="500"/>
      <c r="R30" s="508">
        <v>0.27608828006088282</v>
      </c>
      <c r="T30" s="510">
        <f t="shared" ref="T30:T40" si="0">MIN(B30:C30)</f>
        <v>7.0909436834094369E-2</v>
      </c>
      <c r="U30" s="512">
        <f t="shared" ref="U30:U40" si="1">MAX(B30:C30)-T30</f>
        <v>3.8126199457348825E-3</v>
      </c>
      <c r="V30" s="511">
        <f t="shared" ref="V30:V40" si="2">MIN(D30:J30)-SUM(T30:U30)</f>
        <v>9.5828482863176148E-2</v>
      </c>
      <c r="W30" s="512">
        <f t="shared" ref="W30:W40" si="3">MAX(D30:J30)-SUM(T30:V30)</f>
        <v>4.1614671711102807E-2</v>
      </c>
    </row>
    <row r="31" spans="1:23" x14ac:dyDescent="0.4">
      <c r="A31" s="386">
        <v>2010</v>
      </c>
      <c r="B31" s="499">
        <v>8.8081530011250062E-2</v>
      </c>
      <c r="C31" s="499">
        <v>8.6868340943683411E-2</v>
      </c>
      <c r="D31" s="499">
        <v>0.2003691687361478</v>
      </c>
      <c r="E31" s="499">
        <v>0.2105663702635584</v>
      </c>
      <c r="F31" s="499">
        <v>0.18133995567304864</v>
      </c>
      <c r="G31" s="499">
        <v>0.20735812133072407</v>
      </c>
      <c r="H31" s="499">
        <v>0.19189823874755382</v>
      </c>
      <c r="I31" s="499">
        <v>0.20227921336654214</v>
      </c>
      <c r="J31" s="499">
        <v>0.21261285803237859</v>
      </c>
      <c r="K31" s="499">
        <v>0.22164450221644502</v>
      </c>
      <c r="L31" s="499"/>
      <c r="M31" s="499"/>
      <c r="N31" s="499"/>
      <c r="O31" s="499"/>
      <c r="P31" s="500"/>
      <c r="R31" s="508">
        <v>0.27260679601362586</v>
      </c>
      <c r="T31" s="510">
        <f t="shared" si="0"/>
        <v>8.6868340943683411E-2</v>
      </c>
      <c r="U31" s="512">
        <f t="shared" si="1"/>
        <v>1.2131890675666501E-3</v>
      </c>
      <c r="V31" s="511">
        <f t="shared" si="2"/>
        <v>9.325842566179858E-2</v>
      </c>
      <c r="W31" s="512">
        <f t="shared" si="3"/>
        <v>3.1272902359329946E-2</v>
      </c>
    </row>
    <row r="32" spans="1:23" x14ac:dyDescent="0.4">
      <c r="A32" s="386">
        <v>2011</v>
      </c>
      <c r="B32" s="499">
        <v>9.2349943749586369E-2</v>
      </c>
      <c r="C32" s="499">
        <v>9.9687975646879756E-2</v>
      </c>
      <c r="D32" s="499">
        <v>0.20477849875831125</v>
      </c>
      <c r="E32" s="499">
        <v>0.19254185692541853</v>
      </c>
      <c r="F32" s="499">
        <v>0.20177775107479501</v>
      </c>
      <c r="G32" s="499">
        <v>0.19349967384213959</v>
      </c>
      <c r="H32" s="499">
        <v>0.18714285714285714</v>
      </c>
      <c r="I32" s="499">
        <v>0.19777786425902863</v>
      </c>
      <c r="J32" s="499">
        <v>0.20821139476961395</v>
      </c>
      <c r="K32" s="499">
        <v>0.21375029163750292</v>
      </c>
      <c r="L32" s="499"/>
      <c r="M32" s="499"/>
      <c r="N32" s="499"/>
      <c r="O32" s="499"/>
      <c r="P32" s="500"/>
      <c r="R32" s="508">
        <v>0.27231020744149548</v>
      </c>
      <c r="T32" s="510">
        <f t="shared" si="0"/>
        <v>9.2349943749586369E-2</v>
      </c>
      <c r="U32" s="512">
        <f t="shared" si="1"/>
        <v>7.3380318972933872E-3</v>
      </c>
      <c r="V32" s="511">
        <f t="shared" si="2"/>
        <v>8.7454881495977382E-2</v>
      </c>
      <c r="W32" s="512">
        <f t="shared" si="3"/>
        <v>2.1068537626756811E-2</v>
      </c>
    </row>
    <row r="33" spans="1:23" x14ac:dyDescent="0.4">
      <c r="A33" s="386">
        <v>2012</v>
      </c>
      <c r="B33" s="499">
        <v>9.6238879649428469E-2</v>
      </c>
      <c r="C33" s="499">
        <v>9.5347601700060722E-2</v>
      </c>
      <c r="D33" s="499">
        <v>0.18932948263189847</v>
      </c>
      <c r="E33" s="499">
        <v>0.20776078782262269</v>
      </c>
      <c r="F33" s="499">
        <v>0.20930200044738437</v>
      </c>
      <c r="G33" s="499">
        <v>0.18241608118657299</v>
      </c>
      <c r="H33" s="499">
        <v>0.17612217017954723</v>
      </c>
      <c r="I33" s="499">
        <v>0.18790233275376719</v>
      </c>
      <c r="J33" s="499">
        <v>0.21242522561682398</v>
      </c>
      <c r="K33" s="499">
        <v>0.2142831026551261</v>
      </c>
      <c r="L33" s="499"/>
      <c r="M33" s="499"/>
      <c r="N33" s="499"/>
      <c r="O33" s="499"/>
      <c r="P33" s="500"/>
      <c r="R33" s="508">
        <v>0.26133947800836083</v>
      </c>
      <c r="T33" s="510">
        <f t="shared" si="0"/>
        <v>9.5347601700060722E-2</v>
      </c>
      <c r="U33" s="512">
        <f t="shared" si="1"/>
        <v>8.9127794936774696E-4</v>
      </c>
      <c r="V33" s="511">
        <f t="shared" si="2"/>
        <v>7.9883290530118764E-2</v>
      </c>
      <c r="W33" s="512">
        <f t="shared" si="3"/>
        <v>3.6303055437276743E-2</v>
      </c>
    </row>
    <row r="34" spans="1:23" x14ac:dyDescent="0.4">
      <c r="A34" s="386">
        <v>2013</v>
      </c>
      <c r="B34" s="499">
        <v>7.778274104956652E-2</v>
      </c>
      <c r="C34" s="499">
        <v>8.8177321156773208E-2</v>
      </c>
      <c r="D34" s="499">
        <v>0.18967128628267774</v>
      </c>
      <c r="E34" s="499">
        <v>0.19465473043338938</v>
      </c>
      <c r="F34" s="499">
        <v>0.19278885951560787</v>
      </c>
      <c r="G34" s="499">
        <v>0.17136007827788649</v>
      </c>
      <c r="H34" s="499">
        <v>0.15715264187866929</v>
      </c>
      <c r="I34" s="499">
        <v>0.18336965545869655</v>
      </c>
      <c r="J34" s="499">
        <v>0.19987806143628062</v>
      </c>
      <c r="K34" s="499">
        <v>0.18796453687964537</v>
      </c>
      <c r="L34" s="499"/>
      <c r="M34" s="499"/>
      <c r="N34" s="499"/>
      <c r="O34" s="499"/>
      <c r="P34" s="500"/>
      <c r="R34" s="508">
        <v>0.27523155953268513</v>
      </c>
      <c r="T34" s="510">
        <f t="shared" si="0"/>
        <v>7.778274104956652E-2</v>
      </c>
      <c r="U34" s="512">
        <f t="shared" si="1"/>
        <v>1.0394580107206688E-2</v>
      </c>
      <c r="V34" s="511">
        <f t="shared" si="2"/>
        <v>6.8975320721896077E-2</v>
      </c>
      <c r="W34" s="512">
        <f t="shared" si="3"/>
        <v>4.2725419557611333E-2</v>
      </c>
    </row>
    <row r="35" spans="1:23" x14ac:dyDescent="0.4">
      <c r="A35" s="386">
        <v>2014</v>
      </c>
      <c r="B35" s="499">
        <v>7.0999602938256884E-2</v>
      </c>
      <c r="C35" s="499">
        <v>2.8961187214611873E-2</v>
      </c>
      <c r="D35" s="499">
        <v>0.18160364762743994</v>
      </c>
      <c r="E35" s="499">
        <v>0.18131659056316587</v>
      </c>
      <c r="F35" s="499">
        <v>0.1881024860476915</v>
      </c>
      <c r="G35" s="499">
        <v>0.16486301369863013</v>
      </c>
      <c r="H35" s="499">
        <v>0.15251793868232225</v>
      </c>
      <c r="I35" s="499">
        <v>0.18877776048152761</v>
      </c>
      <c r="J35" s="499">
        <v>0.19183660232461602</v>
      </c>
      <c r="K35" s="499">
        <v>0.19369229743692298</v>
      </c>
      <c r="L35" s="499">
        <v>0.28731150740188777</v>
      </c>
      <c r="M35" s="499">
        <v>0.2756013698630137</v>
      </c>
      <c r="N35" s="499">
        <v>0.12689855019803059</v>
      </c>
      <c r="O35" s="499"/>
      <c r="P35" s="500"/>
      <c r="R35" s="508">
        <v>0.28600553407613455</v>
      </c>
      <c r="T35" s="510">
        <f t="shared" si="0"/>
        <v>2.8961187214611873E-2</v>
      </c>
      <c r="U35" s="512">
        <f t="shared" si="1"/>
        <v>4.2038415723645015E-2</v>
      </c>
      <c r="V35" s="511">
        <f t="shared" si="2"/>
        <v>8.1518335744065362E-2</v>
      </c>
      <c r="W35" s="512">
        <f t="shared" si="3"/>
        <v>3.9318663642293777E-2</v>
      </c>
    </row>
    <row r="36" spans="1:23" x14ac:dyDescent="0.4">
      <c r="A36" s="386">
        <v>2015</v>
      </c>
      <c r="B36" s="499">
        <v>0.10391436701740452</v>
      </c>
      <c r="C36" s="501" t="s">
        <v>498</v>
      </c>
      <c r="D36" s="499">
        <v>0.17381305241795506</v>
      </c>
      <c r="E36" s="499">
        <v>0.17729779166332876</v>
      </c>
      <c r="F36" s="499">
        <v>0.17572565355550213</v>
      </c>
      <c r="G36" s="499">
        <v>0.15308871493803</v>
      </c>
      <c r="H36" s="499">
        <v>0.12319308545335943</v>
      </c>
      <c r="I36" s="499">
        <v>0.17920947488584474</v>
      </c>
      <c r="J36" s="499">
        <v>0.18921622042341221</v>
      </c>
      <c r="K36" s="499">
        <v>0.17606905976069059</v>
      </c>
      <c r="L36" s="499">
        <v>0.28376894977168948</v>
      </c>
      <c r="M36" s="499">
        <v>0.32823881278538813</v>
      </c>
      <c r="N36" s="499">
        <v>0.19515582040381285</v>
      </c>
      <c r="O36" s="499">
        <v>0.22995302100456619</v>
      </c>
      <c r="P36" s="500"/>
      <c r="R36" s="508">
        <v>0.28330740100512597</v>
      </c>
      <c r="T36" s="510">
        <f t="shared" si="0"/>
        <v>0.10391436701740452</v>
      </c>
      <c r="U36" s="512">
        <f t="shared" si="1"/>
        <v>0</v>
      </c>
      <c r="V36" s="511">
        <f t="shared" si="2"/>
        <v>1.9278718435954911E-2</v>
      </c>
      <c r="W36" s="512">
        <f t="shared" si="3"/>
        <v>6.6023134970052785E-2</v>
      </c>
    </row>
    <row r="37" spans="1:23" x14ac:dyDescent="0.4">
      <c r="A37" s="386">
        <v>2016</v>
      </c>
      <c r="B37" s="501" t="s">
        <v>498</v>
      </c>
      <c r="C37" s="501" t="s">
        <v>498</v>
      </c>
      <c r="D37" s="499">
        <v>0.15505997081349393</v>
      </c>
      <c r="E37" s="499">
        <v>0.16322207309408918</v>
      </c>
      <c r="F37" s="499">
        <v>0.16691033138401556</v>
      </c>
      <c r="G37" s="499">
        <v>0.13310889929742389</v>
      </c>
      <c r="H37" s="499">
        <v>9.9141295862607337E-2</v>
      </c>
      <c r="I37" s="499">
        <v>0.18221275252525251</v>
      </c>
      <c r="J37" s="499">
        <v>0.18482338756416625</v>
      </c>
      <c r="K37" s="499">
        <v>0.19425996835653411</v>
      </c>
      <c r="L37" s="499">
        <v>0.28357059776867033</v>
      </c>
      <c r="M37" s="499">
        <v>0.29311020036429875</v>
      </c>
      <c r="N37" s="499">
        <v>0.20249470945485643</v>
      </c>
      <c r="O37" s="499">
        <v>0.28456541347905284</v>
      </c>
      <c r="P37" s="500">
        <v>0.13210711520947177</v>
      </c>
      <c r="R37" s="508">
        <v>0.28395931232362254</v>
      </c>
      <c r="T37" s="510">
        <f t="shared" si="0"/>
        <v>0</v>
      </c>
      <c r="U37" s="512">
        <f t="shared" si="1"/>
        <v>0</v>
      </c>
      <c r="V37" s="511">
        <f t="shared" si="2"/>
        <v>9.9141295862607337E-2</v>
      </c>
      <c r="W37" s="512">
        <f t="shared" si="3"/>
        <v>8.568209170155891E-2</v>
      </c>
    </row>
    <row r="38" spans="1:23" x14ac:dyDescent="0.4">
      <c r="A38" s="386">
        <v>2017</v>
      </c>
      <c r="B38" s="501" t="s">
        <v>498</v>
      </c>
      <c r="C38" s="501" t="s">
        <v>498</v>
      </c>
      <c r="D38" s="499">
        <v>0.14725026035408154</v>
      </c>
      <c r="E38" s="499">
        <v>0.14413602499399181</v>
      </c>
      <c r="F38" s="499">
        <v>0.1466461053699698</v>
      </c>
      <c r="G38" s="499">
        <v>0.11865622961513372</v>
      </c>
      <c r="H38" s="499">
        <v>0.10633072407045009</v>
      </c>
      <c r="I38" s="499">
        <v>0.16025970319634703</v>
      </c>
      <c r="J38" s="499">
        <v>0.17028331257783313</v>
      </c>
      <c r="K38" s="499">
        <v>0.19668866446688665</v>
      </c>
      <c r="L38" s="499">
        <v>0.28668082191780819</v>
      </c>
      <c r="M38" s="499">
        <v>0.33057808219178081</v>
      </c>
      <c r="N38" s="499">
        <v>0.20799238157528191</v>
      </c>
      <c r="O38" s="499">
        <v>0.27124657534246577</v>
      </c>
      <c r="P38" s="500">
        <v>4.3616645911166457E-2</v>
      </c>
      <c r="R38" s="508">
        <v>0.28587620531367797</v>
      </c>
      <c r="T38" s="510">
        <f t="shared" si="0"/>
        <v>0</v>
      </c>
      <c r="U38" s="512">
        <f t="shared" si="1"/>
        <v>0</v>
      </c>
      <c r="V38" s="511">
        <f t="shared" si="2"/>
        <v>0.10633072407045009</v>
      </c>
      <c r="W38" s="512">
        <f t="shared" si="3"/>
        <v>6.3952588507383043E-2</v>
      </c>
    </row>
    <row r="39" spans="1:23" x14ac:dyDescent="0.4">
      <c r="A39" s="386">
        <v>2018</v>
      </c>
      <c r="B39" s="501" t="s">
        <v>498</v>
      </c>
      <c r="C39" s="501" t="s">
        <v>498</v>
      </c>
      <c r="D39" s="499">
        <v>0.14636238617853611</v>
      </c>
      <c r="E39" s="499">
        <v>0.14822158135063684</v>
      </c>
      <c r="F39" s="499">
        <v>0.15815842879649653</v>
      </c>
      <c r="G39" s="499">
        <v>0.11174820613176778</v>
      </c>
      <c r="H39" s="499">
        <v>9.1180691454664051E-2</v>
      </c>
      <c r="I39" s="499">
        <v>0.17236275425487754</v>
      </c>
      <c r="J39" s="499">
        <v>0.17845060190950601</v>
      </c>
      <c r="K39" s="499">
        <v>0.18394660533946605</v>
      </c>
      <c r="L39" s="499">
        <v>0.28453972602739724</v>
      </c>
      <c r="M39" s="499">
        <v>0.35434383561643834</v>
      </c>
      <c r="N39" s="499">
        <v>0.23057816455312913</v>
      </c>
      <c r="O39" s="499">
        <v>0.27633789954337901</v>
      </c>
      <c r="P39" s="500">
        <v>0.20320672478206725</v>
      </c>
      <c r="R39" s="508">
        <v>0.28725618341096476</v>
      </c>
      <c r="T39" s="510">
        <f t="shared" si="0"/>
        <v>0</v>
      </c>
      <c r="U39" s="512">
        <f t="shared" si="1"/>
        <v>0</v>
      </c>
      <c r="V39" s="511">
        <f t="shared" si="2"/>
        <v>9.1180691454664051E-2</v>
      </c>
      <c r="W39" s="512">
        <f t="shared" si="3"/>
        <v>8.7269910454841962E-2</v>
      </c>
    </row>
    <row r="40" spans="1:23" x14ac:dyDescent="0.4">
      <c r="A40" s="129">
        <v>2019</v>
      </c>
      <c r="B40" s="502" t="s">
        <v>498</v>
      </c>
      <c r="C40" s="502" t="s">
        <v>498</v>
      </c>
      <c r="D40" s="503">
        <v>0.12764693316243422</v>
      </c>
      <c r="E40" s="503">
        <v>0.13974004646318991</v>
      </c>
      <c r="F40" s="503">
        <v>0.13826804454057515</v>
      </c>
      <c r="G40" s="502" t="s">
        <v>498</v>
      </c>
      <c r="H40" s="502" t="s">
        <v>498</v>
      </c>
      <c r="I40" s="503">
        <v>0.15635377750103777</v>
      </c>
      <c r="J40" s="503">
        <v>0.16134158364466583</v>
      </c>
      <c r="K40" s="503">
        <v>0.18371662833716629</v>
      </c>
      <c r="L40" s="503">
        <v>0.28175479452054797</v>
      </c>
      <c r="M40" s="503">
        <v>0.36148036529680366</v>
      </c>
      <c r="N40" s="503">
        <v>0.22391416251831933</v>
      </c>
      <c r="O40" s="503">
        <v>0.23492420091324201</v>
      </c>
      <c r="P40" s="504">
        <v>5.2063096720630968E-2</v>
      </c>
      <c r="R40" s="509">
        <v>0.2773610784675945</v>
      </c>
      <c r="T40" s="513">
        <f t="shared" si="0"/>
        <v>0</v>
      </c>
      <c r="U40" s="515">
        <f t="shared" si="1"/>
        <v>0</v>
      </c>
      <c r="V40" s="514">
        <f t="shared" si="2"/>
        <v>0.12764693316243422</v>
      </c>
      <c r="W40" s="515">
        <f t="shared" si="3"/>
        <v>3.3694650482231608E-2</v>
      </c>
    </row>
  </sheetData>
  <mergeCells count="2">
    <mergeCell ref="V27:W27"/>
    <mergeCell ref="T27:U27"/>
  </mergeCells>
  <pageMargins left="0.75" right="0.75" top="1" bottom="1" header="0.5" footer="0.5"/>
  <pageSetup orientation="portrait" horizontalDpi="1200" verticalDpi="1200" r:id="rId1"/>
  <headerFooter alignWithMargins="0"/>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3">
    <tabColor theme="5" tint="0.39997558519241921"/>
  </sheetPr>
  <dimension ref="A1:AH483"/>
  <sheetViews>
    <sheetView zoomScale="80" zoomScaleNormal="80" workbookViewId="0"/>
  </sheetViews>
  <sheetFormatPr defaultColWidth="8.71875" defaultRowHeight="12.3" x14ac:dyDescent="0.4"/>
  <cols>
    <col min="1" max="1" width="17.44140625" style="78" customWidth="1"/>
    <col min="2" max="2" width="13.44140625" style="78" bestFit="1" customWidth="1"/>
    <col min="3" max="3" width="6.71875" style="132" bestFit="1" customWidth="1"/>
    <col min="4" max="4" width="14.1640625" style="132" bestFit="1" customWidth="1"/>
    <col min="5" max="5" width="6.44140625" style="132" bestFit="1" customWidth="1"/>
    <col min="6" max="6" width="5.44140625" style="132" bestFit="1" customWidth="1"/>
    <col min="7" max="7" width="7.27734375" style="132" bestFit="1" customWidth="1"/>
    <col min="8" max="8" width="6.44140625" style="130" bestFit="1" customWidth="1"/>
    <col min="9" max="9" width="6.5546875" style="130" bestFit="1" customWidth="1"/>
    <col min="10" max="10" width="7.27734375" style="130" bestFit="1" customWidth="1"/>
    <col min="11" max="11" width="17.83203125" style="130" bestFit="1" customWidth="1"/>
    <col min="12" max="12" width="8.71875" style="130" customWidth="1"/>
    <col min="13" max="20" width="8.71875" style="130"/>
    <col min="21" max="21" width="10.1640625" style="130" bestFit="1" customWidth="1"/>
    <col min="22" max="16384" width="8.71875" style="130"/>
  </cols>
  <sheetData>
    <row r="1" spans="1:34" ht="14.4" x14ac:dyDescent="0.4">
      <c r="A1" s="131" t="s">
        <v>686</v>
      </c>
      <c r="L1" s="131" t="s">
        <v>687</v>
      </c>
      <c r="W1" s="131" t="s">
        <v>688</v>
      </c>
      <c r="X1" s="78"/>
      <c r="Y1" s="132"/>
      <c r="Z1" s="132"/>
      <c r="AA1" s="132"/>
      <c r="AB1" s="132"/>
      <c r="AC1" s="132"/>
      <c r="AG1" s="131"/>
      <c r="AH1" s="131" t="s">
        <v>689</v>
      </c>
    </row>
    <row r="17" spans="1:34" x14ac:dyDescent="0.4">
      <c r="L17" s="133"/>
    </row>
    <row r="18" spans="1:34" x14ac:dyDescent="0.4">
      <c r="L18" s="133"/>
    </row>
    <row r="22" spans="1:34" ht="12.6" x14ac:dyDescent="0.45">
      <c r="A22" s="76" t="s">
        <v>175</v>
      </c>
      <c r="J22" s="133"/>
      <c r="L22" s="76" t="s">
        <v>175</v>
      </c>
      <c r="W22" s="76" t="s">
        <v>175</v>
      </c>
      <c r="AH22" s="76" t="s">
        <v>175</v>
      </c>
    </row>
    <row r="23" spans="1:34" x14ac:dyDescent="0.4">
      <c r="L23" s="133"/>
    </row>
    <row r="24" spans="1:34" ht="12.6" x14ac:dyDescent="0.45">
      <c r="A24" s="337" t="s">
        <v>107</v>
      </c>
      <c r="B24" s="99" t="s">
        <v>97</v>
      </c>
      <c r="C24" s="143" t="s">
        <v>8</v>
      </c>
      <c r="D24" s="143" t="s">
        <v>99</v>
      </c>
      <c r="E24" s="143" t="s">
        <v>4</v>
      </c>
      <c r="F24" s="143" t="s">
        <v>3</v>
      </c>
      <c r="G24" s="143" t="s">
        <v>2</v>
      </c>
      <c r="H24" s="143" t="s">
        <v>1</v>
      </c>
      <c r="I24" s="143" t="s">
        <v>5</v>
      </c>
      <c r="J24" s="143" t="s">
        <v>6</v>
      </c>
      <c r="K24" s="143" t="s">
        <v>100</v>
      </c>
      <c r="L24" s="144" t="s">
        <v>68</v>
      </c>
      <c r="N24" s="337" t="s">
        <v>68</v>
      </c>
      <c r="O24" s="99" t="s">
        <v>32</v>
      </c>
      <c r="P24" s="99" t="s">
        <v>174</v>
      </c>
      <c r="Q24" s="99" t="s">
        <v>210</v>
      </c>
      <c r="R24" s="336" t="s">
        <v>211</v>
      </c>
      <c r="S24" s="28" t="s">
        <v>212</v>
      </c>
    </row>
    <row r="25" spans="1:34" ht="12.6" x14ac:dyDescent="0.45">
      <c r="A25" s="139">
        <v>39801</v>
      </c>
      <c r="B25" s="103">
        <v>10</v>
      </c>
      <c r="C25" s="138">
        <v>164.45572195425723</v>
      </c>
      <c r="D25" s="138" t="e">
        <v>#N/A</v>
      </c>
      <c r="E25" s="138" t="e">
        <v>#N/A</v>
      </c>
      <c r="F25" s="138" t="e">
        <v>#N/A</v>
      </c>
      <c r="G25" s="138" t="e">
        <v>#N/A</v>
      </c>
      <c r="H25" s="138" t="e">
        <v>#N/A</v>
      </c>
      <c r="I25" s="138" t="e">
        <v>#N/A</v>
      </c>
      <c r="J25" s="138" t="e">
        <v>#N/A</v>
      </c>
      <c r="K25" s="138" t="e">
        <v>#N/A</v>
      </c>
      <c r="L25" s="140" t="e">
        <v>#N/A</v>
      </c>
      <c r="N25" s="108" t="e">
        <v>#N/A</v>
      </c>
      <c r="O25" s="95">
        <v>164.45572195425723</v>
      </c>
      <c r="P25" s="95" t="e">
        <v>#N/A</v>
      </c>
      <c r="Q25" s="95" t="e">
        <v>#N/A</v>
      </c>
      <c r="R25" s="343" t="e">
        <v>#N/A</v>
      </c>
      <c r="S25" s="550"/>
      <c r="T25" s="87"/>
    </row>
    <row r="26" spans="1:34" ht="12.6" x14ac:dyDescent="0.45">
      <c r="A26" s="139">
        <v>39986</v>
      </c>
      <c r="B26" s="103">
        <v>48</v>
      </c>
      <c r="C26" s="138">
        <v>161.81548905663686</v>
      </c>
      <c r="D26" s="138" t="e">
        <v>#N/A</v>
      </c>
      <c r="E26" s="138" t="e">
        <v>#N/A</v>
      </c>
      <c r="F26" s="138" t="e">
        <v>#N/A</v>
      </c>
      <c r="G26" s="138" t="e">
        <v>#N/A</v>
      </c>
      <c r="H26" s="138" t="e">
        <v>#N/A</v>
      </c>
      <c r="I26" s="138" t="e">
        <v>#N/A</v>
      </c>
      <c r="J26" s="138" t="e">
        <v>#N/A</v>
      </c>
      <c r="K26" s="138" t="e">
        <v>#N/A</v>
      </c>
      <c r="L26" s="140" t="e">
        <v>#N/A</v>
      </c>
      <c r="N26" s="108" t="e">
        <v>#N/A</v>
      </c>
      <c r="O26" s="95">
        <v>161.81548905663686</v>
      </c>
      <c r="P26" s="95" t="e">
        <v>#N/A</v>
      </c>
      <c r="Q26" s="95" t="e">
        <v>#N/A</v>
      </c>
      <c r="R26" s="343" t="e">
        <v>#N/A</v>
      </c>
      <c r="S26" s="550"/>
    </row>
    <row r="27" spans="1:34" ht="12.6" x14ac:dyDescent="0.45">
      <c r="A27" s="139">
        <v>40745</v>
      </c>
      <c r="B27" s="103">
        <v>150</v>
      </c>
      <c r="C27" s="138">
        <v>111.9409899558503</v>
      </c>
      <c r="D27" s="138" t="e">
        <v>#N/A</v>
      </c>
      <c r="E27" s="138" t="e">
        <v>#N/A</v>
      </c>
      <c r="F27" s="138" t="e">
        <v>#N/A</v>
      </c>
      <c r="G27" s="138" t="e">
        <v>#N/A</v>
      </c>
      <c r="H27" s="138" t="e">
        <v>#N/A</v>
      </c>
      <c r="I27" s="138" t="e">
        <v>#N/A</v>
      </c>
      <c r="J27" s="138" t="e">
        <v>#N/A</v>
      </c>
      <c r="K27" s="138" t="e">
        <v>#N/A</v>
      </c>
      <c r="L27" s="140" t="e">
        <v>#N/A</v>
      </c>
      <c r="N27" s="108" t="e">
        <v>#N/A</v>
      </c>
      <c r="O27" s="95">
        <v>111.9409899558503</v>
      </c>
      <c r="P27" s="95" t="e">
        <v>#N/A</v>
      </c>
      <c r="Q27" s="95" t="e">
        <v>#N/A</v>
      </c>
      <c r="R27" s="343" t="e">
        <v>#N/A</v>
      </c>
      <c r="S27" s="550"/>
    </row>
    <row r="28" spans="1:34" ht="12.6" x14ac:dyDescent="0.45">
      <c r="A28" s="139">
        <v>41152</v>
      </c>
      <c r="B28" s="103">
        <v>250</v>
      </c>
      <c r="C28" s="138" t="e">
        <v>#N/A</v>
      </c>
      <c r="D28" s="138">
        <v>88.227334807971346</v>
      </c>
      <c r="E28" s="138" t="e">
        <v>#N/A</v>
      </c>
      <c r="F28" s="138" t="e">
        <v>#N/A</v>
      </c>
      <c r="G28" s="138" t="e">
        <v>#N/A</v>
      </c>
      <c r="H28" s="138" t="e">
        <v>#N/A</v>
      </c>
      <c r="I28" s="138" t="e">
        <v>#N/A</v>
      </c>
      <c r="J28" s="138" t="e">
        <v>#N/A</v>
      </c>
      <c r="K28" s="138" t="e">
        <v>#N/A</v>
      </c>
      <c r="L28" s="140" t="e">
        <v>#N/A</v>
      </c>
      <c r="N28" s="108" t="e">
        <v>#N/A</v>
      </c>
      <c r="O28" s="95">
        <v>88.227334807971346</v>
      </c>
      <c r="P28" s="95" t="e">
        <v>#N/A</v>
      </c>
      <c r="Q28" s="95" t="e">
        <v>#N/A</v>
      </c>
      <c r="R28" s="343" t="e">
        <v>#N/A</v>
      </c>
      <c r="S28" s="550"/>
    </row>
    <row r="29" spans="1:34" ht="12.6" x14ac:dyDescent="0.45">
      <c r="A29" s="139">
        <v>39867</v>
      </c>
      <c r="B29" s="103">
        <v>30</v>
      </c>
      <c r="C29" s="138" t="e">
        <v>#N/A</v>
      </c>
      <c r="D29" s="138">
        <v>127.93577507574307</v>
      </c>
      <c r="E29" s="138" t="e">
        <v>#N/A</v>
      </c>
      <c r="F29" s="138" t="e">
        <v>#N/A</v>
      </c>
      <c r="G29" s="138" t="e">
        <v>#N/A</v>
      </c>
      <c r="H29" s="138" t="e">
        <v>#N/A</v>
      </c>
      <c r="I29" s="138" t="e">
        <v>#N/A</v>
      </c>
      <c r="J29" s="138" t="e">
        <v>#N/A</v>
      </c>
      <c r="K29" s="138" t="e">
        <v>#N/A</v>
      </c>
      <c r="L29" s="140" t="e">
        <v>#N/A</v>
      </c>
      <c r="N29" s="108" t="e">
        <v>#N/A</v>
      </c>
      <c r="O29" s="95">
        <v>127.93577507574307</v>
      </c>
      <c r="P29" s="95" t="e">
        <v>#N/A</v>
      </c>
      <c r="Q29" s="95" t="e">
        <v>#N/A</v>
      </c>
      <c r="R29" s="343" t="e">
        <v>#N/A</v>
      </c>
      <c r="S29" s="550"/>
    </row>
    <row r="30" spans="1:34" ht="12.6" x14ac:dyDescent="0.45">
      <c r="A30" s="139">
        <v>39630</v>
      </c>
      <c r="B30" s="103">
        <v>550</v>
      </c>
      <c r="C30" s="138">
        <v>145.2907460896657</v>
      </c>
      <c r="D30" s="138" t="e">
        <v>#N/A</v>
      </c>
      <c r="E30" s="138" t="e">
        <v>#N/A</v>
      </c>
      <c r="F30" s="138" t="e">
        <v>#N/A</v>
      </c>
      <c r="G30" s="138" t="e">
        <v>#N/A</v>
      </c>
      <c r="H30" s="138" t="e">
        <v>#N/A</v>
      </c>
      <c r="I30" s="138" t="e">
        <v>#N/A</v>
      </c>
      <c r="J30" s="138" t="e">
        <v>#N/A</v>
      </c>
      <c r="K30" s="138" t="e">
        <v>#N/A</v>
      </c>
      <c r="L30" s="140" t="e">
        <v>#N/A</v>
      </c>
      <c r="N30" s="108" t="e">
        <v>#N/A</v>
      </c>
      <c r="O30" s="95">
        <v>145.2907460896657</v>
      </c>
      <c r="P30" s="95" t="e">
        <v>#N/A</v>
      </c>
      <c r="Q30" s="95" t="e">
        <v>#N/A</v>
      </c>
      <c r="R30" s="343" t="e">
        <v>#N/A</v>
      </c>
      <c r="S30" s="550"/>
    </row>
    <row r="31" spans="1:34" ht="12.6" x14ac:dyDescent="0.45">
      <c r="A31" s="139">
        <v>40211</v>
      </c>
      <c r="B31" s="103">
        <v>50</v>
      </c>
      <c r="C31" s="138" t="e">
        <v>#N/A</v>
      </c>
      <c r="D31" s="138">
        <v>134.17296521757345</v>
      </c>
      <c r="E31" s="138" t="e">
        <v>#N/A</v>
      </c>
      <c r="F31" s="138" t="e">
        <v>#N/A</v>
      </c>
      <c r="G31" s="138" t="e">
        <v>#N/A</v>
      </c>
      <c r="H31" s="138" t="e">
        <v>#N/A</v>
      </c>
      <c r="I31" s="138" t="e">
        <v>#N/A</v>
      </c>
      <c r="J31" s="138" t="e">
        <v>#N/A</v>
      </c>
      <c r="K31" s="138" t="e">
        <v>#N/A</v>
      </c>
      <c r="L31" s="140" t="e">
        <v>#N/A</v>
      </c>
      <c r="N31" s="108" t="e">
        <v>#N/A</v>
      </c>
      <c r="O31" s="95">
        <v>134.17296521757345</v>
      </c>
      <c r="P31" s="95" t="e">
        <v>#N/A</v>
      </c>
      <c r="Q31" s="95" t="e">
        <v>#N/A</v>
      </c>
      <c r="R31" s="343" t="e">
        <v>#N/A</v>
      </c>
      <c r="S31" s="550"/>
    </row>
    <row r="32" spans="1:34" ht="12.6" x14ac:dyDescent="0.45">
      <c r="A32" s="139">
        <v>40353</v>
      </c>
      <c r="B32" s="103">
        <v>23</v>
      </c>
      <c r="C32" s="138" t="e">
        <v>#N/A</v>
      </c>
      <c r="D32" s="138">
        <v>124.14223757873724</v>
      </c>
      <c r="E32" s="138" t="e">
        <v>#N/A</v>
      </c>
      <c r="F32" s="138" t="e">
        <v>#N/A</v>
      </c>
      <c r="G32" s="138" t="e">
        <v>#N/A</v>
      </c>
      <c r="H32" s="138" t="e">
        <v>#N/A</v>
      </c>
      <c r="I32" s="138" t="e">
        <v>#N/A</v>
      </c>
      <c r="J32" s="138" t="e">
        <v>#N/A</v>
      </c>
      <c r="K32" s="138" t="e">
        <v>#N/A</v>
      </c>
      <c r="L32" s="140" t="e">
        <v>#N/A</v>
      </c>
      <c r="N32" s="108" t="e">
        <v>#N/A</v>
      </c>
      <c r="O32" s="95">
        <v>124.14223757873724</v>
      </c>
      <c r="P32" s="95" t="e">
        <v>#N/A</v>
      </c>
      <c r="Q32" s="95" t="e">
        <v>#N/A</v>
      </c>
      <c r="R32" s="343" t="e">
        <v>#N/A</v>
      </c>
      <c r="S32" s="550"/>
    </row>
    <row r="33" spans="1:19" ht="12.6" x14ac:dyDescent="0.45">
      <c r="A33" s="139">
        <v>40414</v>
      </c>
      <c r="B33" s="103">
        <v>23</v>
      </c>
      <c r="C33" s="138" t="e">
        <v>#N/A</v>
      </c>
      <c r="D33" s="138">
        <v>110.02605535372581</v>
      </c>
      <c r="E33" s="138" t="e">
        <v>#N/A</v>
      </c>
      <c r="F33" s="138" t="e">
        <v>#N/A</v>
      </c>
      <c r="G33" s="138" t="e">
        <v>#N/A</v>
      </c>
      <c r="H33" s="138" t="e">
        <v>#N/A</v>
      </c>
      <c r="I33" s="138" t="e">
        <v>#N/A</v>
      </c>
      <c r="J33" s="138" t="e">
        <v>#N/A</v>
      </c>
      <c r="K33" s="138" t="e">
        <v>#N/A</v>
      </c>
      <c r="L33" s="140" t="e">
        <v>#N/A</v>
      </c>
      <c r="N33" s="108" t="e">
        <v>#N/A</v>
      </c>
      <c r="O33" s="95">
        <v>110.02605535372581</v>
      </c>
      <c r="P33" s="95" t="e">
        <v>#N/A</v>
      </c>
      <c r="Q33" s="95" t="e">
        <v>#N/A</v>
      </c>
      <c r="R33" s="343" t="e">
        <v>#N/A</v>
      </c>
      <c r="S33" s="550"/>
    </row>
    <row r="34" spans="1:19" ht="12.6" x14ac:dyDescent="0.45">
      <c r="A34" s="139">
        <v>40330</v>
      </c>
      <c r="B34" s="103">
        <v>32</v>
      </c>
      <c r="C34" s="138" t="e">
        <v>#N/A</v>
      </c>
      <c r="D34" s="138" t="e">
        <v>#N/A</v>
      </c>
      <c r="E34" s="138" t="e">
        <v>#N/A</v>
      </c>
      <c r="F34" s="138" t="e">
        <v>#N/A</v>
      </c>
      <c r="G34" s="138" t="e">
        <v>#N/A</v>
      </c>
      <c r="H34" s="138" t="e">
        <v>#N/A</v>
      </c>
      <c r="I34" s="138">
        <v>311.91380748936717</v>
      </c>
      <c r="J34" s="138" t="e">
        <v>#N/A</v>
      </c>
      <c r="K34" s="138" t="e">
        <v>#N/A</v>
      </c>
      <c r="L34" s="140" t="e">
        <v>#N/A</v>
      </c>
      <c r="N34" s="108" t="e">
        <v>#N/A</v>
      </c>
      <c r="O34" s="95" t="e">
        <v>#N/A</v>
      </c>
      <c r="P34" s="95" t="e">
        <v>#N/A</v>
      </c>
      <c r="Q34" s="95">
        <v>311.91380748936717</v>
      </c>
      <c r="R34" s="343" t="e">
        <v>#N/A</v>
      </c>
      <c r="S34" s="550"/>
    </row>
    <row r="35" spans="1:19" ht="12.6" x14ac:dyDescent="0.45">
      <c r="A35" s="139">
        <v>40297</v>
      </c>
      <c r="B35" s="103">
        <v>25</v>
      </c>
      <c r="C35" s="138" t="e">
        <v>#N/A</v>
      </c>
      <c r="D35" s="138">
        <v>128.03867808268507</v>
      </c>
      <c r="E35" s="138" t="e">
        <v>#N/A</v>
      </c>
      <c r="F35" s="138" t="e">
        <v>#N/A</v>
      </c>
      <c r="G35" s="138" t="e">
        <v>#N/A</v>
      </c>
      <c r="H35" s="138" t="e">
        <v>#N/A</v>
      </c>
      <c r="I35" s="138" t="e">
        <v>#N/A</v>
      </c>
      <c r="J35" s="138" t="e">
        <v>#N/A</v>
      </c>
      <c r="K35" s="138" t="e">
        <v>#N/A</v>
      </c>
      <c r="L35" s="140" t="e">
        <v>#N/A</v>
      </c>
      <c r="N35" s="108" t="e">
        <v>#N/A</v>
      </c>
      <c r="O35" s="95">
        <v>128.03867808268507</v>
      </c>
      <c r="P35" s="95" t="e">
        <v>#N/A</v>
      </c>
      <c r="Q35" s="95" t="e">
        <v>#N/A</v>
      </c>
      <c r="R35" s="343" t="e">
        <v>#N/A</v>
      </c>
      <c r="S35" s="550"/>
    </row>
    <row r="36" spans="1:19" ht="12.6" x14ac:dyDescent="0.45">
      <c r="A36" s="139">
        <v>41255</v>
      </c>
      <c r="B36" s="103">
        <v>250</v>
      </c>
      <c r="C36" s="138" t="e">
        <v>#N/A</v>
      </c>
      <c r="D36" s="138">
        <v>77.098371459659049</v>
      </c>
      <c r="E36" s="138" t="e">
        <v>#N/A</v>
      </c>
      <c r="F36" s="138" t="e">
        <v>#N/A</v>
      </c>
      <c r="G36" s="138" t="e">
        <v>#N/A</v>
      </c>
      <c r="H36" s="138" t="e">
        <v>#N/A</v>
      </c>
      <c r="I36" s="138" t="e">
        <v>#N/A</v>
      </c>
      <c r="J36" s="138" t="e">
        <v>#N/A</v>
      </c>
      <c r="K36" s="138" t="e">
        <v>#N/A</v>
      </c>
      <c r="L36" s="140" t="e">
        <v>#N/A</v>
      </c>
      <c r="N36" s="108" t="e">
        <v>#N/A</v>
      </c>
      <c r="O36" s="95">
        <v>77.098371459659049</v>
      </c>
      <c r="P36" s="95" t="e">
        <v>#N/A</v>
      </c>
      <c r="Q36" s="95" t="e">
        <v>#N/A</v>
      </c>
      <c r="R36" s="343" t="e">
        <v>#N/A</v>
      </c>
      <c r="S36" s="550"/>
    </row>
    <row r="37" spans="1:19" ht="12.6" x14ac:dyDescent="0.45">
      <c r="A37" s="139">
        <v>40400</v>
      </c>
      <c r="B37" s="103">
        <v>30</v>
      </c>
      <c r="C37" s="138" t="e">
        <v>#N/A</v>
      </c>
      <c r="D37" s="138">
        <v>129.15175690099213</v>
      </c>
      <c r="E37" s="138" t="e">
        <v>#N/A</v>
      </c>
      <c r="F37" s="138" t="e">
        <v>#N/A</v>
      </c>
      <c r="G37" s="138" t="e">
        <v>#N/A</v>
      </c>
      <c r="H37" s="138" t="e">
        <v>#N/A</v>
      </c>
      <c r="I37" s="138" t="e">
        <v>#N/A</v>
      </c>
      <c r="J37" s="138" t="e">
        <v>#N/A</v>
      </c>
      <c r="K37" s="138" t="e">
        <v>#N/A</v>
      </c>
      <c r="L37" s="140" t="e">
        <v>#N/A</v>
      </c>
      <c r="N37" s="108" t="e">
        <v>#N/A</v>
      </c>
      <c r="O37" s="95">
        <v>129.15175690099213</v>
      </c>
      <c r="P37" s="95" t="e">
        <v>#N/A</v>
      </c>
      <c r="Q37" s="95" t="e">
        <v>#N/A</v>
      </c>
      <c r="R37" s="343" t="e">
        <v>#N/A</v>
      </c>
      <c r="S37" s="550"/>
    </row>
    <row r="38" spans="1:19" ht="12.6" x14ac:dyDescent="0.45">
      <c r="A38" s="139">
        <v>40388</v>
      </c>
      <c r="B38" s="103">
        <v>150</v>
      </c>
      <c r="C38" s="138">
        <v>149.63355332733474</v>
      </c>
      <c r="D38" s="138" t="e">
        <v>#N/A</v>
      </c>
      <c r="E38" s="138" t="e">
        <v>#N/A</v>
      </c>
      <c r="F38" s="138" t="e">
        <v>#N/A</v>
      </c>
      <c r="G38" s="138" t="e">
        <v>#N/A</v>
      </c>
      <c r="H38" s="138" t="e">
        <v>#N/A</v>
      </c>
      <c r="I38" s="138" t="e">
        <v>#N/A</v>
      </c>
      <c r="J38" s="138" t="e">
        <v>#N/A</v>
      </c>
      <c r="K38" s="138" t="e">
        <v>#N/A</v>
      </c>
      <c r="L38" s="140" t="e">
        <v>#N/A</v>
      </c>
      <c r="N38" s="108" t="e">
        <v>#N/A</v>
      </c>
      <c r="O38" s="95">
        <v>149.63355332733474</v>
      </c>
      <c r="P38" s="95" t="e">
        <v>#N/A</v>
      </c>
      <c r="Q38" s="95" t="e">
        <v>#N/A</v>
      </c>
      <c r="R38" s="343" t="e">
        <v>#N/A</v>
      </c>
      <c r="S38" s="550"/>
    </row>
    <row r="39" spans="1:19" ht="12.6" x14ac:dyDescent="0.45">
      <c r="A39" s="139">
        <v>40137</v>
      </c>
      <c r="B39" s="103">
        <v>21</v>
      </c>
      <c r="C39" s="138">
        <v>114.28127286800645</v>
      </c>
      <c r="D39" s="138" t="e">
        <v>#N/A</v>
      </c>
      <c r="E39" s="138" t="e">
        <v>#N/A</v>
      </c>
      <c r="F39" s="138" t="e">
        <v>#N/A</v>
      </c>
      <c r="G39" s="138" t="e">
        <v>#N/A</v>
      </c>
      <c r="H39" s="138" t="e">
        <v>#N/A</v>
      </c>
      <c r="I39" s="138" t="e">
        <v>#N/A</v>
      </c>
      <c r="J39" s="138" t="e">
        <v>#N/A</v>
      </c>
      <c r="K39" s="138" t="e">
        <v>#N/A</v>
      </c>
      <c r="L39" s="140" t="e">
        <v>#N/A</v>
      </c>
      <c r="N39" s="108" t="e">
        <v>#N/A</v>
      </c>
      <c r="O39" s="95">
        <v>114.28127286800645</v>
      </c>
      <c r="P39" s="95" t="e">
        <v>#N/A</v>
      </c>
      <c r="Q39" s="95" t="e">
        <v>#N/A</v>
      </c>
      <c r="R39" s="343" t="e">
        <v>#N/A</v>
      </c>
      <c r="S39" s="550"/>
    </row>
    <row r="40" spans="1:19" ht="12.6" x14ac:dyDescent="0.45">
      <c r="A40" s="139">
        <v>40289</v>
      </c>
      <c r="B40" s="103">
        <v>66</v>
      </c>
      <c r="C40" s="138">
        <v>135.88994944907773</v>
      </c>
      <c r="D40" s="138" t="e">
        <v>#N/A</v>
      </c>
      <c r="E40" s="138" t="e">
        <v>#N/A</v>
      </c>
      <c r="F40" s="138" t="e">
        <v>#N/A</v>
      </c>
      <c r="G40" s="138" t="e">
        <v>#N/A</v>
      </c>
      <c r="H40" s="138" t="e">
        <v>#N/A</v>
      </c>
      <c r="I40" s="138" t="e">
        <v>#N/A</v>
      </c>
      <c r="J40" s="138" t="e">
        <v>#N/A</v>
      </c>
      <c r="K40" s="138" t="e">
        <v>#N/A</v>
      </c>
      <c r="L40" s="140" t="e">
        <v>#N/A</v>
      </c>
      <c r="N40" s="108" t="e">
        <v>#N/A</v>
      </c>
      <c r="O40" s="95">
        <v>135.88994944907773</v>
      </c>
      <c r="P40" s="95" t="e">
        <v>#N/A</v>
      </c>
      <c r="Q40" s="95" t="e">
        <v>#N/A</v>
      </c>
      <c r="R40" s="343" t="e">
        <v>#N/A</v>
      </c>
      <c r="S40" s="550"/>
    </row>
    <row r="41" spans="1:19" ht="12.6" x14ac:dyDescent="0.45">
      <c r="A41" s="139">
        <v>40568</v>
      </c>
      <c r="B41" s="103">
        <v>26</v>
      </c>
      <c r="C41" s="138">
        <v>130.67928018532925</v>
      </c>
      <c r="D41" s="138" t="e">
        <v>#N/A</v>
      </c>
      <c r="E41" s="138" t="e">
        <v>#N/A</v>
      </c>
      <c r="F41" s="138" t="e">
        <v>#N/A</v>
      </c>
      <c r="G41" s="138" t="e">
        <v>#N/A</v>
      </c>
      <c r="H41" s="138" t="e">
        <v>#N/A</v>
      </c>
      <c r="I41" s="138" t="e">
        <v>#N/A</v>
      </c>
      <c r="J41" s="138" t="e">
        <v>#N/A</v>
      </c>
      <c r="K41" s="138" t="e">
        <v>#N/A</v>
      </c>
      <c r="L41" s="140" t="e">
        <v>#N/A</v>
      </c>
      <c r="N41" s="108" t="e">
        <v>#N/A</v>
      </c>
      <c r="O41" s="95">
        <v>130.67928018532925</v>
      </c>
      <c r="P41" s="95" t="e">
        <v>#N/A</v>
      </c>
      <c r="Q41" s="95" t="e">
        <v>#N/A</v>
      </c>
      <c r="R41" s="343" t="e">
        <v>#N/A</v>
      </c>
      <c r="S41" s="550"/>
    </row>
    <row r="42" spans="1:19" ht="12.6" x14ac:dyDescent="0.45">
      <c r="A42" s="139">
        <v>40064</v>
      </c>
      <c r="B42" s="103">
        <v>250</v>
      </c>
      <c r="C42" s="138">
        <v>192.51207117238803</v>
      </c>
      <c r="D42" s="138" t="e">
        <v>#N/A</v>
      </c>
      <c r="E42" s="138" t="e">
        <v>#N/A</v>
      </c>
      <c r="F42" s="138" t="e">
        <v>#N/A</v>
      </c>
      <c r="G42" s="138" t="e">
        <v>#N/A</v>
      </c>
      <c r="H42" s="138" t="e">
        <v>#N/A</v>
      </c>
      <c r="I42" s="138" t="e">
        <v>#N/A</v>
      </c>
      <c r="J42" s="138" t="e">
        <v>#N/A</v>
      </c>
      <c r="K42" s="138" t="e">
        <v>#N/A</v>
      </c>
      <c r="L42" s="140" t="e">
        <v>#N/A</v>
      </c>
      <c r="N42" s="108" t="e">
        <v>#N/A</v>
      </c>
      <c r="O42" s="95">
        <v>192.51207117238803</v>
      </c>
      <c r="P42" s="95" t="e">
        <v>#N/A</v>
      </c>
      <c r="Q42" s="95" t="e">
        <v>#N/A</v>
      </c>
      <c r="R42" s="343" t="e">
        <v>#N/A</v>
      </c>
      <c r="S42" s="550"/>
    </row>
    <row r="43" spans="1:19" ht="12.6" x14ac:dyDescent="0.45">
      <c r="A43" s="139">
        <v>38961</v>
      </c>
      <c r="B43" s="103">
        <v>7</v>
      </c>
      <c r="C43" s="138" t="e">
        <v>#N/A</v>
      </c>
      <c r="D43" s="138">
        <v>234.45991476334197</v>
      </c>
      <c r="E43" s="138" t="e">
        <v>#N/A</v>
      </c>
      <c r="F43" s="138" t="e">
        <v>#N/A</v>
      </c>
      <c r="G43" s="138" t="e">
        <v>#N/A</v>
      </c>
      <c r="H43" s="138" t="e">
        <v>#N/A</v>
      </c>
      <c r="I43" s="138" t="e">
        <v>#N/A</v>
      </c>
      <c r="J43" s="138" t="e">
        <v>#N/A</v>
      </c>
      <c r="K43" s="138" t="e">
        <v>#N/A</v>
      </c>
      <c r="L43" s="140" t="e">
        <v>#N/A</v>
      </c>
      <c r="N43" s="108" t="e">
        <v>#N/A</v>
      </c>
      <c r="O43" s="95">
        <v>234.45991476334197</v>
      </c>
      <c r="P43" s="95" t="e">
        <v>#N/A</v>
      </c>
      <c r="Q43" s="95" t="e">
        <v>#N/A</v>
      </c>
      <c r="R43" s="343" t="e">
        <v>#N/A</v>
      </c>
      <c r="S43" s="550"/>
    </row>
    <row r="44" spans="1:19" ht="12.6" x14ac:dyDescent="0.45">
      <c r="A44" s="139">
        <v>39873</v>
      </c>
      <c r="B44" s="103">
        <v>30</v>
      </c>
      <c r="C44" s="138" t="e">
        <v>#N/A</v>
      </c>
      <c r="D44" s="138" t="e">
        <v>#N/A</v>
      </c>
      <c r="E44" s="138" t="e">
        <v>#N/A</v>
      </c>
      <c r="F44" s="138" t="e">
        <v>#N/A</v>
      </c>
      <c r="G44" s="138">
        <v>154.14133735018936</v>
      </c>
      <c r="H44" s="138" t="e">
        <v>#N/A</v>
      </c>
      <c r="I44" s="138" t="e">
        <v>#N/A</v>
      </c>
      <c r="J44" s="138" t="e">
        <v>#N/A</v>
      </c>
      <c r="K44" s="138" t="e">
        <v>#N/A</v>
      </c>
      <c r="L44" s="140" t="e">
        <v>#N/A</v>
      </c>
      <c r="N44" s="108" t="e">
        <v>#N/A</v>
      </c>
      <c r="O44" s="95" t="e">
        <v>#N/A</v>
      </c>
      <c r="P44" s="95">
        <v>154.14133735018936</v>
      </c>
      <c r="Q44" s="95" t="e">
        <v>#N/A</v>
      </c>
      <c r="R44" s="343" t="e">
        <v>#N/A</v>
      </c>
      <c r="S44" s="550"/>
    </row>
    <row r="45" spans="1:19" ht="12.6" x14ac:dyDescent="0.45">
      <c r="A45" s="139">
        <v>39934</v>
      </c>
      <c r="B45" s="103">
        <v>12.6</v>
      </c>
      <c r="C45" s="138" t="e">
        <v>#N/A</v>
      </c>
      <c r="D45" s="138" t="e">
        <v>#N/A</v>
      </c>
      <c r="E45" s="138" t="e">
        <v>#N/A</v>
      </c>
      <c r="F45" s="138" t="e">
        <v>#N/A</v>
      </c>
      <c r="G45" s="138" t="e">
        <v>#N/A</v>
      </c>
      <c r="H45" s="138" t="e">
        <v>#N/A</v>
      </c>
      <c r="I45" s="138" t="e">
        <v>#N/A</v>
      </c>
      <c r="J45" s="138" t="e">
        <v>#N/A</v>
      </c>
      <c r="K45" s="138">
        <v>202.28792904367219</v>
      </c>
      <c r="L45" s="140" t="e">
        <v>#N/A</v>
      </c>
      <c r="N45" s="108" t="e">
        <v>#N/A</v>
      </c>
      <c r="O45" s="95" t="e">
        <v>#N/A</v>
      </c>
      <c r="P45" s="95" t="e">
        <v>#N/A</v>
      </c>
      <c r="Q45" s="95" t="e">
        <v>#N/A</v>
      </c>
      <c r="R45" s="343">
        <v>202.28792904367219</v>
      </c>
      <c r="S45" s="550"/>
    </row>
    <row r="46" spans="1:19" ht="12.6" x14ac:dyDescent="0.45">
      <c r="A46" s="139">
        <v>40171</v>
      </c>
      <c r="B46" s="103">
        <v>6</v>
      </c>
      <c r="C46" s="138">
        <v>232.7679192034704</v>
      </c>
      <c r="D46" s="138" t="e">
        <v>#N/A</v>
      </c>
      <c r="E46" s="138" t="e">
        <v>#N/A</v>
      </c>
      <c r="F46" s="138" t="e">
        <v>#N/A</v>
      </c>
      <c r="G46" s="138" t="e">
        <v>#N/A</v>
      </c>
      <c r="H46" s="138" t="e">
        <v>#N/A</v>
      </c>
      <c r="I46" s="138" t="e">
        <v>#N/A</v>
      </c>
      <c r="J46" s="138" t="e">
        <v>#N/A</v>
      </c>
      <c r="K46" s="138" t="e">
        <v>#N/A</v>
      </c>
      <c r="L46" s="140" t="e">
        <v>#N/A</v>
      </c>
      <c r="N46" s="108" t="e">
        <v>#N/A</v>
      </c>
      <c r="O46" s="95">
        <v>232.7679192034704</v>
      </c>
      <c r="P46" s="95" t="e">
        <v>#N/A</v>
      </c>
      <c r="Q46" s="95" t="e">
        <v>#N/A</v>
      </c>
      <c r="R46" s="343" t="e">
        <v>#N/A</v>
      </c>
      <c r="S46" s="550"/>
    </row>
    <row r="47" spans="1:19" ht="12.6" x14ac:dyDescent="0.45">
      <c r="A47" s="139">
        <v>40171</v>
      </c>
      <c r="B47" s="103">
        <v>19</v>
      </c>
      <c r="C47" s="138">
        <v>232.7679192034704</v>
      </c>
      <c r="D47" s="138" t="e">
        <v>#N/A</v>
      </c>
      <c r="E47" s="138" t="e">
        <v>#N/A</v>
      </c>
      <c r="F47" s="138" t="e">
        <v>#N/A</v>
      </c>
      <c r="G47" s="138" t="e">
        <v>#N/A</v>
      </c>
      <c r="H47" s="138" t="e">
        <v>#N/A</v>
      </c>
      <c r="I47" s="138" t="e">
        <v>#N/A</v>
      </c>
      <c r="J47" s="138" t="e">
        <v>#N/A</v>
      </c>
      <c r="K47" s="138" t="e">
        <v>#N/A</v>
      </c>
      <c r="L47" s="140" t="e">
        <v>#N/A</v>
      </c>
      <c r="N47" s="108" t="e">
        <v>#N/A</v>
      </c>
      <c r="O47" s="95">
        <v>232.7679192034704</v>
      </c>
      <c r="P47" s="95" t="e">
        <v>#N/A</v>
      </c>
      <c r="Q47" s="95" t="e">
        <v>#N/A</v>
      </c>
      <c r="R47" s="343" t="e">
        <v>#N/A</v>
      </c>
      <c r="S47" s="550"/>
    </row>
    <row r="48" spans="1:19" ht="12.6" x14ac:dyDescent="0.45">
      <c r="A48" s="139">
        <v>40171</v>
      </c>
      <c r="B48" s="103">
        <v>20</v>
      </c>
      <c r="C48" s="138">
        <v>232.7679192034704</v>
      </c>
      <c r="D48" s="138" t="e">
        <v>#N/A</v>
      </c>
      <c r="E48" s="138" t="e">
        <v>#N/A</v>
      </c>
      <c r="F48" s="138" t="e">
        <v>#N/A</v>
      </c>
      <c r="G48" s="138" t="e">
        <v>#N/A</v>
      </c>
      <c r="H48" s="138" t="e">
        <v>#N/A</v>
      </c>
      <c r="I48" s="138" t="e">
        <v>#N/A</v>
      </c>
      <c r="J48" s="138" t="e">
        <v>#N/A</v>
      </c>
      <c r="K48" s="138" t="e">
        <v>#N/A</v>
      </c>
      <c r="L48" s="140" t="e">
        <v>#N/A</v>
      </c>
      <c r="N48" s="108" t="e">
        <v>#N/A</v>
      </c>
      <c r="O48" s="95">
        <v>232.7679192034704</v>
      </c>
      <c r="P48" s="95" t="e">
        <v>#N/A</v>
      </c>
      <c r="Q48" s="95" t="e">
        <v>#N/A</v>
      </c>
      <c r="R48" s="343" t="e">
        <v>#N/A</v>
      </c>
      <c r="S48" s="550"/>
    </row>
    <row r="49" spans="1:19" ht="12.6" x14ac:dyDescent="0.45">
      <c r="A49" s="139">
        <v>41207</v>
      </c>
      <c r="B49" s="103">
        <v>50</v>
      </c>
      <c r="C49" s="138" t="e">
        <v>#N/A</v>
      </c>
      <c r="D49" s="138">
        <v>53.809784737509418</v>
      </c>
      <c r="E49" s="138" t="e">
        <v>#N/A</v>
      </c>
      <c r="F49" s="138" t="e">
        <v>#N/A</v>
      </c>
      <c r="G49" s="138" t="e">
        <v>#N/A</v>
      </c>
      <c r="H49" s="138" t="e">
        <v>#N/A</v>
      </c>
      <c r="I49" s="138" t="e">
        <v>#N/A</v>
      </c>
      <c r="J49" s="138" t="e">
        <v>#N/A</v>
      </c>
      <c r="K49" s="138" t="e">
        <v>#N/A</v>
      </c>
      <c r="L49" s="140" t="e">
        <v>#N/A</v>
      </c>
      <c r="N49" s="108" t="e">
        <v>#N/A</v>
      </c>
      <c r="O49" s="95">
        <v>53.809784737509418</v>
      </c>
      <c r="P49" s="95" t="e">
        <v>#N/A</v>
      </c>
      <c r="Q49" s="95" t="e">
        <v>#N/A</v>
      </c>
      <c r="R49" s="343" t="e">
        <v>#N/A</v>
      </c>
      <c r="S49" s="550"/>
    </row>
    <row r="50" spans="1:19" ht="12.6" x14ac:dyDescent="0.45">
      <c r="A50" s="139">
        <v>40697</v>
      </c>
      <c r="B50" s="103">
        <v>110</v>
      </c>
      <c r="C50" s="138">
        <v>115.19553556354373</v>
      </c>
      <c r="D50" s="138" t="e">
        <v>#N/A</v>
      </c>
      <c r="E50" s="138" t="e">
        <v>#N/A</v>
      </c>
      <c r="F50" s="138" t="e">
        <v>#N/A</v>
      </c>
      <c r="G50" s="138" t="e">
        <v>#N/A</v>
      </c>
      <c r="H50" s="138" t="e">
        <v>#N/A</v>
      </c>
      <c r="I50" s="138" t="e">
        <v>#N/A</v>
      </c>
      <c r="J50" s="138" t="e">
        <v>#N/A</v>
      </c>
      <c r="K50" s="138" t="e">
        <v>#N/A</v>
      </c>
      <c r="L50" s="140" t="e">
        <v>#N/A</v>
      </c>
      <c r="N50" s="108" t="e">
        <v>#N/A</v>
      </c>
      <c r="O50" s="95">
        <v>115.19553556354373</v>
      </c>
      <c r="P50" s="95" t="e">
        <v>#N/A</v>
      </c>
      <c r="Q50" s="95" t="e">
        <v>#N/A</v>
      </c>
      <c r="R50" s="343" t="e">
        <v>#N/A</v>
      </c>
      <c r="S50" s="550"/>
    </row>
    <row r="51" spans="1:19" ht="12.6" x14ac:dyDescent="0.45">
      <c r="A51" s="139">
        <v>39941</v>
      </c>
      <c r="B51" s="103">
        <v>230</v>
      </c>
      <c r="C51" s="138">
        <v>137.68508460827246</v>
      </c>
      <c r="D51" s="138" t="e">
        <v>#N/A</v>
      </c>
      <c r="E51" s="138" t="e">
        <v>#N/A</v>
      </c>
      <c r="F51" s="138" t="e">
        <v>#N/A</v>
      </c>
      <c r="G51" s="138" t="e">
        <v>#N/A</v>
      </c>
      <c r="H51" s="138" t="e">
        <v>#N/A</v>
      </c>
      <c r="I51" s="138" t="e">
        <v>#N/A</v>
      </c>
      <c r="J51" s="138" t="e">
        <v>#N/A</v>
      </c>
      <c r="K51" s="138" t="e">
        <v>#N/A</v>
      </c>
      <c r="L51" s="140" t="e">
        <v>#N/A</v>
      </c>
      <c r="N51" s="108" t="e">
        <v>#N/A</v>
      </c>
      <c r="O51" s="95">
        <v>137.68508460827246</v>
      </c>
      <c r="P51" s="95" t="e">
        <v>#N/A</v>
      </c>
      <c r="Q51" s="95" t="e">
        <v>#N/A</v>
      </c>
      <c r="R51" s="343" t="e">
        <v>#N/A</v>
      </c>
      <c r="S51" s="550"/>
    </row>
    <row r="52" spans="1:19" ht="12.6" x14ac:dyDescent="0.45">
      <c r="A52" s="139">
        <v>39652</v>
      </c>
      <c r="B52" s="103">
        <v>210</v>
      </c>
      <c r="C52" s="138">
        <v>126.45570661208539</v>
      </c>
      <c r="D52" s="138" t="e">
        <v>#N/A</v>
      </c>
      <c r="E52" s="138" t="e">
        <v>#N/A</v>
      </c>
      <c r="F52" s="138" t="e">
        <v>#N/A</v>
      </c>
      <c r="G52" s="138" t="e">
        <v>#N/A</v>
      </c>
      <c r="H52" s="138" t="e">
        <v>#N/A</v>
      </c>
      <c r="I52" s="138" t="e">
        <v>#N/A</v>
      </c>
      <c r="J52" s="138" t="e">
        <v>#N/A</v>
      </c>
      <c r="K52" s="138" t="e">
        <v>#N/A</v>
      </c>
      <c r="L52" s="140" t="e">
        <v>#N/A</v>
      </c>
      <c r="N52" s="108" t="e">
        <v>#N/A</v>
      </c>
      <c r="O52" s="95">
        <v>126.45570661208539</v>
      </c>
      <c r="P52" s="95" t="e">
        <v>#N/A</v>
      </c>
      <c r="Q52" s="95" t="e">
        <v>#N/A</v>
      </c>
      <c r="R52" s="343" t="e">
        <v>#N/A</v>
      </c>
      <c r="S52" s="550"/>
    </row>
    <row r="53" spans="1:19" ht="12.6" x14ac:dyDescent="0.45">
      <c r="A53" s="139">
        <v>40243</v>
      </c>
      <c r="B53" s="103">
        <v>40</v>
      </c>
      <c r="C53" s="138">
        <v>128.41644739381232</v>
      </c>
      <c r="D53" s="138" t="e">
        <v>#N/A</v>
      </c>
      <c r="E53" s="138" t="e">
        <v>#N/A</v>
      </c>
      <c r="F53" s="138" t="e">
        <v>#N/A</v>
      </c>
      <c r="G53" s="138" t="e">
        <v>#N/A</v>
      </c>
      <c r="H53" s="138" t="e">
        <v>#N/A</v>
      </c>
      <c r="I53" s="138" t="e">
        <v>#N/A</v>
      </c>
      <c r="J53" s="138" t="e">
        <v>#N/A</v>
      </c>
      <c r="K53" s="138" t="e">
        <v>#N/A</v>
      </c>
      <c r="L53" s="140" t="e">
        <v>#N/A</v>
      </c>
      <c r="N53" s="108" t="e">
        <v>#N/A</v>
      </c>
      <c r="O53" s="95">
        <v>128.41644739381232</v>
      </c>
      <c r="P53" s="95" t="e">
        <v>#N/A</v>
      </c>
      <c r="Q53" s="95" t="e">
        <v>#N/A</v>
      </c>
      <c r="R53" s="343" t="e">
        <v>#N/A</v>
      </c>
      <c r="S53" s="550"/>
    </row>
    <row r="54" spans="1:19" ht="12.6" x14ac:dyDescent="0.45">
      <c r="A54" s="139">
        <v>40204</v>
      </c>
      <c r="B54" s="103">
        <v>50</v>
      </c>
      <c r="C54" s="138">
        <v>157.94117785682593</v>
      </c>
      <c r="D54" s="138" t="e">
        <v>#N/A</v>
      </c>
      <c r="E54" s="138" t="e">
        <v>#N/A</v>
      </c>
      <c r="F54" s="138" t="e">
        <v>#N/A</v>
      </c>
      <c r="G54" s="138" t="e">
        <v>#N/A</v>
      </c>
      <c r="H54" s="138" t="e">
        <v>#N/A</v>
      </c>
      <c r="I54" s="138" t="e">
        <v>#N/A</v>
      </c>
      <c r="J54" s="138" t="e">
        <v>#N/A</v>
      </c>
      <c r="K54" s="138" t="e">
        <v>#N/A</v>
      </c>
      <c r="L54" s="140" t="e">
        <v>#N/A</v>
      </c>
      <c r="N54" s="108" t="e">
        <v>#N/A</v>
      </c>
      <c r="O54" s="95">
        <v>157.94117785682593</v>
      </c>
      <c r="P54" s="95" t="e">
        <v>#N/A</v>
      </c>
      <c r="Q54" s="95" t="e">
        <v>#N/A</v>
      </c>
      <c r="R54" s="343" t="e">
        <v>#N/A</v>
      </c>
      <c r="S54" s="550"/>
    </row>
    <row r="55" spans="1:19" ht="12.6" x14ac:dyDescent="0.45">
      <c r="A55" s="139">
        <v>40204</v>
      </c>
      <c r="B55" s="103">
        <v>20</v>
      </c>
      <c r="C55" s="138">
        <v>157.94117785682593</v>
      </c>
      <c r="D55" s="138" t="e">
        <v>#N/A</v>
      </c>
      <c r="E55" s="138" t="e">
        <v>#N/A</v>
      </c>
      <c r="F55" s="138" t="e">
        <v>#N/A</v>
      </c>
      <c r="G55" s="138" t="e">
        <v>#N/A</v>
      </c>
      <c r="H55" s="138" t="e">
        <v>#N/A</v>
      </c>
      <c r="I55" s="138" t="e">
        <v>#N/A</v>
      </c>
      <c r="J55" s="138" t="e">
        <v>#N/A</v>
      </c>
      <c r="K55" s="138" t="e">
        <v>#N/A</v>
      </c>
      <c r="L55" s="140" t="e">
        <v>#N/A</v>
      </c>
      <c r="N55" s="108" t="e">
        <v>#N/A</v>
      </c>
      <c r="O55" s="95">
        <v>157.94117785682593</v>
      </c>
      <c r="P55" s="95" t="e">
        <v>#N/A</v>
      </c>
      <c r="Q55" s="95" t="e">
        <v>#N/A</v>
      </c>
      <c r="R55" s="343" t="e">
        <v>#N/A</v>
      </c>
      <c r="S55" s="550"/>
    </row>
    <row r="56" spans="1:19" ht="12.6" x14ac:dyDescent="0.45">
      <c r="A56" s="139">
        <v>40318</v>
      </c>
      <c r="B56" s="103">
        <v>25.8</v>
      </c>
      <c r="C56" s="138">
        <v>154.54344875579176</v>
      </c>
      <c r="D56" s="138" t="e">
        <v>#N/A</v>
      </c>
      <c r="E56" s="138" t="e">
        <v>#N/A</v>
      </c>
      <c r="F56" s="138" t="e">
        <v>#N/A</v>
      </c>
      <c r="G56" s="138" t="e">
        <v>#N/A</v>
      </c>
      <c r="H56" s="138" t="e">
        <v>#N/A</v>
      </c>
      <c r="I56" s="138" t="e">
        <v>#N/A</v>
      </c>
      <c r="J56" s="138" t="e">
        <v>#N/A</v>
      </c>
      <c r="K56" s="138" t="e">
        <v>#N/A</v>
      </c>
      <c r="L56" s="140" t="e">
        <v>#N/A</v>
      </c>
      <c r="N56" s="108" t="e">
        <v>#N/A</v>
      </c>
      <c r="O56" s="95">
        <v>154.54344875579176</v>
      </c>
      <c r="P56" s="95" t="e">
        <v>#N/A</v>
      </c>
      <c r="Q56" s="95" t="e">
        <v>#N/A</v>
      </c>
      <c r="R56" s="343" t="e">
        <v>#N/A</v>
      </c>
      <c r="S56" s="550"/>
    </row>
    <row r="57" spans="1:19" ht="12.6" x14ac:dyDescent="0.45">
      <c r="A57" s="139">
        <v>40585</v>
      </c>
      <c r="B57" s="103">
        <v>30</v>
      </c>
      <c r="C57" s="138" t="e">
        <v>#N/A</v>
      </c>
      <c r="D57" s="138">
        <v>110.1516817504756</v>
      </c>
      <c r="E57" s="138" t="e">
        <v>#N/A</v>
      </c>
      <c r="F57" s="138" t="e">
        <v>#N/A</v>
      </c>
      <c r="G57" s="138" t="e">
        <v>#N/A</v>
      </c>
      <c r="H57" s="138" t="e">
        <v>#N/A</v>
      </c>
      <c r="I57" s="138" t="e">
        <v>#N/A</v>
      </c>
      <c r="J57" s="138" t="e">
        <v>#N/A</v>
      </c>
      <c r="K57" s="138" t="e">
        <v>#N/A</v>
      </c>
      <c r="L57" s="140" t="e">
        <v>#N/A</v>
      </c>
      <c r="N57" s="108" t="e">
        <v>#N/A</v>
      </c>
      <c r="O57" s="95">
        <v>110.1516817504756</v>
      </c>
      <c r="P57" s="95" t="e">
        <v>#N/A</v>
      </c>
      <c r="Q57" s="95" t="e">
        <v>#N/A</v>
      </c>
      <c r="R57" s="343" t="e">
        <v>#N/A</v>
      </c>
      <c r="S57" s="550"/>
    </row>
    <row r="58" spans="1:19" ht="12.6" x14ac:dyDescent="0.45">
      <c r="A58" s="139">
        <v>40585</v>
      </c>
      <c r="B58" s="103">
        <v>20</v>
      </c>
      <c r="C58" s="138" t="e">
        <v>#N/A</v>
      </c>
      <c r="D58" s="138">
        <v>113.45611005571536</v>
      </c>
      <c r="E58" s="138" t="e">
        <v>#N/A</v>
      </c>
      <c r="F58" s="138" t="e">
        <v>#N/A</v>
      </c>
      <c r="G58" s="138" t="e">
        <v>#N/A</v>
      </c>
      <c r="H58" s="138" t="e">
        <v>#N/A</v>
      </c>
      <c r="I58" s="138" t="e">
        <v>#N/A</v>
      </c>
      <c r="J58" s="138" t="e">
        <v>#N/A</v>
      </c>
      <c r="K58" s="138" t="e">
        <v>#N/A</v>
      </c>
      <c r="L58" s="140" t="e">
        <v>#N/A</v>
      </c>
      <c r="N58" s="108" t="e">
        <v>#N/A</v>
      </c>
      <c r="O58" s="95">
        <v>113.45611005571536</v>
      </c>
      <c r="P58" s="95" t="e">
        <v>#N/A</v>
      </c>
      <c r="Q58" s="95" t="e">
        <v>#N/A</v>
      </c>
      <c r="R58" s="343" t="e">
        <v>#N/A</v>
      </c>
      <c r="S58" s="550"/>
    </row>
    <row r="59" spans="1:19" ht="12.6" x14ac:dyDescent="0.45">
      <c r="A59" s="139">
        <v>39965</v>
      </c>
      <c r="B59" s="103">
        <v>20</v>
      </c>
      <c r="C59" s="138" t="e">
        <v>#N/A</v>
      </c>
      <c r="D59" s="138">
        <v>126.21212395114803</v>
      </c>
      <c r="E59" s="138" t="e">
        <v>#N/A</v>
      </c>
      <c r="F59" s="138" t="e">
        <v>#N/A</v>
      </c>
      <c r="G59" s="138" t="e">
        <v>#N/A</v>
      </c>
      <c r="H59" s="138" t="e">
        <v>#N/A</v>
      </c>
      <c r="I59" s="138" t="e">
        <v>#N/A</v>
      </c>
      <c r="J59" s="138" t="e">
        <v>#N/A</v>
      </c>
      <c r="K59" s="138" t="e">
        <v>#N/A</v>
      </c>
      <c r="L59" s="140" t="e">
        <v>#N/A</v>
      </c>
      <c r="N59" s="108" t="e">
        <v>#N/A</v>
      </c>
      <c r="O59" s="95">
        <v>126.21212395114803</v>
      </c>
      <c r="P59" s="95" t="e">
        <v>#N/A</v>
      </c>
      <c r="Q59" s="95" t="e">
        <v>#N/A</v>
      </c>
      <c r="R59" s="343" t="e">
        <v>#N/A</v>
      </c>
      <c r="S59" s="550"/>
    </row>
    <row r="60" spans="1:19" ht="12.6" x14ac:dyDescent="0.45">
      <c r="A60" s="139">
        <v>41214</v>
      </c>
      <c r="B60" s="103">
        <v>20</v>
      </c>
      <c r="C60" s="138">
        <v>68.240330929720201</v>
      </c>
      <c r="D60" s="138" t="e">
        <v>#N/A</v>
      </c>
      <c r="E60" s="138" t="e">
        <v>#N/A</v>
      </c>
      <c r="F60" s="138" t="e">
        <v>#N/A</v>
      </c>
      <c r="G60" s="138" t="e">
        <v>#N/A</v>
      </c>
      <c r="H60" s="138" t="e">
        <v>#N/A</v>
      </c>
      <c r="I60" s="138" t="e">
        <v>#N/A</v>
      </c>
      <c r="J60" s="138" t="e">
        <v>#N/A</v>
      </c>
      <c r="K60" s="138" t="e">
        <v>#N/A</v>
      </c>
      <c r="L60" s="140" t="e">
        <v>#N/A</v>
      </c>
      <c r="N60" s="108" t="e">
        <v>#N/A</v>
      </c>
      <c r="O60" s="95">
        <v>68.240330929720201</v>
      </c>
      <c r="P60" s="95" t="e">
        <v>#N/A</v>
      </c>
      <c r="Q60" s="95" t="e">
        <v>#N/A</v>
      </c>
      <c r="R60" s="343" t="e">
        <v>#N/A</v>
      </c>
      <c r="S60" s="550"/>
    </row>
    <row r="61" spans="1:19" ht="12.6" x14ac:dyDescent="0.45">
      <c r="A61" s="139">
        <v>41465</v>
      </c>
      <c r="B61" s="103">
        <v>40</v>
      </c>
      <c r="C61" s="138">
        <v>56.026393674338351</v>
      </c>
      <c r="D61" s="138" t="e">
        <v>#N/A</v>
      </c>
      <c r="E61" s="138" t="e">
        <v>#N/A</v>
      </c>
      <c r="F61" s="138" t="e">
        <v>#N/A</v>
      </c>
      <c r="G61" s="138" t="e">
        <v>#N/A</v>
      </c>
      <c r="H61" s="138" t="e">
        <v>#N/A</v>
      </c>
      <c r="I61" s="138" t="e">
        <v>#N/A</v>
      </c>
      <c r="J61" s="138" t="e">
        <v>#N/A</v>
      </c>
      <c r="K61" s="138" t="e">
        <v>#N/A</v>
      </c>
      <c r="L61" s="140" t="e">
        <v>#N/A</v>
      </c>
      <c r="N61" s="108" t="e">
        <v>#N/A</v>
      </c>
      <c r="O61" s="95">
        <v>56.026393674338351</v>
      </c>
      <c r="P61" s="95" t="e">
        <v>#N/A</v>
      </c>
      <c r="Q61" s="95" t="e">
        <v>#N/A</v>
      </c>
      <c r="R61" s="343" t="e">
        <v>#N/A</v>
      </c>
      <c r="S61" s="550"/>
    </row>
    <row r="62" spans="1:19" ht="12.6" x14ac:dyDescent="0.45">
      <c r="A62" s="139">
        <v>41465</v>
      </c>
      <c r="B62" s="103">
        <v>20</v>
      </c>
      <c r="C62" s="138">
        <v>60.099855479946847</v>
      </c>
      <c r="D62" s="138" t="e">
        <v>#N/A</v>
      </c>
      <c r="E62" s="138" t="e">
        <v>#N/A</v>
      </c>
      <c r="F62" s="138" t="e">
        <v>#N/A</v>
      </c>
      <c r="G62" s="138" t="e">
        <v>#N/A</v>
      </c>
      <c r="H62" s="138" t="e">
        <v>#N/A</v>
      </c>
      <c r="I62" s="138" t="e">
        <v>#N/A</v>
      </c>
      <c r="J62" s="138" t="e">
        <v>#N/A</v>
      </c>
      <c r="K62" s="138" t="e">
        <v>#N/A</v>
      </c>
      <c r="L62" s="140" t="e">
        <v>#N/A</v>
      </c>
      <c r="N62" s="108" t="e">
        <v>#N/A</v>
      </c>
      <c r="O62" s="95">
        <v>60.099855479946847</v>
      </c>
      <c r="P62" s="95" t="e">
        <v>#N/A</v>
      </c>
      <c r="Q62" s="95" t="e">
        <v>#N/A</v>
      </c>
      <c r="R62" s="343" t="e">
        <v>#N/A</v>
      </c>
      <c r="S62" s="550"/>
    </row>
    <row r="63" spans="1:19" ht="12.6" x14ac:dyDescent="0.45">
      <c r="A63" s="139">
        <v>41426</v>
      </c>
      <c r="B63" s="103">
        <v>20</v>
      </c>
      <c r="C63" s="138">
        <v>56.213772917396433</v>
      </c>
      <c r="D63" s="138" t="e">
        <v>#N/A</v>
      </c>
      <c r="E63" s="138" t="e">
        <v>#N/A</v>
      </c>
      <c r="F63" s="138" t="e">
        <v>#N/A</v>
      </c>
      <c r="G63" s="138" t="e">
        <v>#N/A</v>
      </c>
      <c r="H63" s="138" t="e">
        <v>#N/A</v>
      </c>
      <c r="I63" s="138" t="e">
        <v>#N/A</v>
      </c>
      <c r="J63" s="138" t="e">
        <v>#N/A</v>
      </c>
      <c r="K63" s="138" t="e">
        <v>#N/A</v>
      </c>
      <c r="L63" s="140" t="e">
        <v>#N/A</v>
      </c>
      <c r="N63" s="108" t="e">
        <v>#N/A</v>
      </c>
      <c r="O63" s="95">
        <v>56.213772917396433</v>
      </c>
      <c r="P63" s="95" t="e">
        <v>#N/A</v>
      </c>
      <c r="Q63" s="95" t="e">
        <v>#N/A</v>
      </c>
      <c r="R63" s="343" t="e">
        <v>#N/A</v>
      </c>
      <c r="S63" s="550"/>
    </row>
    <row r="64" spans="1:19" ht="12.6" x14ac:dyDescent="0.45">
      <c r="A64" s="139">
        <v>40542</v>
      </c>
      <c r="B64" s="103">
        <v>309</v>
      </c>
      <c r="C64" s="138">
        <v>105.39895769306231</v>
      </c>
      <c r="D64" s="138" t="e">
        <v>#N/A</v>
      </c>
      <c r="E64" s="138" t="e">
        <v>#N/A</v>
      </c>
      <c r="F64" s="138" t="e">
        <v>#N/A</v>
      </c>
      <c r="G64" s="138" t="e">
        <v>#N/A</v>
      </c>
      <c r="H64" s="138" t="e">
        <v>#N/A</v>
      </c>
      <c r="I64" s="138" t="e">
        <v>#N/A</v>
      </c>
      <c r="J64" s="138" t="e">
        <v>#N/A</v>
      </c>
      <c r="K64" s="138" t="e">
        <v>#N/A</v>
      </c>
      <c r="L64" s="140" t="e">
        <v>#N/A</v>
      </c>
      <c r="N64" s="108" t="e">
        <v>#N/A</v>
      </c>
      <c r="O64" s="95">
        <v>105.39895769306231</v>
      </c>
      <c r="P64" s="95" t="e">
        <v>#N/A</v>
      </c>
      <c r="Q64" s="95" t="e">
        <v>#N/A</v>
      </c>
      <c r="R64" s="343" t="e">
        <v>#N/A</v>
      </c>
      <c r="S64" s="550"/>
    </row>
    <row r="65" spans="1:19" ht="12.6" x14ac:dyDescent="0.45">
      <c r="A65" s="139">
        <v>40548</v>
      </c>
      <c r="B65" s="103">
        <v>270</v>
      </c>
      <c r="C65" s="138">
        <v>105.62532012454332</v>
      </c>
      <c r="D65" s="138" t="e">
        <v>#N/A</v>
      </c>
      <c r="E65" s="138" t="e">
        <v>#N/A</v>
      </c>
      <c r="F65" s="138" t="e">
        <v>#N/A</v>
      </c>
      <c r="G65" s="138" t="e">
        <v>#N/A</v>
      </c>
      <c r="H65" s="138" t="e">
        <v>#N/A</v>
      </c>
      <c r="I65" s="138" t="e">
        <v>#N/A</v>
      </c>
      <c r="J65" s="138" t="e">
        <v>#N/A</v>
      </c>
      <c r="K65" s="138" t="e">
        <v>#N/A</v>
      </c>
      <c r="L65" s="140" t="e">
        <v>#N/A</v>
      </c>
      <c r="N65" s="108" t="e">
        <v>#N/A</v>
      </c>
      <c r="O65" s="95">
        <v>105.62532012454332</v>
      </c>
      <c r="P65" s="95" t="e">
        <v>#N/A</v>
      </c>
      <c r="Q65" s="95" t="e">
        <v>#N/A</v>
      </c>
      <c r="R65" s="343" t="e">
        <v>#N/A</v>
      </c>
      <c r="S65" s="550"/>
    </row>
    <row r="66" spans="1:19" ht="12.6" x14ac:dyDescent="0.45">
      <c r="A66" s="139">
        <v>40359</v>
      </c>
      <c r="B66" s="103">
        <v>12</v>
      </c>
      <c r="C66" s="138" t="e">
        <v>#N/A</v>
      </c>
      <c r="D66" s="138">
        <v>97.328193346328405</v>
      </c>
      <c r="E66" s="138" t="e">
        <v>#N/A</v>
      </c>
      <c r="F66" s="138" t="e">
        <v>#N/A</v>
      </c>
      <c r="G66" s="138" t="e">
        <v>#N/A</v>
      </c>
      <c r="H66" s="138" t="e">
        <v>#N/A</v>
      </c>
      <c r="I66" s="138" t="e">
        <v>#N/A</v>
      </c>
      <c r="J66" s="138" t="e">
        <v>#N/A</v>
      </c>
      <c r="K66" s="138" t="e">
        <v>#N/A</v>
      </c>
      <c r="L66" s="140" t="e">
        <v>#N/A</v>
      </c>
      <c r="N66" s="108" t="e">
        <v>#N/A</v>
      </c>
      <c r="O66" s="95">
        <v>97.328193346328405</v>
      </c>
      <c r="P66" s="95" t="e">
        <v>#N/A</v>
      </c>
      <c r="Q66" s="95" t="e">
        <v>#N/A</v>
      </c>
      <c r="R66" s="343" t="e">
        <v>#N/A</v>
      </c>
      <c r="S66" s="550"/>
    </row>
    <row r="67" spans="1:19" ht="12.6" x14ac:dyDescent="0.45">
      <c r="A67" s="139">
        <v>40359</v>
      </c>
      <c r="B67" s="103">
        <v>10</v>
      </c>
      <c r="C67" s="138" t="e">
        <v>#N/A</v>
      </c>
      <c r="D67" s="138">
        <v>96.999110030155364</v>
      </c>
      <c r="E67" s="138" t="e">
        <v>#N/A</v>
      </c>
      <c r="F67" s="138" t="e">
        <v>#N/A</v>
      </c>
      <c r="G67" s="138" t="e">
        <v>#N/A</v>
      </c>
      <c r="H67" s="138" t="e">
        <v>#N/A</v>
      </c>
      <c r="I67" s="138" t="e">
        <v>#N/A</v>
      </c>
      <c r="J67" s="138" t="e">
        <v>#N/A</v>
      </c>
      <c r="K67" s="138" t="e">
        <v>#N/A</v>
      </c>
      <c r="L67" s="140" t="e">
        <v>#N/A</v>
      </c>
      <c r="N67" s="108" t="e">
        <v>#N/A</v>
      </c>
      <c r="O67" s="95">
        <v>96.999110030155364</v>
      </c>
      <c r="P67" s="95" t="e">
        <v>#N/A</v>
      </c>
      <c r="Q67" s="95" t="e">
        <v>#N/A</v>
      </c>
      <c r="R67" s="343" t="e">
        <v>#N/A</v>
      </c>
      <c r="S67" s="550"/>
    </row>
    <row r="68" spans="1:19" ht="12.6" x14ac:dyDescent="0.45">
      <c r="A68" s="139">
        <v>39877</v>
      </c>
      <c r="B68" s="103">
        <v>19</v>
      </c>
      <c r="C68" s="138" t="e">
        <v>#N/A</v>
      </c>
      <c r="D68" s="138">
        <v>146.00855653676382</v>
      </c>
      <c r="E68" s="138" t="e">
        <v>#N/A</v>
      </c>
      <c r="F68" s="138" t="e">
        <v>#N/A</v>
      </c>
      <c r="G68" s="138" t="e">
        <v>#N/A</v>
      </c>
      <c r="H68" s="138" t="e">
        <v>#N/A</v>
      </c>
      <c r="I68" s="138" t="e">
        <v>#N/A</v>
      </c>
      <c r="J68" s="138" t="e">
        <v>#N/A</v>
      </c>
      <c r="K68" s="138" t="e">
        <v>#N/A</v>
      </c>
      <c r="L68" s="140" t="e">
        <v>#N/A</v>
      </c>
      <c r="N68" s="108" t="e">
        <v>#N/A</v>
      </c>
      <c r="O68" s="95">
        <v>146.00855653676382</v>
      </c>
      <c r="P68" s="95" t="e">
        <v>#N/A</v>
      </c>
      <c r="Q68" s="95" t="e">
        <v>#N/A</v>
      </c>
      <c r="R68" s="343" t="e">
        <v>#N/A</v>
      </c>
      <c r="S68" s="550"/>
    </row>
    <row r="69" spans="1:19" ht="12.6" x14ac:dyDescent="0.45">
      <c r="A69" s="139">
        <v>40204</v>
      </c>
      <c r="B69" s="103">
        <v>20</v>
      </c>
      <c r="C69" s="138">
        <v>156.78919889199267</v>
      </c>
      <c r="D69" s="138" t="e">
        <v>#N/A</v>
      </c>
      <c r="E69" s="138" t="e">
        <v>#N/A</v>
      </c>
      <c r="F69" s="138" t="e">
        <v>#N/A</v>
      </c>
      <c r="G69" s="138" t="e">
        <v>#N/A</v>
      </c>
      <c r="H69" s="138" t="e">
        <v>#N/A</v>
      </c>
      <c r="I69" s="138" t="e">
        <v>#N/A</v>
      </c>
      <c r="J69" s="138" t="e">
        <v>#N/A</v>
      </c>
      <c r="K69" s="138" t="e">
        <v>#N/A</v>
      </c>
      <c r="L69" s="140" t="e">
        <v>#N/A</v>
      </c>
      <c r="N69" s="108" t="e">
        <v>#N/A</v>
      </c>
      <c r="O69" s="95">
        <v>156.78919889199267</v>
      </c>
      <c r="P69" s="95" t="e">
        <v>#N/A</v>
      </c>
      <c r="Q69" s="95" t="e">
        <v>#N/A</v>
      </c>
      <c r="R69" s="343" t="e">
        <v>#N/A</v>
      </c>
      <c r="S69" s="550"/>
    </row>
    <row r="70" spans="1:19" ht="12.6" x14ac:dyDescent="0.45">
      <c r="A70" s="139">
        <v>40697</v>
      </c>
      <c r="B70" s="103">
        <v>127</v>
      </c>
      <c r="C70" s="138" t="e">
        <v>#N/A</v>
      </c>
      <c r="D70" s="138">
        <v>107.59637847732819</v>
      </c>
      <c r="E70" s="138" t="e">
        <v>#N/A</v>
      </c>
      <c r="F70" s="138" t="e">
        <v>#N/A</v>
      </c>
      <c r="G70" s="138" t="e">
        <v>#N/A</v>
      </c>
      <c r="H70" s="138" t="e">
        <v>#N/A</v>
      </c>
      <c r="I70" s="138" t="e">
        <v>#N/A</v>
      </c>
      <c r="J70" s="138" t="e">
        <v>#N/A</v>
      </c>
      <c r="K70" s="138" t="e">
        <v>#N/A</v>
      </c>
      <c r="L70" s="140" t="e">
        <v>#N/A</v>
      </c>
      <c r="N70" s="108" t="e">
        <v>#N/A</v>
      </c>
      <c r="O70" s="95">
        <v>107.59637847732819</v>
      </c>
      <c r="P70" s="95" t="e">
        <v>#N/A</v>
      </c>
      <c r="Q70" s="95" t="e">
        <v>#N/A</v>
      </c>
      <c r="R70" s="343" t="e">
        <v>#N/A</v>
      </c>
      <c r="S70" s="550"/>
    </row>
    <row r="71" spans="1:19" ht="12.6" x14ac:dyDescent="0.45">
      <c r="A71" s="139">
        <v>41544</v>
      </c>
      <c r="B71" s="103">
        <v>20</v>
      </c>
      <c r="C71" s="138">
        <v>61.044211140401245</v>
      </c>
      <c r="D71" s="138" t="e">
        <v>#N/A</v>
      </c>
      <c r="E71" s="138" t="e">
        <v>#N/A</v>
      </c>
      <c r="F71" s="138" t="e">
        <v>#N/A</v>
      </c>
      <c r="G71" s="138" t="e">
        <v>#N/A</v>
      </c>
      <c r="H71" s="138" t="e">
        <v>#N/A</v>
      </c>
      <c r="I71" s="138" t="e">
        <v>#N/A</v>
      </c>
      <c r="J71" s="138" t="e">
        <v>#N/A</v>
      </c>
      <c r="K71" s="138" t="e">
        <v>#N/A</v>
      </c>
      <c r="L71" s="140" t="e">
        <v>#N/A</v>
      </c>
      <c r="N71" s="108" t="e">
        <v>#N/A</v>
      </c>
      <c r="O71" s="95">
        <v>61.044211140401245</v>
      </c>
      <c r="P71" s="95" t="e">
        <v>#N/A</v>
      </c>
      <c r="Q71" s="95" t="e">
        <v>#N/A</v>
      </c>
      <c r="R71" s="343" t="e">
        <v>#N/A</v>
      </c>
      <c r="S71" s="550"/>
    </row>
    <row r="72" spans="1:19" ht="12.6" x14ac:dyDescent="0.45">
      <c r="A72" s="139">
        <v>41569</v>
      </c>
      <c r="B72" s="103">
        <v>20</v>
      </c>
      <c r="C72" s="138">
        <v>61.267000232154551</v>
      </c>
      <c r="D72" s="138" t="e">
        <v>#N/A</v>
      </c>
      <c r="E72" s="138" t="e">
        <v>#N/A</v>
      </c>
      <c r="F72" s="138" t="e">
        <v>#N/A</v>
      </c>
      <c r="G72" s="138" t="e">
        <v>#N/A</v>
      </c>
      <c r="H72" s="138" t="e">
        <v>#N/A</v>
      </c>
      <c r="I72" s="138" t="e">
        <v>#N/A</v>
      </c>
      <c r="J72" s="138" t="e">
        <v>#N/A</v>
      </c>
      <c r="K72" s="138" t="e">
        <v>#N/A</v>
      </c>
      <c r="L72" s="140" t="e">
        <v>#N/A</v>
      </c>
      <c r="N72" s="108" t="e">
        <v>#N/A</v>
      </c>
      <c r="O72" s="95">
        <v>61.267000232154551</v>
      </c>
      <c r="P72" s="95" t="e">
        <v>#N/A</v>
      </c>
      <c r="Q72" s="95" t="e">
        <v>#N/A</v>
      </c>
      <c r="R72" s="343" t="e">
        <v>#N/A</v>
      </c>
      <c r="S72" s="550"/>
    </row>
    <row r="73" spans="1:19" ht="12.6" x14ac:dyDescent="0.45">
      <c r="A73" s="139">
        <v>41228</v>
      </c>
      <c r="B73" s="103">
        <v>20</v>
      </c>
      <c r="C73" s="138">
        <v>78.718386144874557</v>
      </c>
      <c r="D73" s="138" t="e">
        <v>#N/A</v>
      </c>
      <c r="E73" s="138" t="e">
        <v>#N/A</v>
      </c>
      <c r="F73" s="138" t="e">
        <v>#N/A</v>
      </c>
      <c r="G73" s="138" t="e">
        <v>#N/A</v>
      </c>
      <c r="H73" s="138" t="e">
        <v>#N/A</v>
      </c>
      <c r="I73" s="138" t="e">
        <v>#N/A</v>
      </c>
      <c r="J73" s="138" t="e">
        <v>#N/A</v>
      </c>
      <c r="K73" s="138" t="e">
        <v>#N/A</v>
      </c>
      <c r="L73" s="140" t="e">
        <v>#N/A</v>
      </c>
      <c r="N73" s="108" t="e">
        <v>#N/A</v>
      </c>
      <c r="O73" s="95">
        <v>78.718386144874557</v>
      </c>
      <c r="P73" s="95" t="e">
        <v>#N/A</v>
      </c>
      <c r="Q73" s="95" t="e">
        <v>#N/A</v>
      </c>
      <c r="R73" s="343" t="e">
        <v>#N/A</v>
      </c>
      <c r="S73" s="550"/>
    </row>
    <row r="74" spans="1:19" ht="12.6" x14ac:dyDescent="0.45">
      <c r="A74" s="139">
        <v>40400</v>
      </c>
      <c r="B74" s="103">
        <v>5.5</v>
      </c>
      <c r="C74" s="138" t="e">
        <v>#N/A</v>
      </c>
      <c r="D74" s="138" t="e">
        <v>#N/A</v>
      </c>
      <c r="E74" s="138" t="e">
        <v>#N/A</v>
      </c>
      <c r="F74" s="138" t="e">
        <v>#N/A</v>
      </c>
      <c r="G74" s="138" t="e">
        <v>#N/A</v>
      </c>
      <c r="H74" s="138" t="e">
        <v>#N/A</v>
      </c>
      <c r="I74" s="138" t="e">
        <v>#N/A</v>
      </c>
      <c r="J74" s="138" t="e">
        <v>#N/A</v>
      </c>
      <c r="K74" s="138">
        <v>187.7203669070341</v>
      </c>
      <c r="L74" s="140" t="e">
        <v>#N/A</v>
      </c>
      <c r="N74" s="108" t="e">
        <v>#N/A</v>
      </c>
      <c r="O74" s="95" t="e">
        <v>#N/A</v>
      </c>
      <c r="P74" s="95" t="e">
        <v>#N/A</v>
      </c>
      <c r="Q74" s="95" t="e">
        <v>#N/A</v>
      </c>
      <c r="R74" s="343">
        <v>187.7203669070341</v>
      </c>
      <c r="S74" s="550"/>
    </row>
    <row r="75" spans="1:19" ht="12.6" x14ac:dyDescent="0.45">
      <c r="A75" s="139">
        <v>40042</v>
      </c>
      <c r="B75" s="103">
        <v>250</v>
      </c>
      <c r="C75" s="138">
        <v>140.08794936438139</v>
      </c>
      <c r="D75" s="138" t="e">
        <v>#N/A</v>
      </c>
      <c r="E75" s="138" t="e">
        <v>#N/A</v>
      </c>
      <c r="F75" s="138" t="e">
        <v>#N/A</v>
      </c>
      <c r="G75" s="138" t="e">
        <v>#N/A</v>
      </c>
      <c r="H75" s="138" t="e">
        <v>#N/A</v>
      </c>
      <c r="I75" s="138" t="e">
        <v>#N/A</v>
      </c>
      <c r="J75" s="138" t="e">
        <v>#N/A</v>
      </c>
      <c r="K75" s="138" t="e">
        <v>#N/A</v>
      </c>
      <c r="L75" s="140" t="e">
        <v>#N/A</v>
      </c>
      <c r="N75" s="108" t="e">
        <v>#N/A</v>
      </c>
      <c r="O75" s="95">
        <v>140.08794936438139</v>
      </c>
      <c r="P75" s="95" t="e">
        <v>#N/A</v>
      </c>
      <c r="Q75" s="95" t="e">
        <v>#N/A</v>
      </c>
      <c r="R75" s="343" t="e">
        <v>#N/A</v>
      </c>
      <c r="S75" s="550"/>
    </row>
    <row r="76" spans="1:19" ht="12.6" x14ac:dyDescent="0.45">
      <c r="A76" s="139">
        <v>40233</v>
      </c>
      <c r="B76" s="103">
        <v>300</v>
      </c>
      <c r="C76" s="138">
        <v>136.41543361093846</v>
      </c>
      <c r="D76" s="138" t="e">
        <v>#N/A</v>
      </c>
      <c r="E76" s="138" t="e">
        <v>#N/A</v>
      </c>
      <c r="F76" s="138" t="e">
        <v>#N/A</v>
      </c>
      <c r="G76" s="138" t="e">
        <v>#N/A</v>
      </c>
      <c r="H76" s="138" t="e">
        <v>#N/A</v>
      </c>
      <c r="I76" s="138" t="e">
        <v>#N/A</v>
      </c>
      <c r="J76" s="138" t="e">
        <v>#N/A</v>
      </c>
      <c r="K76" s="138" t="e">
        <v>#N/A</v>
      </c>
      <c r="L76" s="140" t="e">
        <v>#N/A</v>
      </c>
      <c r="N76" s="108" t="e">
        <v>#N/A</v>
      </c>
      <c r="O76" s="95">
        <v>136.41543361093846</v>
      </c>
      <c r="P76" s="95" t="e">
        <v>#N/A</v>
      </c>
      <c r="Q76" s="95" t="e">
        <v>#N/A</v>
      </c>
      <c r="R76" s="343" t="e">
        <v>#N/A</v>
      </c>
      <c r="S76" s="550"/>
    </row>
    <row r="77" spans="1:19" ht="12.6" x14ac:dyDescent="0.45">
      <c r="A77" s="139">
        <v>41715</v>
      </c>
      <c r="B77" s="103">
        <v>20</v>
      </c>
      <c r="C77" s="138">
        <v>60.360814617509256</v>
      </c>
      <c r="D77" s="138" t="e">
        <v>#N/A</v>
      </c>
      <c r="E77" s="138" t="e">
        <v>#N/A</v>
      </c>
      <c r="F77" s="138" t="e">
        <v>#N/A</v>
      </c>
      <c r="G77" s="138" t="e">
        <v>#N/A</v>
      </c>
      <c r="H77" s="138" t="e">
        <v>#N/A</v>
      </c>
      <c r="I77" s="138" t="e">
        <v>#N/A</v>
      </c>
      <c r="J77" s="138" t="e">
        <v>#N/A</v>
      </c>
      <c r="K77" s="138" t="e">
        <v>#N/A</v>
      </c>
      <c r="L77" s="140" t="e">
        <v>#N/A</v>
      </c>
      <c r="N77" s="108" t="e">
        <v>#N/A</v>
      </c>
      <c r="O77" s="95">
        <v>60.360814617509256</v>
      </c>
      <c r="P77" s="95" t="e">
        <v>#N/A</v>
      </c>
      <c r="Q77" s="95" t="e">
        <v>#N/A</v>
      </c>
      <c r="R77" s="343" t="e">
        <v>#N/A</v>
      </c>
      <c r="S77" s="550"/>
    </row>
    <row r="78" spans="1:19" ht="12.6" x14ac:dyDescent="0.45">
      <c r="A78" s="139">
        <v>41556</v>
      </c>
      <c r="B78" s="103">
        <v>20</v>
      </c>
      <c r="C78" s="138">
        <v>63.252258643009228</v>
      </c>
      <c r="D78" s="138" t="e">
        <v>#N/A</v>
      </c>
      <c r="E78" s="138" t="e">
        <v>#N/A</v>
      </c>
      <c r="F78" s="138" t="e">
        <v>#N/A</v>
      </c>
      <c r="G78" s="138" t="e">
        <v>#N/A</v>
      </c>
      <c r="H78" s="138" t="e">
        <v>#N/A</v>
      </c>
      <c r="I78" s="138" t="e">
        <v>#N/A</v>
      </c>
      <c r="J78" s="138" t="e">
        <v>#N/A</v>
      </c>
      <c r="K78" s="138" t="e">
        <v>#N/A</v>
      </c>
      <c r="L78" s="140" t="e">
        <v>#N/A</v>
      </c>
      <c r="N78" s="108" t="e">
        <v>#N/A</v>
      </c>
      <c r="O78" s="95">
        <v>63.252258643009228</v>
      </c>
      <c r="P78" s="95" t="e">
        <v>#N/A</v>
      </c>
      <c r="Q78" s="95" t="e">
        <v>#N/A</v>
      </c>
      <c r="R78" s="343" t="e">
        <v>#N/A</v>
      </c>
      <c r="S78" s="550"/>
    </row>
    <row r="79" spans="1:19" ht="12.6" x14ac:dyDescent="0.45">
      <c r="A79" s="139">
        <v>40542</v>
      </c>
      <c r="B79" s="103">
        <v>20</v>
      </c>
      <c r="C79" s="138">
        <v>142.56710847089252</v>
      </c>
      <c r="D79" s="138" t="e">
        <v>#N/A</v>
      </c>
      <c r="E79" s="138" t="e">
        <v>#N/A</v>
      </c>
      <c r="F79" s="138" t="e">
        <v>#N/A</v>
      </c>
      <c r="G79" s="138" t="e">
        <v>#N/A</v>
      </c>
      <c r="H79" s="138" t="e">
        <v>#N/A</v>
      </c>
      <c r="I79" s="138" t="e">
        <v>#N/A</v>
      </c>
      <c r="J79" s="138" t="e">
        <v>#N/A</v>
      </c>
      <c r="K79" s="138" t="e">
        <v>#N/A</v>
      </c>
      <c r="L79" s="140" t="e">
        <v>#N/A</v>
      </c>
      <c r="N79" s="108" t="e">
        <v>#N/A</v>
      </c>
      <c r="O79" s="95">
        <v>142.56710847089252</v>
      </c>
      <c r="P79" s="95" t="e">
        <v>#N/A</v>
      </c>
      <c r="Q79" s="95" t="e">
        <v>#N/A</v>
      </c>
      <c r="R79" s="343" t="e">
        <v>#N/A</v>
      </c>
      <c r="S79" s="550"/>
    </row>
    <row r="80" spans="1:19" ht="12.6" x14ac:dyDescent="0.45">
      <c r="A80" s="139">
        <v>41760</v>
      </c>
      <c r="B80" s="103">
        <v>157.5</v>
      </c>
      <c r="C80" s="138" t="e">
        <v>#N/A</v>
      </c>
      <c r="D80" s="138" t="e">
        <v>#N/A</v>
      </c>
      <c r="E80" s="138" t="e">
        <v>#N/A</v>
      </c>
      <c r="F80" s="138" t="e">
        <v>#N/A</v>
      </c>
      <c r="G80" s="138">
        <v>41.825414051737255</v>
      </c>
      <c r="H80" s="138" t="e">
        <v>#N/A</v>
      </c>
      <c r="I80" s="138" t="e">
        <v>#N/A</v>
      </c>
      <c r="J80" s="138" t="e">
        <v>#N/A</v>
      </c>
      <c r="K80" s="138" t="e">
        <v>#N/A</v>
      </c>
      <c r="L80" s="140" t="e">
        <v>#N/A</v>
      </c>
      <c r="N80" s="108" t="e">
        <v>#N/A</v>
      </c>
      <c r="O80" s="95" t="e">
        <v>#N/A</v>
      </c>
      <c r="P80" s="95">
        <v>41.825414051737255</v>
      </c>
      <c r="Q80" s="95" t="e">
        <v>#N/A</v>
      </c>
      <c r="R80" s="343" t="e">
        <v>#N/A</v>
      </c>
      <c r="S80" s="550"/>
    </row>
    <row r="81" spans="1:19" ht="12.6" x14ac:dyDescent="0.45">
      <c r="A81" s="139">
        <v>41428</v>
      </c>
      <c r="B81" s="103">
        <v>48</v>
      </c>
      <c r="C81" s="138" t="e">
        <v>#N/A</v>
      </c>
      <c r="D81" s="138">
        <v>63.514662765746657</v>
      </c>
      <c r="E81" s="138" t="e">
        <v>#N/A</v>
      </c>
      <c r="F81" s="138" t="e">
        <v>#N/A</v>
      </c>
      <c r="G81" s="138" t="e">
        <v>#N/A</v>
      </c>
      <c r="H81" s="138" t="e">
        <v>#N/A</v>
      </c>
      <c r="I81" s="138" t="e">
        <v>#N/A</v>
      </c>
      <c r="J81" s="138" t="e">
        <v>#N/A</v>
      </c>
      <c r="K81" s="138" t="e">
        <v>#N/A</v>
      </c>
      <c r="L81" s="140" t="e">
        <v>#N/A</v>
      </c>
      <c r="N81" s="108" t="e">
        <v>#N/A</v>
      </c>
      <c r="O81" s="95">
        <v>63.514662765746657</v>
      </c>
      <c r="P81" s="95" t="e">
        <v>#N/A</v>
      </c>
      <c r="Q81" s="95" t="e">
        <v>#N/A</v>
      </c>
      <c r="R81" s="343" t="e">
        <v>#N/A</v>
      </c>
      <c r="S81" s="550"/>
    </row>
    <row r="82" spans="1:19" ht="12.6" x14ac:dyDescent="0.45">
      <c r="A82" s="139">
        <v>41844</v>
      </c>
      <c r="B82" s="103">
        <v>56</v>
      </c>
      <c r="C82" s="138" t="e">
        <v>#N/A</v>
      </c>
      <c r="D82" s="138">
        <v>54.630616138445191</v>
      </c>
      <c r="E82" s="138" t="e">
        <v>#N/A</v>
      </c>
      <c r="F82" s="138" t="e">
        <v>#N/A</v>
      </c>
      <c r="G82" s="138" t="e">
        <v>#N/A</v>
      </c>
      <c r="H82" s="138" t="e">
        <v>#N/A</v>
      </c>
      <c r="I82" s="138" t="e">
        <v>#N/A</v>
      </c>
      <c r="J82" s="138" t="e">
        <v>#N/A</v>
      </c>
      <c r="K82" s="138" t="e">
        <v>#N/A</v>
      </c>
      <c r="L82" s="140" t="e">
        <v>#N/A</v>
      </c>
      <c r="N82" s="108" t="e">
        <v>#N/A</v>
      </c>
      <c r="O82" s="95">
        <v>54.630616138445191</v>
      </c>
      <c r="P82" s="95" t="e">
        <v>#N/A</v>
      </c>
      <c r="Q82" s="95" t="e">
        <v>#N/A</v>
      </c>
      <c r="R82" s="343" t="e">
        <v>#N/A</v>
      </c>
      <c r="S82" s="550"/>
    </row>
    <row r="83" spans="1:19" ht="12.6" x14ac:dyDescent="0.45">
      <c r="A83" s="139">
        <v>41844</v>
      </c>
      <c r="B83" s="103">
        <v>56</v>
      </c>
      <c r="C83" s="138" t="e">
        <v>#N/A</v>
      </c>
      <c r="D83" s="138">
        <v>55.168765966498313</v>
      </c>
      <c r="E83" s="138" t="e">
        <v>#N/A</v>
      </c>
      <c r="F83" s="138" t="e">
        <v>#N/A</v>
      </c>
      <c r="G83" s="138" t="e">
        <v>#N/A</v>
      </c>
      <c r="H83" s="138" t="e">
        <v>#N/A</v>
      </c>
      <c r="I83" s="138" t="e">
        <v>#N/A</v>
      </c>
      <c r="J83" s="138" t="e">
        <v>#N/A</v>
      </c>
      <c r="K83" s="138" t="e">
        <v>#N/A</v>
      </c>
      <c r="L83" s="140" t="e">
        <v>#N/A</v>
      </c>
      <c r="N83" s="108" t="e">
        <v>#N/A</v>
      </c>
      <c r="O83" s="95">
        <v>55.168765966498313</v>
      </c>
      <c r="P83" s="95" t="e">
        <v>#N/A</v>
      </c>
      <c r="Q83" s="95" t="e">
        <v>#N/A</v>
      </c>
      <c r="R83" s="343" t="e">
        <v>#N/A</v>
      </c>
      <c r="S83" s="550"/>
    </row>
    <row r="84" spans="1:19" ht="12.6" x14ac:dyDescent="0.45">
      <c r="A84" s="139">
        <v>41428</v>
      </c>
      <c r="B84" s="103">
        <v>40</v>
      </c>
      <c r="C84" s="138" t="e">
        <v>#N/A</v>
      </c>
      <c r="D84" s="138">
        <v>64.365996588358087</v>
      </c>
      <c r="E84" s="138" t="e">
        <v>#N/A</v>
      </c>
      <c r="F84" s="138" t="e">
        <v>#N/A</v>
      </c>
      <c r="G84" s="138" t="e">
        <v>#N/A</v>
      </c>
      <c r="H84" s="138" t="e">
        <v>#N/A</v>
      </c>
      <c r="I84" s="138" t="e">
        <v>#N/A</v>
      </c>
      <c r="J84" s="138" t="e">
        <v>#N/A</v>
      </c>
      <c r="K84" s="138" t="e">
        <v>#N/A</v>
      </c>
      <c r="L84" s="140" t="e">
        <v>#N/A</v>
      </c>
      <c r="N84" s="108" t="e">
        <v>#N/A</v>
      </c>
      <c r="O84" s="95">
        <v>64.365996588358087</v>
      </c>
      <c r="P84" s="95" t="e">
        <v>#N/A</v>
      </c>
      <c r="Q84" s="95" t="e">
        <v>#N/A</v>
      </c>
      <c r="R84" s="343" t="e">
        <v>#N/A</v>
      </c>
      <c r="S84" s="550"/>
    </row>
    <row r="85" spans="1:19" ht="12.6" x14ac:dyDescent="0.45">
      <c r="A85" s="139">
        <v>41458</v>
      </c>
      <c r="B85" s="103">
        <v>50</v>
      </c>
      <c r="C85" s="138" t="e">
        <v>#N/A</v>
      </c>
      <c r="D85" s="138">
        <v>54.630616138445191</v>
      </c>
      <c r="E85" s="138" t="e">
        <v>#N/A</v>
      </c>
      <c r="F85" s="138" t="e">
        <v>#N/A</v>
      </c>
      <c r="G85" s="138" t="e">
        <v>#N/A</v>
      </c>
      <c r="H85" s="138" t="e">
        <v>#N/A</v>
      </c>
      <c r="I85" s="138" t="e">
        <v>#N/A</v>
      </c>
      <c r="J85" s="138" t="e">
        <v>#N/A</v>
      </c>
      <c r="K85" s="138" t="e">
        <v>#N/A</v>
      </c>
      <c r="L85" s="140" t="e">
        <v>#N/A</v>
      </c>
      <c r="N85" s="108" t="e">
        <v>#N/A</v>
      </c>
      <c r="O85" s="95">
        <v>54.630616138445191</v>
      </c>
      <c r="P85" s="95" t="e">
        <v>#N/A</v>
      </c>
      <c r="Q85" s="95" t="e">
        <v>#N/A</v>
      </c>
      <c r="R85" s="343" t="e">
        <v>#N/A</v>
      </c>
      <c r="S85" s="550"/>
    </row>
    <row r="86" spans="1:19" ht="12.6" x14ac:dyDescent="0.45">
      <c r="A86" s="139">
        <v>41876</v>
      </c>
      <c r="B86" s="103">
        <v>60</v>
      </c>
      <c r="C86" s="138" t="e">
        <v>#N/A</v>
      </c>
      <c r="D86" s="138">
        <v>57.791921562831128</v>
      </c>
      <c r="E86" s="138" t="e">
        <v>#N/A</v>
      </c>
      <c r="F86" s="138" t="e">
        <v>#N/A</v>
      </c>
      <c r="G86" s="138" t="e">
        <v>#N/A</v>
      </c>
      <c r="H86" s="138" t="e">
        <v>#N/A</v>
      </c>
      <c r="I86" s="138" t="e">
        <v>#N/A</v>
      </c>
      <c r="J86" s="138" t="e">
        <v>#N/A</v>
      </c>
      <c r="K86" s="138" t="e">
        <v>#N/A</v>
      </c>
      <c r="L86" s="140" t="e">
        <v>#N/A</v>
      </c>
      <c r="N86" s="108" t="e">
        <v>#N/A</v>
      </c>
      <c r="O86" s="95">
        <v>57.791921562831128</v>
      </c>
      <c r="P86" s="95" t="e">
        <v>#N/A</v>
      </c>
      <c r="Q86" s="95" t="e">
        <v>#N/A</v>
      </c>
      <c r="R86" s="343" t="e">
        <v>#N/A</v>
      </c>
      <c r="S86" s="550"/>
    </row>
    <row r="87" spans="1:19" ht="12.6" x14ac:dyDescent="0.45">
      <c r="A87" s="139">
        <v>40492</v>
      </c>
      <c r="B87" s="103">
        <v>130</v>
      </c>
      <c r="C87" s="138">
        <v>125.55486656968762</v>
      </c>
      <c r="D87" s="138" t="e">
        <v>#N/A</v>
      </c>
      <c r="E87" s="138" t="e">
        <v>#N/A</v>
      </c>
      <c r="F87" s="138" t="e">
        <v>#N/A</v>
      </c>
      <c r="G87" s="138" t="e">
        <v>#N/A</v>
      </c>
      <c r="H87" s="138" t="e">
        <v>#N/A</v>
      </c>
      <c r="I87" s="138" t="e">
        <v>#N/A</v>
      </c>
      <c r="J87" s="138" t="e">
        <v>#N/A</v>
      </c>
      <c r="K87" s="138" t="e">
        <v>#N/A</v>
      </c>
      <c r="L87" s="140" t="e">
        <v>#N/A</v>
      </c>
      <c r="N87" s="108" t="e">
        <v>#N/A</v>
      </c>
      <c r="O87" s="95">
        <v>125.55486656968762</v>
      </c>
      <c r="P87" s="95" t="e">
        <v>#N/A</v>
      </c>
      <c r="Q87" s="95" t="e">
        <v>#N/A</v>
      </c>
      <c r="R87" s="343" t="e">
        <v>#N/A</v>
      </c>
      <c r="S87" s="550"/>
    </row>
    <row r="88" spans="1:19" ht="12.6" x14ac:dyDescent="0.45">
      <c r="A88" s="139">
        <v>40738</v>
      </c>
      <c r="B88" s="103">
        <v>20</v>
      </c>
      <c r="C88" s="138">
        <v>97.230944040558128</v>
      </c>
      <c r="D88" s="138" t="e">
        <v>#N/A</v>
      </c>
      <c r="E88" s="138" t="e">
        <v>#N/A</v>
      </c>
      <c r="F88" s="138" t="e">
        <v>#N/A</v>
      </c>
      <c r="G88" s="138" t="e">
        <v>#N/A</v>
      </c>
      <c r="H88" s="138" t="e">
        <v>#N/A</v>
      </c>
      <c r="I88" s="138" t="e">
        <v>#N/A</v>
      </c>
      <c r="J88" s="138" t="e">
        <v>#N/A</v>
      </c>
      <c r="K88" s="138" t="e">
        <v>#N/A</v>
      </c>
      <c r="L88" s="140" t="e">
        <v>#N/A</v>
      </c>
      <c r="N88" s="108" t="e">
        <v>#N/A</v>
      </c>
      <c r="O88" s="95">
        <v>97.230944040558128</v>
      </c>
      <c r="P88" s="95" t="e">
        <v>#N/A</v>
      </c>
      <c r="Q88" s="95" t="e">
        <v>#N/A</v>
      </c>
      <c r="R88" s="343" t="e">
        <v>#N/A</v>
      </c>
      <c r="S88" s="550"/>
    </row>
    <row r="89" spans="1:19" ht="12.6" x14ac:dyDescent="0.45">
      <c r="A89" s="139">
        <v>39258</v>
      </c>
      <c r="B89" s="103">
        <v>5</v>
      </c>
      <c r="C89" s="138">
        <v>214.53323585260742</v>
      </c>
      <c r="D89" s="138" t="e">
        <v>#N/A</v>
      </c>
      <c r="E89" s="138" t="e">
        <v>#N/A</v>
      </c>
      <c r="F89" s="138" t="e">
        <v>#N/A</v>
      </c>
      <c r="G89" s="138" t="e">
        <v>#N/A</v>
      </c>
      <c r="H89" s="138" t="e">
        <v>#N/A</v>
      </c>
      <c r="I89" s="138" t="e">
        <v>#N/A</v>
      </c>
      <c r="J89" s="138" t="e">
        <v>#N/A</v>
      </c>
      <c r="K89" s="138" t="e">
        <v>#N/A</v>
      </c>
      <c r="L89" s="140" t="e">
        <v>#N/A</v>
      </c>
      <c r="N89" s="108" t="e">
        <v>#N/A</v>
      </c>
      <c r="O89" s="95">
        <v>214.53323585260742</v>
      </c>
      <c r="P89" s="95" t="e">
        <v>#N/A</v>
      </c>
      <c r="Q89" s="95" t="e">
        <v>#N/A</v>
      </c>
      <c r="R89" s="343" t="e">
        <v>#N/A</v>
      </c>
      <c r="S89" s="550"/>
    </row>
    <row r="90" spans="1:19" ht="12.6" x14ac:dyDescent="0.45">
      <c r="A90" s="139">
        <v>40942</v>
      </c>
      <c r="B90" s="103">
        <v>200</v>
      </c>
      <c r="C90" s="138">
        <v>83.426933085535097</v>
      </c>
      <c r="D90" s="138" t="e">
        <v>#N/A</v>
      </c>
      <c r="E90" s="138" t="e">
        <v>#N/A</v>
      </c>
      <c r="F90" s="138" t="e">
        <v>#N/A</v>
      </c>
      <c r="G90" s="138" t="e">
        <v>#N/A</v>
      </c>
      <c r="H90" s="138" t="e">
        <v>#N/A</v>
      </c>
      <c r="I90" s="138" t="e">
        <v>#N/A</v>
      </c>
      <c r="J90" s="138" t="e">
        <v>#N/A</v>
      </c>
      <c r="K90" s="138" t="e">
        <v>#N/A</v>
      </c>
      <c r="L90" s="140" t="e">
        <v>#N/A</v>
      </c>
      <c r="N90" s="108" t="e">
        <v>#N/A</v>
      </c>
      <c r="O90" s="95">
        <v>83.426933085535097</v>
      </c>
      <c r="P90" s="95" t="e">
        <v>#N/A</v>
      </c>
      <c r="Q90" s="95" t="e">
        <v>#N/A</v>
      </c>
      <c r="R90" s="343" t="e">
        <v>#N/A</v>
      </c>
      <c r="S90" s="550"/>
    </row>
    <row r="91" spans="1:19" ht="12.6" x14ac:dyDescent="0.45">
      <c r="A91" s="139">
        <v>40715</v>
      </c>
      <c r="B91" s="103">
        <v>150</v>
      </c>
      <c r="C91" s="138">
        <v>102.74055073357263</v>
      </c>
      <c r="D91" s="138" t="e">
        <v>#N/A</v>
      </c>
      <c r="E91" s="138" t="e">
        <v>#N/A</v>
      </c>
      <c r="F91" s="138" t="e">
        <v>#N/A</v>
      </c>
      <c r="G91" s="138" t="e">
        <v>#N/A</v>
      </c>
      <c r="H91" s="138" t="e">
        <v>#N/A</v>
      </c>
      <c r="I91" s="138" t="e">
        <v>#N/A</v>
      </c>
      <c r="J91" s="138" t="e">
        <v>#N/A</v>
      </c>
      <c r="K91" s="138" t="e">
        <v>#N/A</v>
      </c>
      <c r="L91" s="140" t="e">
        <v>#N/A</v>
      </c>
      <c r="N91" s="108" t="e">
        <v>#N/A</v>
      </c>
      <c r="O91" s="95">
        <v>102.74055073357263</v>
      </c>
      <c r="P91" s="95" t="e">
        <v>#N/A</v>
      </c>
      <c r="Q91" s="95" t="e">
        <v>#N/A</v>
      </c>
      <c r="R91" s="343" t="e">
        <v>#N/A</v>
      </c>
      <c r="S91" s="550"/>
    </row>
    <row r="92" spans="1:19" ht="12.6" x14ac:dyDescent="0.45">
      <c r="A92" s="139">
        <v>41472</v>
      </c>
      <c r="B92" s="103">
        <v>20</v>
      </c>
      <c r="C92" s="138">
        <v>78.615846450293716</v>
      </c>
      <c r="D92" s="138" t="e">
        <v>#N/A</v>
      </c>
      <c r="E92" s="138" t="e">
        <v>#N/A</v>
      </c>
      <c r="F92" s="138" t="e">
        <v>#N/A</v>
      </c>
      <c r="G92" s="138" t="e">
        <v>#N/A</v>
      </c>
      <c r="H92" s="138" t="e">
        <v>#N/A</v>
      </c>
      <c r="I92" s="138" t="e">
        <v>#N/A</v>
      </c>
      <c r="J92" s="138" t="e">
        <v>#N/A</v>
      </c>
      <c r="K92" s="138" t="e">
        <v>#N/A</v>
      </c>
      <c r="L92" s="140" t="e">
        <v>#N/A</v>
      </c>
      <c r="N92" s="108" t="e">
        <v>#N/A</v>
      </c>
      <c r="O92" s="95">
        <v>78.615846450293716</v>
      </c>
      <c r="P92" s="95" t="e">
        <v>#N/A</v>
      </c>
      <c r="Q92" s="95" t="e">
        <v>#N/A</v>
      </c>
      <c r="R92" s="343" t="e">
        <v>#N/A</v>
      </c>
      <c r="S92" s="550"/>
    </row>
    <row r="93" spans="1:19" ht="12.6" x14ac:dyDescent="0.45">
      <c r="A93" s="139">
        <v>41472</v>
      </c>
      <c r="B93" s="103">
        <v>12</v>
      </c>
      <c r="C93" s="138">
        <v>78.615846450293716</v>
      </c>
      <c r="D93" s="138" t="e">
        <v>#N/A</v>
      </c>
      <c r="E93" s="138" t="e">
        <v>#N/A</v>
      </c>
      <c r="F93" s="138" t="e">
        <v>#N/A</v>
      </c>
      <c r="G93" s="138" t="e">
        <v>#N/A</v>
      </c>
      <c r="H93" s="138" t="e">
        <v>#N/A</v>
      </c>
      <c r="I93" s="138" t="e">
        <v>#N/A</v>
      </c>
      <c r="J93" s="138" t="e">
        <v>#N/A</v>
      </c>
      <c r="K93" s="138" t="e">
        <v>#N/A</v>
      </c>
      <c r="L93" s="140" t="e">
        <v>#N/A</v>
      </c>
      <c r="N93" s="108" t="e">
        <v>#N/A</v>
      </c>
      <c r="O93" s="95">
        <v>78.615846450293716</v>
      </c>
      <c r="P93" s="95" t="e">
        <v>#N/A</v>
      </c>
      <c r="Q93" s="95" t="e">
        <v>#N/A</v>
      </c>
      <c r="R93" s="343" t="e">
        <v>#N/A</v>
      </c>
      <c r="S93" s="550"/>
    </row>
    <row r="94" spans="1:19" ht="12.6" x14ac:dyDescent="0.45">
      <c r="A94" s="139">
        <v>40308</v>
      </c>
      <c r="B94" s="103">
        <v>125</v>
      </c>
      <c r="C94" s="138">
        <v>128.38562679836727</v>
      </c>
      <c r="D94" s="138" t="e">
        <v>#N/A</v>
      </c>
      <c r="E94" s="138" t="e">
        <v>#N/A</v>
      </c>
      <c r="F94" s="138" t="e">
        <v>#N/A</v>
      </c>
      <c r="G94" s="138" t="e">
        <v>#N/A</v>
      </c>
      <c r="H94" s="138" t="e">
        <v>#N/A</v>
      </c>
      <c r="I94" s="138" t="e">
        <v>#N/A</v>
      </c>
      <c r="J94" s="138" t="e">
        <v>#N/A</v>
      </c>
      <c r="K94" s="138" t="e">
        <v>#N/A</v>
      </c>
      <c r="L94" s="140" t="e">
        <v>#N/A</v>
      </c>
      <c r="N94" s="108" t="e">
        <v>#N/A</v>
      </c>
      <c r="O94" s="95">
        <v>128.38562679836727</v>
      </c>
      <c r="P94" s="95" t="e">
        <v>#N/A</v>
      </c>
      <c r="Q94" s="95" t="e">
        <v>#N/A</v>
      </c>
      <c r="R94" s="343" t="e">
        <v>#N/A</v>
      </c>
      <c r="S94" s="550"/>
    </row>
    <row r="95" spans="1:19" ht="12.6" x14ac:dyDescent="0.45">
      <c r="A95" s="139">
        <v>40388</v>
      </c>
      <c r="B95" s="103">
        <v>45</v>
      </c>
      <c r="C95" s="138">
        <v>124.26824820034791</v>
      </c>
      <c r="D95" s="138" t="e">
        <v>#N/A</v>
      </c>
      <c r="E95" s="138" t="e">
        <v>#N/A</v>
      </c>
      <c r="F95" s="138" t="e">
        <v>#N/A</v>
      </c>
      <c r="G95" s="138" t="e">
        <v>#N/A</v>
      </c>
      <c r="H95" s="138" t="e">
        <v>#N/A</v>
      </c>
      <c r="I95" s="138" t="e">
        <v>#N/A</v>
      </c>
      <c r="J95" s="138" t="e">
        <v>#N/A</v>
      </c>
      <c r="K95" s="138" t="e">
        <v>#N/A</v>
      </c>
      <c r="L95" s="140" t="e">
        <v>#N/A</v>
      </c>
      <c r="N95" s="108" t="e">
        <v>#N/A</v>
      </c>
      <c r="O95" s="95">
        <v>124.26824820034791</v>
      </c>
      <c r="P95" s="95" t="e">
        <v>#N/A</v>
      </c>
      <c r="Q95" s="95" t="e">
        <v>#N/A</v>
      </c>
      <c r="R95" s="343" t="e">
        <v>#N/A</v>
      </c>
      <c r="S95" s="550"/>
    </row>
    <row r="96" spans="1:19" ht="12.6" x14ac:dyDescent="0.45">
      <c r="A96" s="139">
        <v>41870</v>
      </c>
      <c r="B96" s="103">
        <v>105</v>
      </c>
      <c r="C96" s="138" t="e">
        <v>#N/A</v>
      </c>
      <c r="D96" s="138">
        <v>57.682934694433456</v>
      </c>
      <c r="E96" s="138" t="e">
        <v>#N/A</v>
      </c>
      <c r="F96" s="138" t="e">
        <v>#N/A</v>
      </c>
      <c r="G96" s="138" t="e">
        <v>#N/A</v>
      </c>
      <c r="H96" s="138" t="e">
        <v>#N/A</v>
      </c>
      <c r="I96" s="138" t="e">
        <v>#N/A</v>
      </c>
      <c r="J96" s="138" t="e">
        <v>#N/A</v>
      </c>
      <c r="K96" s="138" t="e">
        <v>#N/A</v>
      </c>
      <c r="L96" s="140" t="e">
        <v>#N/A</v>
      </c>
      <c r="N96" s="108" t="e">
        <v>#N/A</v>
      </c>
      <c r="O96" s="95">
        <v>57.682934694433456</v>
      </c>
      <c r="P96" s="95" t="e">
        <v>#N/A</v>
      </c>
      <c r="Q96" s="95" t="e">
        <v>#N/A</v>
      </c>
      <c r="R96" s="343" t="e">
        <v>#N/A</v>
      </c>
      <c r="S96" s="550"/>
    </row>
    <row r="97" spans="1:19" ht="12.6" x14ac:dyDescent="0.45">
      <c r="A97" s="139">
        <v>41724</v>
      </c>
      <c r="B97" s="103">
        <v>26.66</v>
      </c>
      <c r="C97" s="138">
        <v>56.564060633116803</v>
      </c>
      <c r="D97" s="138" t="e">
        <v>#N/A</v>
      </c>
      <c r="E97" s="138" t="e">
        <v>#N/A</v>
      </c>
      <c r="F97" s="138" t="e">
        <v>#N/A</v>
      </c>
      <c r="G97" s="138" t="e">
        <v>#N/A</v>
      </c>
      <c r="H97" s="138" t="e">
        <v>#N/A</v>
      </c>
      <c r="I97" s="138" t="e">
        <v>#N/A</v>
      </c>
      <c r="J97" s="138" t="e">
        <v>#N/A</v>
      </c>
      <c r="K97" s="138" t="e">
        <v>#N/A</v>
      </c>
      <c r="L97" s="140" t="e">
        <v>#N/A</v>
      </c>
      <c r="N97" s="108" t="e">
        <v>#N/A</v>
      </c>
      <c r="O97" s="95">
        <v>56.564060633116803</v>
      </c>
      <c r="P97" s="95" t="e">
        <v>#N/A</v>
      </c>
      <c r="Q97" s="95" t="e">
        <v>#N/A</v>
      </c>
      <c r="R97" s="343" t="e">
        <v>#N/A</v>
      </c>
      <c r="S97" s="550"/>
    </row>
    <row r="98" spans="1:19" ht="12.6" x14ac:dyDescent="0.45">
      <c r="A98" s="139">
        <v>41961</v>
      </c>
      <c r="B98" s="103">
        <v>45</v>
      </c>
      <c r="C98" s="138" t="e">
        <v>#N/A</v>
      </c>
      <c r="D98" s="138">
        <v>46.790340520336485</v>
      </c>
      <c r="E98" s="138" t="e">
        <v>#N/A</v>
      </c>
      <c r="F98" s="138" t="e">
        <v>#N/A</v>
      </c>
      <c r="G98" s="138" t="e">
        <v>#N/A</v>
      </c>
      <c r="H98" s="138" t="e">
        <v>#N/A</v>
      </c>
      <c r="I98" s="138" t="e">
        <v>#N/A</v>
      </c>
      <c r="J98" s="138" t="e">
        <v>#N/A</v>
      </c>
      <c r="K98" s="138" t="e">
        <v>#N/A</v>
      </c>
      <c r="L98" s="140" t="e">
        <v>#N/A</v>
      </c>
      <c r="N98" s="108" t="e">
        <v>#N/A</v>
      </c>
      <c r="O98" s="95">
        <v>46.790340520336485</v>
      </c>
      <c r="P98" s="95" t="e">
        <v>#N/A</v>
      </c>
      <c r="Q98" s="95" t="e">
        <v>#N/A</v>
      </c>
      <c r="R98" s="343" t="e">
        <v>#N/A</v>
      </c>
      <c r="S98" s="550"/>
    </row>
    <row r="99" spans="1:19" ht="12.6" x14ac:dyDescent="0.45">
      <c r="A99" s="139">
        <v>40287</v>
      </c>
      <c r="B99" s="103">
        <v>29</v>
      </c>
      <c r="C99" s="138" t="e">
        <v>#N/A</v>
      </c>
      <c r="D99" s="138">
        <v>102.51965173885839</v>
      </c>
      <c r="E99" s="138" t="e">
        <v>#N/A</v>
      </c>
      <c r="F99" s="138" t="e">
        <v>#N/A</v>
      </c>
      <c r="G99" s="138" t="e">
        <v>#N/A</v>
      </c>
      <c r="H99" s="138" t="e">
        <v>#N/A</v>
      </c>
      <c r="I99" s="138" t="e">
        <v>#N/A</v>
      </c>
      <c r="J99" s="138" t="e">
        <v>#N/A</v>
      </c>
      <c r="K99" s="138" t="e">
        <v>#N/A</v>
      </c>
      <c r="L99" s="140" t="e">
        <v>#N/A</v>
      </c>
      <c r="N99" s="108" t="e">
        <v>#N/A</v>
      </c>
      <c r="O99" s="95">
        <v>102.51965173885839</v>
      </c>
      <c r="P99" s="95" t="e">
        <v>#N/A</v>
      </c>
      <c r="Q99" s="95" t="e">
        <v>#N/A</v>
      </c>
      <c r="R99" s="343" t="e">
        <v>#N/A</v>
      </c>
      <c r="S99" s="550"/>
    </row>
    <row r="100" spans="1:19" ht="12.6" x14ac:dyDescent="0.45">
      <c r="A100" s="139">
        <v>41199</v>
      </c>
      <c r="B100" s="103">
        <v>10</v>
      </c>
      <c r="C100" s="138">
        <v>82.665744688357279</v>
      </c>
      <c r="D100" s="138" t="e">
        <v>#N/A</v>
      </c>
      <c r="E100" s="138" t="e">
        <v>#N/A</v>
      </c>
      <c r="F100" s="138" t="e">
        <v>#N/A</v>
      </c>
      <c r="G100" s="138" t="e">
        <v>#N/A</v>
      </c>
      <c r="H100" s="138" t="e">
        <v>#N/A</v>
      </c>
      <c r="I100" s="138" t="e">
        <v>#N/A</v>
      </c>
      <c r="J100" s="138" t="e">
        <v>#N/A</v>
      </c>
      <c r="K100" s="138" t="e">
        <v>#N/A</v>
      </c>
      <c r="L100" s="140" t="e">
        <v>#N/A</v>
      </c>
      <c r="N100" s="108" t="e">
        <v>#N/A</v>
      </c>
      <c r="O100" s="95">
        <v>82.665744688357279</v>
      </c>
      <c r="P100" s="95" t="e">
        <v>#N/A</v>
      </c>
      <c r="Q100" s="95" t="e">
        <v>#N/A</v>
      </c>
      <c r="R100" s="343" t="e">
        <v>#N/A</v>
      </c>
      <c r="S100" s="550"/>
    </row>
    <row r="101" spans="1:19" ht="12.6" x14ac:dyDescent="0.45">
      <c r="A101" s="139">
        <v>41150</v>
      </c>
      <c r="B101" s="103">
        <v>20</v>
      </c>
      <c r="C101" s="138">
        <v>82.278995859770305</v>
      </c>
      <c r="D101" s="138" t="e">
        <v>#N/A</v>
      </c>
      <c r="E101" s="138" t="e">
        <v>#N/A</v>
      </c>
      <c r="F101" s="138" t="e">
        <v>#N/A</v>
      </c>
      <c r="G101" s="138" t="e">
        <v>#N/A</v>
      </c>
      <c r="H101" s="138" t="e">
        <v>#N/A</v>
      </c>
      <c r="I101" s="138" t="e">
        <v>#N/A</v>
      </c>
      <c r="J101" s="138" t="e">
        <v>#N/A</v>
      </c>
      <c r="K101" s="138" t="e">
        <v>#N/A</v>
      </c>
      <c r="L101" s="140" t="e">
        <v>#N/A</v>
      </c>
      <c r="N101" s="108" t="e">
        <v>#N/A</v>
      </c>
      <c r="O101" s="95">
        <v>82.278995859770305</v>
      </c>
      <c r="P101" s="95" t="e">
        <v>#N/A</v>
      </c>
      <c r="Q101" s="95" t="e">
        <v>#N/A</v>
      </c>
      <c r="R101" s="343" t="e">
        <v>#N/A</v>
      </c>
      <c r="S101" s="550"/>
    </row>
    <row r="102" spans="1:19" ht="12.6" x14ac:dyDescent="0.45">
      <c r="A102" s="139">
        <v>41333</v>
      </c>
      <c r="B102" s="103">
        <v>45</v>
      </c>
      <c r="C102" s="138">
        <v>77.344977044547335</v>
      </c>
      <c r="D102" s="138" t="e">
        <v>#N/A</v>
      </c>
      <c r="E102" s="138" t="e">
        <v>#N/A</v>
      </c>
      <c r="F102" s="138" t="e">
        <v>#N/A</v>
      </c>
      <c r="G102" s="138" t="e">
        <v>#N/A</v>
      </c>
      <c r="H102" s="138" t="e">
        <v>#N/A</v>
      </c>
      <c r="I102" s="138" t="e">
        <v>#N/A</v>
      </c>
      <c r="J102" s="138" t="e">
        <v>#N/A</v>
      </c>
      <c r="K102" s="138" t="e">
        <v>#N/A</v>
      </c>
      <c r="L102" s="140" t="e">
        <v>#N/A</v>
      </c>
      <c r="N102" s="108" t="e">
        <v>#N/A</v>
      </c>
      <c r="O102" s="95">
        <v>77.344977044547335</v>
      </c>
      <c r="P102" s="95" t="e">
        <v>#N/A</v>
      </c>
      <c r="Q102" s="95" t="e">
        <v>#N/A</v>
      </c>
      <c r="R102" s="343" t="e">
        <v>#N/A</v>
      </c>
      <c r="S102" s="550"/>
    </row>
    <row r="103" spans="1:19" ht="12.6" x14ac:dyDescent="0.45">
      <c r="A103" s="139">
        <v>41523</v>
      </c>
      <c r="B103" s="103">
        <v>15</v>
      </c>
      <c r="C103" s="138">
        <v>63.715144126867884</v>
      </c>
      <c r="D103" s="138" t="e">
        <v>#N/A</v>
      </c>
      <c r="E103" s="138" t="e">
        <v>#N/A</v>
      </c>
      <c r="F103" s="138" t="e">
        <v>#N/A</v>
      </c>
      <c r="G103" s="138" t="e">
        <v>#N/A</v>
      </c>
      <c r="H103" s="138" t="e">
        <v>#N/A</v>
      </c>
      <c r="I103" s="138" t="e">
        <v>#N/A</v>
      </c>
      <c r="J103" s="138" t="e">
        <v>#N/A</v>
      </c>
      <c r="K103" s="138" t="e">
        <v>#N/A</v>
      </c>
      <c r="L103" s="140" t="e">
        <v>#N/A</v>
      </c>
      <c r="N103" s="108" t="e">
        <v>#N/A</v>
      </c>
      <c r="O103" s="95">
        <v>63.715144126867884</v>
      </c>
      <c r="P103" s="95" t="e">
        <v>#N/A</v>
      </c>
      <c r="Q103" s="95" t="e">
        <v>#N/A</v>
      </c>
      <c r="R103" s="343" t="e">
        <v>#N/A</v>
      </c>
      <c r="S103" s="550"/>
    </row>
    <row r="104" spans="1:19" ht="12.6" x14ac:dyDescent="0.45">
      <c r="A104" s="139">
        <v>40533</v>
      </c>
      <c r="B104" s="103">
        <v>60</v>
      </c>
      <c r="C104" s="138">
        <v>119.68109562930729</v>
      </c>
      <c r="D104" s="138" t="e">
        <v>#N/A</v>
      </c>
      <c r="E104" s="138" t="e">
        <v>#N/A</v>
      </c>
      <c r="F104" s="138" t="e">
        <v>#N/A</v>
      </c>
      <c r="G104" s="138" t="e">
        <v>#N/A</v>
      </c>
      <c r="H104" s="138" t="e">
        <v>#N/A</v>
      </c>
      <c r="I104" s="138" t="e">
        <v>#N/A</v>
      </c>
      <c r="J104" s="138" t="e">
        <v>#N/A</v>
      </c>
      <c r="K104" s="138" t="e">
        <v>#N/A</v>
      </c>
      <c r="L104" s="140" t="e">
        <v>#N/A</v>
      </c>
      <c r="N104" s="108" t="e">
        <v>#N/A</v>
      </c>
      <c r="O104" s="95">
        <v>119.68109562930729</v>
      </c>
      <c r="P104" s="95" t="e">
        <v>#N/A</v>
      </c>
      <c r="Q104" s="95" t="e">
        <v>#N/A</v>
      </c>
      <c r="R104" s="343" t="e">
        <v>#N/A</v>
      </c>
      <c r="S104" s="550"/>
    </row>
    <row r="105" spans="1:19" ht="12.6" x14ac:dyDescent="0.45">
      <c r="A105" s="139">
        <v>40385</v>
      </c>
      <c r="B105" s="103">
        <v>20</v>
      </c>
      <c r="C105" s="138" t="e">
        <v>#N/A</v>
      </c>
      <c r="D105" s="138">
        <v>129.59082616495928</v>
      </c>
      <c r="E105" s="138" t="e">
        <v>#N/A</v>
      </c>
      <c r="F105" s="138" t="e">
        <v>#N/A</v>
      </c>
      <c r="G105" s="138" t="e">
        <v>#N/A</v>
      </c>
      <c r="H105" s="138" t="e">
        <v>#N/A</v>
      </c>
      <c r="I105" s="138" t="e">
        <v>#N/A</v>
      </c>
      <c r="J105" s="138" t="e">
        <v>#N/A</v>
      </c>
      <c r="K105" s="138" t="e">
        <v>#N/A</v>
      </c>
      <c r="L105" s="140" t="e">
        <v>#N/A</v>
      </c>
      <c r="N105" s="108" t="e">
        <v>#N/A</v>
      </c>
      <c r="O105" s="95">
        <v>129.59082616495928</v>
      </c>
      <c r="P105" s="95" t="e">
        <v>#N/A</v>
      </c>
      <c r="Q105" s="95" t="e">
        <v>#N/A</v>
      </c>
      <c r="R105" s="343" t="e">
        <v>#N/A</v>
      </c>
      <c r="S105" s="550"/>
    </row>
    <row r="106" spans="1:19" ht="12.6" x14ac:dyDescent="0.45">
      <c r="A106" s="139">
        <v>42036</v>
      </c>
      <c r="B106" s="103">
        <v>80</v>
      </c>
      <c r="C106" s="138" t="e">
        <v>#N/A</v>
      </c>
      <c r="D106" s="138" t="e">
        <v>#N/A</v>
      </c>
      <c r="E106" s="138" t="e">
        <v>#N/A</v>
      </c>
      <c r="F106" s="138" t="e">
        <v>#N/A</v>
      </c>
      <c r="G106" s="138" t="e">
        <v>#N/A</v>
      </c>
      <c r="H106" s="138" t="e">
        <v>#N/A</v>
      </c>
      <c r="I106" s="138" t="e">
        <v>#N/A</v>
      </c>
      <c r="J106" s="138" t="e">
        <v>#N/A</v>
      </c>
      <c r="K106" s="138">
        <v>54.830343198507002</v>
      </c>
      <c r="L106" s="140" t="e">
        <v>#N/A</v>
      </c>
      <c r="N106" s="108" t="e">
        <v>#N/A</v>
      </c>
      <c r="O106" s="95" t="e">
        <v>#N/A</v>
      </c>
      <c r="P106" s="95" t="e">
        <v>#N/A</v>
      </c>
      <c r="Q106" s="95" t="e">
        <v>#N/A</v>
      </c>
      <c r="R106" s="343">
        <v>54.830343198507002</v>
      </c>
      <c r="S106" s="550"/>
    </row>
    <row r="107" spans="1:19" ht="12.6" x14ac:dyDescent="0.45">
      <c r="A107" s="139">
        <v>41169</v>
      </c>
      <c r="B107" s="103">
        <v>20</v>
      </c>
      <c r="C107" s="138">
        <v>80.555504530150273</v>
      </c>
      <c r="D107" s="138" t="e">
        <v>#N/A</v>
      </c>
      <c r="E107" s="138" t="e">
        <v>#N/A</v>
      </c>
      <c r="F107" s="138" t="e">
        <v>#N/A</v>
      </c>
      <c r="G107" s="138" t="e">
        <v>#N/A</v>
      </c>
      <c r="H107" s="138" t="e">
        <v>#N/A</v>
      </c>
      <c r="I107" s="138" t="e">
        <v>#N/A</v>
      </c>
      <c r="J107" s="138" t="e">
        <v>#N/A</v>
      </c>
      <c r="K107" s="138" t="e">
        <v>#N/A</v>
      </c>
      <c r="L107" s="140" t="e">
        <v>#N/A</v>
      </c>
      <c r="N107" s="108" t="e">
        <v>#N/A</v>
      </c>
      <c r="O107" s="95">
        <v>80.555504530150273</v>
      </c>
      <c r="P107" s="95" t="e">
        <v>#N/A</v>
      </c>
      <c r="Q107" s="95" t="e">
        <v>#N/A</v>
      </c>
      <c r="R107" s="343" t="e">
        <v>#N/A</v>
      </c>
      <c r="S107" s="550"/>
    </row>
    <row r="108" spans="1:19" ht="12.6" x14ac:dyDescent="0.45">
      <c r="A108" s="139">
        <v>42692</v>
      </c>
      <c r="B108" s="103">
        <v>150</v>
      </c>
      <c r="C108" s="138" t="e">
        <v>#N/A</v>
      </c>
      <c r="D108" s="138" t="e">
        <v>#N/A</v>
      </c>
      <c r="E108" s="138" t="e">
        <v>#N/A</v>
      </c>
      <c r="F108" s="138" t="e">
        <v>#N/A</v>
      </c>
      <c r="G108" s="138">
        <v>32.506744112447365</v>
      </c>
      <c r="H108" s="138" t="e">
        <v>#N/A</v>
      </c>
      <c r="I108" s="138" t="e">
        <v>#N/A</v>
      </c>
      <c r="J108" s="138" t="e">
        <v>#N/A</v>
      </c>
      <c r="K108" s="138" t="e">
        <v>#N/A</v>
      </c>
      <c r="L108" s="140" t="e">
        <v>#N/A</v>
      </c>
      <c r="N108" s="108" t="e">
        <v>#N/A</v>
      </c>
      <c r="O108" s="95" t="e">
        <v>#N/A</v>
      </c>
      <c r="P108" s="95">
        <v>32.506744112447365</v>
      </c>
      <c r="Q108" s="95" t="e">
        <v>#N/A</v>
      </c>
      <c r="R108" s="343" t="e">
        <v>#N/A</v>
      </c>
      <c r="S108" s="550"/>
    </row>
    <row r="109" spans="1:19" ht="12.6" x14ac:dyDescent="0.45">
      <c r="A109" s="139">
        <v>42067</v>
      </c>
      <c r="B109" s="103">
        <v>70</v>
      </c>
      <c r="C109" s="138" t="e">
        <v>#N/A</v>
      </c>
      <c r="D109" s="138" t="e">
        <v>#N/A</v>
      </c>
      <c r="E109" s="138" t="e">
        <v>#N/A</v>
      </c>
      <c r="F109" s="138">
        <v>35.68772569200425</v>
      </c>
      <c r="G109" s="138" t="e">
        <v>#N/A</v>
      </c>
      <c r="H109" s="138" t="e">
        <v>#N/A</v>
      </c>
      <c r="I109" s="138" t="e">
        <v>#N/A</v>
      </c>
      <c r="J109" s="138" t="e">
        <v>#N/A</v>
      </c>
      <c r="K109" s="138" t="e">
        <v>#N/A</v>
      </c>
      <c r="L109" s="140" t="e">
        <v>#N/A</v>
      </c>
      <c r="N109" s="108" t="e">
        <v>#N/A</v>
      </c>
      <c r="O109" s="95" t="e">
        <v>#N/A</v>
      </c>
      <c r="P109" s="95">
        <v>35.68772569200425</v>
      </c>
      <c r="Q109" s="95" t="e">
        <v>#N/A</v>
      </c>
      <c r="R109" s="343" t="e">
        <v>#N/A</v>
      </c>
      <c r="S109" s="550"/>
    </row>
    <row r="110" spans="1:19" ht="12.6" x14ac:dyDescent="0.45">
      <c r="A110" s="139">
        <v>42067</v>
      </c>
      <c r="B110" s="103">
        <v>70</v>
      </c>
      <c r="C110" s="138" t="e">
        <v>#N/A</v>
      </c>
      <c r="D110" s="138" t="e">
        <v>#N/A</v>
      </c>
      <c r="E110" s="138" t="e">
        <v>#N/A</v>
      </c>
      <c r="F110" s="138">
        <v>36.141527457425084</v>
      </c>
      <c r="G110" s="138" t="e">
        <v>#N/A</v>
      </c>
      <c r="H110" s="138" t="e">
        <v>#N/A</v>
      </c>
      <c r="I110" s="138" t="e">
        <v>#N/A</v>
      </c>
      <c r="J110" s="138" t="e">
        <v>#N/A</v>
      </c>
      <c r="K110" s="138" t="e">
        <v>#N/A</v>
      </c>
      <c r="L110" s="140" t="e">
        <v>#N/A</v>
      </c>
      <c r="N110" s="108" t="e">
        <v>#N/A</v>
      </c>
      <c r="O110" s="95" t="e">
        <v>#N/A</v>
      </c>
      <c r="P110" s="95">
        <v>36.141527457425084</v>
      </c>
      <c r="Q110" s="95" t="e">
        <v>#N/A</v>
      </c>
      <c r="R110" s="343" t="e">
        <v>#N/A</v>
      </c>
      <c r="S110" s="550"/>
    </row>
    <row r="111" spans="1:19" ht="12.6" x14ac:dyDescent="0.45">
      <c r="A111" s="139">
        <v>42285</v>
      </c>
      <c r="B111" s="103">
        <v>55</v>
      </c>
      <c r="C111" s="138">
        <v>46.835750110018289</v>
      </c>
      <c r="D111" s="138" t="e">
        <v>#N/A</v>
      </c>
      <c r="E111" s="138" t="e">
        <v>#N/A</v>
      </c>
      <c r="F111" s="138" t="e">
        <v>#N/A</v>
      </c>
      <c r="G111" s="138" t="e">
        <v>#N/A</v>
      </c>
      <c r="H111" s="138" t="e">
        <v>#N/A</v>
      </c>
      <c r="I111" s="138" t="e">
        <v>#N/A</v>
      </c>
      <c r="J111" s="138" t="e">
        <v>#N/A</v>
      </c>
      <c r="K111" s="138" t="e">
        <v>#N/A</v>
      </c>
      <c r="L111" s="140" t="e">
        <v>#N/A</v>
      </c>
      <c r="N111" s="108" t="e">
        <v>#N/A</v>
      </c>
      <c r="O111" s="95">
        <v>46.835750110018289</v>
      </c>
      <c r="P111" s="95" t="e">
        <v>#N/A</v>
      </c>
      <c r="Q111" s="95" t="e">
        <v>#N/A</v>
      </c>
      <c r="R111" s="343" t="e">
        <v>#N/A</v>
      </c>
      <c r="S111" s="550"/>
    </row>
    <row r="112" spans="1:19" ht="12.6" x14ac:dyDescent="0.45">
      <c r="A112" s="139">
        <v>42244</v>
      </c>
      <c r="B112" s="103">
        <v>150</v>
      </c>
      <c r="C112" s="138" t="e">
        <v>#N/A</v>
      </c>
      <c r="D112" s="138">
        <v>48.674857224043222</v>
      </c>
      <c r="E112" s="138" t="e">
        <v>#N/A</v>
      </c>
      <c r="F112" s="138" t="e">
        <v>#N/A</v>
      </c>
      <c r="G112" s="138" t="e">
        <v>#N/A</v>
      </c>
      <c r="H112" s="138" t="e">
        <v>#N/A</v>
      </c>
      <c r="I112" s="138" t="e">
        <v>#N/A</v>
      </c>
      <c r="J112" s="138" t="e">
        <v>#N/A</v>
      </c>
      <c r="K112" s="138" t="e">
        <v>#N/A</v>
      </c>
      <c r="L112" s="140" t="e">
        <v>#N/A</v>
      </c>
      <c r="N112" s="108" t="e">
        <v>#N/A</v>
      </c>
      <c r="O112" s="95">
        <v>48.674857224043222</v>
      </c>
      <c r="P112" s="95" t="e">
        <v>#N/A</v>
      </c>
      <c r="Q112" s="95" t="e">
        <v>#N/A</v>
      </c>
      <c r="R112" s="343" t="e">
        <v>#N/A</v>
      </c>
      <c r="S112" s="550"/>
    </row>
    <row r="113" spans="1:19" ht="12.6" x14ac:dyDescent="0.45">
      <c r="A113" s="139">
        <v>42160</v>
      </c>
      <c r="B113" s="103">
        <v>100</v>
      </c>
      <c r="C113" s="138" t="e">
        <v>#N/A</v>
      </c>
      <c r="D113" s="138">
        <v>40.082688466248207</v>
      </c>
      <c r="E113" s="138" t="e">
        <v>#N/A</v>
      </c>
      <c r="F113" s="138" t="e">
        <v>#N/A</v>
      </c>
      <c r="G113" s="138" t="e">
        <v>#N/A</v>
      </c>
      <c r="H113" s="138" t="e">
        <v>#N/A</v>
      </c>
      <c r="I113" s="138" t="e">
        <v>#N/A</v>
      </c>
      <c r="J113" s="138" t="e">
        <v>#N/A</v>
      </c>
      <c r="K113" s="138" t="e">
        <v>#N/A</v>
      </c>
      <c r="L113" s="140" t="e">
        <v>#N/A</v>
      </c>
      <c r="N113" s="108" t="e">
        <v>#N/A</v>
      </c>
      <c r="O113" s="95">
        <v>40.082688466248207</v>
      </c>
      <c r="P113" s="95" t="e">
        <v>#N/A</v>
      </c>
      <c r="Q113" s="95" t="e">
        <v>#N/A</v>
      </c>
      <c r="R113" s="343" t="e">
        <v>#N/A</v>
      </c>
      <c r="S113" s="550"/>
    </row>
    <row r="114" spans="1:19" ht="12.6" x14ac:dyDescent="0.45">
      <c r="A114" s="139">
        <v>42174</v>
      </c>
      <c r="B114" s="103">
        <v>100</v>
      </c>
      <c r="C114" s="138" t="e">
        <v>#N/A</v>
      </c>
      <c r="D114" s="138">
        <v>41.996760280273485</v>
      </c>
      <c r="E114" s="138" t="e">
        <v>#N/A</v>
      </c>
      <c r="F114" s="138" t="e">
        <v>#N/A</v>
      </c>
      <c r="G114" s="138" t="e">
        <v>#N/A</v>
      </c>
      <c r="H114" s="138" t="e">
        <v>#N/A</v>
      </c>
      <c r="I114" s="138" t="e">
        <v>#N/A</v>
      </c>
      <c r="J114" s="138" t="e">
        <v>#N/A</v>
      </c>
      <c r="K114" s="138" t="e">
        <v>#N/A</v>
      </c>
      <c r="L114" s="140" t="e">
        <v>#N/A</v>
      </c>
      <c r="N114" s="108" t="e">
        <v>#N/A</v>
      </c>
      <c r="O114" s="95">
        <v>41.996760280273485</v>
      </c>
      <c r="P114" s="95" t="e">
        <v>#N/A</v>
      </c>
      <c r="Q114" s="95" t="e">
        <v>#N/A</v>
      </c>
      <c r="R114" s="343" t="e">
        <v>#N/A</v>
      </c>
      <c r="S114" s="550"/>
    </row>
    <row r="115" spans="1:19" ht="12.6" x14ac:dyDescent="0.45">
      <c r="A115" s="139">
        <v>40330</v>
      </c>
      <c r="B115" s="103">
        <v>20</v>
      </c>
      <c r="C115" s="138" t="e">
        <v>#N/A</v>
      </c>
      <c r="D115" s="138">
        <v>128.03867808268507</v>
      </c>
      <c r="E115" s="138" t="e">
        <v>#N/A</v>
      </c>
      <c r="F115" s="138" t="e">
        <v>#N/A</v>
      </c>
      <c r="G115" s="138" t="e">
        <v>#N/A</v>
      </c>
      <c r="H115" s="138" t="e">
        <v>#N/A</v>
      </c>
      <c r="I115" s="138" t="e">
        <v>#N/A</v>
      </c>
      <c r="J115" s="138" t="e">
        <v>#N/A</v>
      </c>
      <c r="K115" s="138" t="e">
        <v>#N/A</v>
      </c>
      <c r="L115" s="140" t="e">
        <v>#N/A</v>
      </c>
      <c r="N115" s="108" t="e">
        <v>#N/A</v>
      </c>
      <c r="O115" s="95">
        <v>128.03867808268507</v>
      </c>
      <c r="P115" s="95" t="e">
        <v>#N/A</v>
      </c>
      <c r="Q115" s="95" t="e">
        <v>#N/A</v>
      </c>
      <c r="R115" s="343" t="e">
        <v>#N/A</v>
      </c>
      <c r="S115" s="550"/>
    </row>
    <row r="116" spans="1:19" ht="12.6" x14ac:dyDescent="0.45">
      <c r="A116" s="139">
        <v>41358</v>
      </c>
      <c r="B116" s="103">
        <v>20</v>
      </c>
      <c r="C116" s="138">
        <v>72.67541840683802</v>
      </c>
      <c r="D116" s="138" t="e">
        <v>#N/A</v>
      </c>
      <c r="E116" s="138" t="e">
        <v>#N/A</v>
      </c>
      <c r="F116" s="138" t="e">
        <v>#N/A</v>
      </c>
      <c r="G116" s="138" t="e">
        <v>#N/A</v>
      </c>
      <c r="H116" s="138" t="e">
        <v>#N/A</v>
      </c>
      <c r="I116" s="138" t="e">
        <v>#N/A</v>
      </c>
      <c r="J116" s="138" t="e">
        <v>#N/A</v>
      </c>
      <c r="K116" s="138" t="e">
        <v>#N/A</v>
      </c>
      <c r="L116" s="140" t="e">
        <v>#N/A</v>
      </c>
      <c r="N116" s="108" t="e">
        <v>#N/A</v>
      </c>
      <c r="O116" s="95">
        <v>72.67541840683802</v>
      </c>
      <c r="P116" s="95" t="e">
        <v>#N/A</v>
      </c>
      <c r="Q116" s="95" t="e">
        <v>#N/A</v>
      </c>
      <c r="R116" s="343" t="e">
        <v>#N/A</v>
      </c>
      <c r="S116" s="550"/>
    </row>
    <row r="117" spans="1:19" ht="12.6" x14ac:dyDescent="0.45">
      <c r="A117" s="139">
        <v>41669</v>
      </c>
      <c r="B117" s="103">
        <v>7</v>
      </c>
      <c r="C117" s="138">
        <v>65.668732558977624</v>
      </c>
      <c r="D117" s="138" t="e">
        <v>#N/A</v>
      </c>
      <c r="E117" s="138" t="e">
        <v>#N/A</v>
      </c>
      <c r="F117" s="138" t="e">
        <v>#N/A</v>
      </c>
      <c r="G117" s="138" t="e">
        <v>#N/A</v>
      </c>
      <c r="H117" s="138" t="e">
        <v>#N/A</v>
      </c>
      <c r="I117" s="138" t="e">
        <v>#N/A</v>
      </c>
      <c r="J117" s="138" t="e">
        <v>#N/A</v>
      </c>
      <c r="K117" s="138" t="e">
        <v>#N/A</v>
      </c>
      <c r="L117" s="140" t="e">
        <v>#N/A</v>
      </c>
      <c r="N117" s="108" t="e">
        <v>#N/A</v>
      </c>
      <c r="O117" s="95">
        <v>65.668732558977624</v>
      </c>
      <c r="P117" s="95" t="e">
        <v>#N/A</v>
      </c>
      <c r="Q117" s="95" t="e">
        <v>#N/A</v>
      </c>
      <c r="R117" s="343" t="e">
        <v>#N/A</v>
      </c>
      <c r="S117" s="550"/>
    </row>
    <row r="118" spans="1:19" ht="12.6" x14ac:dyDescent="0.45">
      <c r="A118" s="139">
        <v>41374</v>
      </c>
      <c r="B118" s="103">
        <v>20</v>
      </c>
      <c r="C118" s="138">
        <v>81.624943373945641</v>
      </c>
      <c r="D118" s="138" t="e">
        <v>#N/A</v>
      </c>
      <c r="E118" s="138" t="e">
        <v>#N/A</v>
      </c>
      <c r="F118" s="138" t="e">
        <v>#N/A</v>
      </c>
      <c r="G118" s="138" t="e">
        <v>#N/A</v>
      </c>
      <c r="H118" s="138" t="e">
        <v>#N/A</v>
      </c>
      <c r="I118" s="138" t="e">
        <v>#N/A</v>
      </c>
      <c r="J118" s="138" t="e">
        <v>#N/A</v>
      </c>
      <c r="K118" s="138" t="e">
        <v>#N/A</v>
      </c>
      <c r="L118" s="140" t="e">
        <v>#N/A</v>
      </c>
      <c r="N118" s="108" t="e">
        <v>#N/A</v>
      </c>
      <c r="O118" s="95">
        <v>81.624943373945641</v>
      </c>
      <c r="P118" s="95" t="e">
        <v>#N/A</v>
      </c>
      <c r="Q118" s="95" t="e">
        <v>#N/A</v>
      </c>
      <c r="R118" s="343" t="e">
        <v>#N/A</v>
      </c>
      <c r="S118" s="550"/>
    </row>
    <row r="119" spans="1:19" ht="12.6" x14ac:dyDescent="0.45">
      <c r="A119" s="139">
        <v>40815</v>
      </c>
      <c r="B119" s="103">
        <v>250</v>
      </c>
      <c r="C119" s="138">
        <v>82.017484107405636</v>
      </c>
      <c r="D119" s="138" t="e">
        <v>#N/A</v>
      </c>
      <c r="E119" s="138" t="e">
        <v>#N/A</v>
      </c>
      <c r="F119" s="138" t="e">
        <v>#N/A</v>
      </c>
      <c r="G119" s="138" t="e">
        <v>#N/A</v>
      </c>
      <c r="H119" s="138" t="e">
        <v>#N/A</v>
      </c>
      <c r="I119" s="138" t="e">
        <v>#N/A</v>
      </c>
      <c r="J119" s="138" t="e">
        <v>#N/A</v>
      </c>
      <c r="K119" s="138" t="e">
        <v>#N/A</v>
      </c>
      <c r="L119" s="140" t="e">
        <v>#N/A</v>
      </c>
      <c r="N119" s="108" t="e">
        <v>#N/A</v>
      </c>
      <c r="O119" s="95">
        <v>82.017484107405636</v>
      </c>
      <c r="P119" s="95" t="e">
        <v>#N/A</v>
      </c>
      <c r="Q119" s="95" t="e">
        <v>#N/A</v>
      </c>
      <c r="R119" s="343" t="e">
        <v>#N/A</v>
      </c>
      <c r="S119" s="550"/>
    </row>
    <row r="120" spans="1:19" ht="12.6" x14ac:dyDescent="0.45">
      <c r="A120" s="139">
        <v>42228</v>
      </c>
      <c r="B120" s="103">
        <v>10</v>
      </c>
      <c r="C120" s="138">
        <v>47.916239973021511</v>
      </c>
      <c r="D120" s="138" t="e">
        <v>#N/A</v>
      </c>
      <c r="E120" s="138" t="e">
        <v>#N/A</v>
      </c>
      <c r="F120" s="138" t="e">
        <v>#N/A</v>
      </c>
      <c r="G120" s="138" t="e">
        <v>#N/A</v>
      </c>
      <c r="H120" s="138" t="e">
        <v>#N/A</v>
      </c>
      <c r="I120" s="138" t="e">
        <v>#N/A</v>
      </c>
      <c r="J120" s="138" t="e">
        <v>#N/A</v>
      </c>
      <c r="K120" s="138" t="e">
        <v>#N/A</v>
      </c>
      <c r="L120" s="140" t="e">
        <v>#N/A</v>
      </c>
      <c r="N120" s="108" t="e">
        <v>#N/A</v>
      </c>
      <c r="O120" s="95">
        <v>47.916239973021511</v>
      </c>
      <c r="P120" s="95" t="e">
        <v>#N/A</v>
      </c>
      <c r="Q120" s="95" t="e">
        <v>#N/A</v>
      </c>
      <c r="R120" s="343" t="e">
        <v>#N/A</v>
      </c>
      <c r="S120" s="550"/>
    </row>
    <row r="121" spans="1:19" ht="12.6" x14ac:dyDescent="0.45">
      <c r="A121" s="139">
        <v>41956</v>
      </c>
      <c r="B121" s="103">
        <v>30</v>
      </c>
      <c r="C121" s="138" t="e">
        <v>#N/A</v>
      </c>
      <c r="D121" s="138">
        <v>58.76764294160288</v>
      </c>
      <c r="E121" s="138" t="e">
        <v>#N/A</v>
      </c>
      <c r="F121" s="138" t="e">
        <v>#N/A</v>
      </c>
      <c r="G121" s="138" t="e">
        <v>#N/A</v>
      </c>
      <c r="H121" s="138" t="e">
        <v>#N/A</v>
      </c>
      <c r="I121" s="138" t="e">
        <v>#N/A</v>
      </c>
      <c r="J121" s="138" t="e">
        <v>#N/A</v>
      </c>
      <c r="K121" s="138" t="e">
        <v>#N/A</v>
      </c>
      <c r="L121" s="140" t="e">
        <v>#N/A</v>
      </c>
      <c r="N121" s="108" t="e">
        <v>#N/A</v>
      </c>
      <c r="O121" s="95">
        <v>58.76764294160288</v>
      </c>
      <c r="P121" s="95" t="e">
        <v>#N/A</v>
      </c>
      <c r="Q121" s="95" t="e">
        <v>#N/A</v>
      </c>
      <c r="R121" s="343" t="e">
        <v>#N/A</v>
      </c>
      <c r="S121" s="550"/>
    </row>
    <row r="122" spans="1:19" ht="12.6" x14ac:dyDescent="0.45">
      <c r="A122" s="139">
        <v>41169</v>
      </c>
      <c r="B122" s="103">
        <v>20.8</v>
      </c>
      <c r="C122" s="138">
        <v>96.273109336038459</v>
      </c>
      <c r="D122" s="138" t="e">
        <v>#N/A</v>
      </c>
      <c r="E122" s="138" t="e">
        <v>#N/A</v>
      </c>
      <c r="F122" s="138" t="e">
        <v>#N/A</v>
      </c>
      <c r="G122" s="138" t="e">
        <v>#N/A</v>
      </c>
      <c r="H122" s="138" t="e">
        <v>#N/A</v>
      </c>
      <c r="I122" s="138" t="e">
        <v>#N/A</v>
      </c>
      <c r="J122" s="138" t="e">
        <v>#N/A</v>
      </c>
      <c r="K122" s="138" t="e">
        <v>#N/A</v>
      </c>
      <c r="L122" s="140" t="e">
        <v>#N/A</v>
      </c>
      <c r="N122" s="108" t="e">
        <v>#N/A</v>
      </c>
      <c r="O122" s="95">
        <v>96.273109336038459</v>
      </c>
      <c r="P122" s="95" t="e">
        <v>#N/A</v>
      </c>
      <c r="Q122" s="95" t="e">
        <v>#N/A</v>
      </c>
      <c r="R122" s="343" t="e">
        <v>#N/A</v>
      </c>
      <c r="S122" s="550"/>
    </row>
    <row r="123" spans="1:19" ht="12.6" x14ac:dyDescent="0.45">
      <c r="A123" s="139">
        <v>40732</v>
      </c>
      <c r="B123" s="103">
        <v>23</v>
      </c>
      <c r="C123" s="138">
        <v>121.09775972700984</v>
      </c>
      <c r="D123" s="138" t="e">
        <v>#N/A</v>
      </c>
      <c r="E123" s="138" t="e">
        <v>#N/A</v>
      </c>
      <c r="F123" s="138" t="e">
        <v>#N/A</v>
      </c>
      <c r="G123" s="138" t="e">
        <v>#N/A</v>
      </c>
      <c r="H123" s="138" t="e">
        <v>#N/A</v>
      </c>
      <c r="I123" s="138" t="e">
        <v>#N/A</v>
      </c>
      <c r="J123" s="138" t="e">
        <v>#N/A</v>
      </c>
      <c r="K123" s="138" t="e">
        <v>#N/A</v>
      </c>
      <c r="L123" s="140" t="e">
        <v>#N/A</v>
      </c>
      <c r="N123" s="108" t="e">
        <v>#N/A</v>
      </c>
      <c r="O123" s="95">
        <v>121.09775972700984</v>
      </c>
      <c r="P123" s="95" t="e">
        <v>#N/A</v>
      </c>
      <c r="Q123" s="95" t="e">
        <v>#N/A</v>
      </c>
      <c r="R123" s="343" t="e">
        <v>#N/A</v>
      </c>
      <c r="S123" s="550"/>
    </row>
    <row r="124" spans="1:19" ht="12.6" x14ac:dyDescent="0.45">
      <c r="A124" s="139">
        <v>42186</v>
      </c>
      <c r="B124" s="103">
        <v>13</v>
      </c>
      <c r="C124" s="138" t="e">
        <v>#N/A</v>
      </c>
      <c r="D124" s="138" t="e">
        <v>#N/A</v>
      </c>
      <c r="E124" s="138" t="e">
        <v>#N/A</v>
      </c>
      <c r="F124" s="138" t="e">
        <v>#N/A</v>
      </c>
      <c r="G124" s="138" t="e">
        <v>#N/A</v>
      </c>
      <c r="H124" s="138" t="e">
        <v>#N/A</v>
      </c>
      <c r="I124" s="138" t="e">
        <v>#N/A</v>
      </c>
      <c r="J124" s="138" t="e">
        <v>#N/A</v>
      </c>
      <c r="K124" s="138">
        <v>60.995395492116785</v>
      </c>
      <c r="L124" s="140" t="e">
        <v>#N/A</v>
      </c>
      <c r="N124" s="108" t="e">
        <v>#N/A</v>
      </c>
      <c r="O124" s="95" t="e">
        <v>#N/A</v>
      </c>
      <c r="P124" s="95" t="e">
        <v>#N/A</v>
      </c>
      <c r="Q124" s="95" t="e">
        <v>#N/A</v>
      </c>
      <c r="R124" s="343">
        <v>60.995395492116785</v>
      </c>
      <c r="S124" s="550"/>
    </row>
    <row r="125" spans="1:19" ht="12.6" x14ac:dyDescent="0.45">
      <c r="A125" s="139">
        <v>42097</v>
      </c>
      <c r="B125" s="103">
        <v>81</v>
      </c>
      <c r="C125" s="138" t="e">
        <v>#N/A</v>
      </c>
      <c r="D125" s="138" t="e">
        <v>#N/A</v>
      </c>
      <c r="E125" s="138">
        <v>45.094283458879936</v>
      </c>
      <c r="F125" s="138" t="e">
        <v>#N/A</v>
      </c>
      <c r="G125" s="138" t="e">
        <v>#N/A</v>
      </c>
      <c r="H125" s="138" t="e">
        <v>#N/A</v>
      </c>
      <c r="I125" s="138" t="e">
        <v>#N/A</v>
      </c>
      <c r="J125" s="138" t="e">
        <v>#N/A</v>
      </c>
      <c r="K125" s="138" t="e">
        <v>#N/A</v>
      </c>
      <c r="L125" s="140" t="e">
        <v>#N/A</v>
      </c>
      <c r="N125" s="108" t="e">
        <v>#N/A</v>
      </c>
      <c r="O125" s="95" t="e">
        <v>#N/A</v>
      </c>
      <c r="P125" s="95">
        <v>45.094283458879936</v>
      </c>
      <c r="Q125" s="95" t="e">
        <v>#N/A</v>
      </c>
      <c r="R125" s="343" t="e">
        <v>#N/A</v>
      </c>
      <c r="S125" s="550"/>
    </row>
    <row r="126" spans="1:19" ht="12.6" x14ac:dyDescent="0.45">
      <c r="A126" s="139">
        <v>42250</v>
      </c>
      <c r="B126" s="103">
        <v>10.88</v>
      </c>
      <c r="C126" s="138" t="e">
        <v>#N/A</v>
      </c>
      <c r="D126" s="138">
        <v>71.722926883534242</v>
      </c>
      <c r="E126" s="138" t="e">
        <v>#N/A</v>
      </c>
      <c r="F126" s="138" t="e">
        <v>#N/A</v>
      </c>
      <c r="G126" s="138" t="e">
        <v>#N/A</v>
      </c>
      <c r="H126" s="138" t="e">
        <v>#N/A</v>
      </c>
      <c r="I126" s="138" t="e">
        <v>#N/A</v>
      </c>
      <c r="J126" s="138" t="e">
        <v>#N/A</v>
      </c>
      <c r="K126" s="138" t="e">
        <v>#N/A</v>
      </c>
      <c r="L126" s="140" t="e">
        <v>#N/A</v>
      </c>
      <c r="N126" s="108" t="e">
        <v>#N/A</v>
      </c>
      <c r="O126" s="95">
        <v>71.722926883534242</v>
      </c>
      <c r="P126" s="95" t="e">
        <v>#N/A</v>
      </c>
      <c r="Q126" s="95" t="e">
        <v>#N/A</v>
      </c>
      <c r="R126" s="343" t="e">
        <v>#N/A</v>
      </c>
      <c r="S126" s="550"/>
    </row>
    <row r="127" spans="1:19" ht="12.6" x14ac:dyDescent="0.45">
      <c r="A127" s="139">
        <v>42278</v>
      </c>
      <c r="B127" s="103">
        <v>118.5</v>
      </c>
      <c r="C127" s="138" t="e">
        <v>#N/A</v>
      </c>
      <c r="D127" s="138" t="e">
        <v>#N/A</v>
      </c>
      <c r="E127" s="138" t="e">
        <v>#N/A</v>
      </c>
      <c r="F127" s="138" t="e">
        <v>#N/A</v>
      </c>
      <c r="G127" s="138">
        <v>34.478942570149677</v>
      </c>
      <c r="H127" s="138" t="e">
        <v>#N/A</v>
      </c>
      <c r="I127" s="138" t="e">
        <v>#N/A</v>
      </c>
      <c r="J127" s="138" t="e">
        <v>#N/A</v>
      </c>
      <c r="K127" s="138" t="e">
        <v>#N/A</v>
      </c>
      <c r="L127" s="140" t="e">
        <v>#N/A</v>
      </c>
      <c r="N127" s="108" t="e">
        <v>#N/A</v>
      </c>
      <c r="O127" s="95" t="e">
        <v>#N/A</v>
      </c>
      <c r="P127" s="95">
        <v>34.478942570149677</v>
      </c>
      <c r="Q127" s="95" t="e">
        <v>#N/A</v>
      </c>
      <c r="R127" s="343" t="e">
        <v>#N/A</v>
      </c>
      <c r="S127" s="550"/>
    </row>
    <row r="128" spans="1:19" ht="12.6" x14ac:dyDescent="0.45">
      <c r="A128" s="139">
        <v>42278</v>
      </c>
      <c r="B128" s="103">
        <v>170</v>
      </c>
      <c r="C128" s="138" t="e">
        <v>#N/A</v>
      </c>
      <c r="D128" s="138" t="e">
        <v>#N/A</v>
      </c>
      <c r="E128" s="138" t="e">
        <v>#N/A</v>
      </c>
      <c r="F128" s="138" t="e">
        <v>#N/A</v>
      </c>
      <c r="G128" s="138">
        <v>31.95264604064829</v>
      </c>
      <c r="H128" s="138" t="e">
        <v>#N/A</v>
      </c>
      <c r="I128" s="138" t="e">
        <v>#N/A</v>
      </c>
      <c r="J128" s="138" t="e">
        <v>#N/A</v>
      </c>
      <c r="K128" s="138" t="e">
        <v>#N/A</v>
      </c>
      <c r="L128" s="140" t="e">
        <v>#N/A</v>
      </c>
      <c r="N128" s="108" t="e">
        <v>#N/A</v>
      </c>
      <c r="O128" s="95" t="e">
        <v>#N/A</v>
      </c>
      <c r="P128" s="95">
        <v>31.95264604064829</v>
      </c>
      <c r="Q128" s="95" t="e">
        <v>#N/A</v>
      </c>
      <c r="R128" s="343" t="e">
        <v>#N/A</v>
      </c>
      <c r="S128" s="550"/>
    </row>
    <row r="129" spans="1:28" ht="12.6" x14ac:dyDescent="0.45">
      <c r="A129" s="139">
        <v>41609</v>
      </c>
      <c r="B129" s="103">
        <v>7.3140000000000001</v>
      </c>
      <c r="C129" s="138">
        <v>78.042245775809263</v>
      </c>
      <c r="D129" s="138" t="e">
        <v>#N/A</v>
      </c>
      <c r="E129" s="138" t="e">
        <v>#N/A</v>
      </c>
      <c r="F129" s="138" t="e">
        <v>#N/A</v>
      </c>
      <c r="G129" s="138" t="e">
        <v>#N/A</v>
      </c>
      <c r="H129" s="138" t="e">
        <v>#N/A</v>
      </c>
      <c r="I129" s="138" t="e">
        <v>#N/A</v>
      </c>
      <c r="J129" s="138" t="e">
        <v>#N/A</v>
      </c>
      <c r="K129" s="138" t="e">
        <v>#N/A</v>
      </c>
      <c r="L129" s="140" t="e">
        <v>#N/A</v>
      </c>
      <c r="N129" s="108" t="e">
        <v>#N/A</v>
      </c>
      <c r="O129" s="95">
        <v>78.042245775809263</v>
      </c>
      <c r="P129" s="95" t="e">
        <v>#N/A</v>
      </c>
      <c r="Q129" s="95" t="e">
        <v>#N/A</v>
      </c>
      <c r="R129" s="343" t="e">
        <v>#N/A</v>
      </c>
      <c r="S129" s="550"/>
    </row>
    <row r="130" spans="1:28" ht="12.6" x14ac:dyDescent="0.45">
      <c r="A130" s="139">
        <v>41802</v>
      </c>
      <c r="B130" s="103">
        <v>30</v>
      </c>
      <c r="C130" s="138">
        <v>54.421452968467172</v>
      </c>
      <c r="D130" s="138" t="e">
        <v>#N/A</v>
      </c>
      <c r="E130" s="138" t="e">
        <v>#N/A</v>
      </c>
      <c r="F130" s="138" t="e">
        <v>#N/A</v>
      </c>
      <c r="G130" s="138" t="e">
        <v>#N/A</v>
      </c>
      <c r="H130" s="138" t="e">
        <v>#N/A</v>
      </c>
      <c r="I130" s="138" t="e">
        <v>#N/A</v>
      </c>
      <c r="J130" s="138" t="e">
        <v>#N/A</v>
      </c>
      <c r="K130" s="138" t="e">
        <v>#N/A</v>
      </c>
      <c r="L130" s="140" t="e">
        <v>#N/A</v>
      </c>
      <c r="N130" s="108" t="e">
        <v>#N/A</v>
      </c>
      <c r="O130" s="95">
        <v>54.421452968467172</v>
      </c>
      <c r="P130" s="95" t="e">
        <v>#N/A</v>
      </c>
      <c r="Q130" s="95" t="e">
        <v>#N/A</v>
      </c>
      <c r="R130" s="343" t="e">
        <v>#N/A</v>
      </c>
      <c r="S130" s="550"/>
    </row>
    <row r="131" spans="1:28" ht="12.6" x14ac:dyDescent="0.45">
      <c r="A131" s="139">
        <v>41932</v>
      </c>
      <c r="B131" s="103">
        <v>40</v>
      </c>
      <c r="C131" s="138">
        <v>54.06898241815334</v>
      </c>
      <c r="D131" s="138" t="e">
        <v>#N/A</v>
      </c>
      <c r="E131" s="138" t="e">
        <v>#N/A</v>
      </c>
      <c r="F131" s="138" t="e">
        <v>#N/A</v>
      </c>
      <c r="G131" s="138" t="e">
        <v>#N/A</v>
      </c>
      <c r="H131" s="138" t="e">
        <v>#N/A</v>
      </c>
      <c r="I131" s="138" t="e">
        <v>#N/A</v>
      </c>
      <c r="J131" s="138" t="e">
        <v>#N/A</v>
      </c>
      <c r="K131" s="138" t="e">
        <v>#N/A</v>
      </c>
      <c r="L131" s="140" t="e">
        <v>#N/A</v>
      </c>
      <c r="N131" s="108" t="e">
        <v>#N/A</v>
      </c>
      <c r="O131" s="95">
        <v>54.06898241815334</v>
      </c>
      <c r="P131" s="95" t="e">
        <v>#N/A</v>
      </c>
      <c r="Q131" s="95" t="e">
        <v>#N/A</v>
      </c>
      <c r="R131" s="343" t="e">
        <v>#N/A</v>
      </c>
      <c r="S131" s="550"/>
    </row>
    <row r="132" spans="1:28" ht="12.6" x14ac:dyDescent="0.45">
      <c r="A132" s="139">
        <v>41915</v>
      </c>
      <c r="B132" s="103">
        <v>30</v>
      </c>
      <c r="C132" s="138">
        <v>56.369383221106091</v>
      </c>
      <c r="D132" s="138" t="e">
        <v>#N/A</v>
      </c>
      <c r="E132" s="138" t="e">
        <v>#N/A</v>
      </c>
      <c r="F132" s="138" t="e">
        <v>#N/A</v>
      </c>
      <c r="G132" s="138" t="e">
        <v>#N/A</v>
      </c>
      <c r="H132" s="138" t="e">
        <v>#N/A</v>
      </c>
      <c r="I132" s="138" t="e">
        <v>#N/A</v>
      </c>
      <c r="J132" s="138" t="e">
        <v>#N/A</v>
      </c>
      <c r="K132" s="138" t="e">
        <v>#N/A</v>
      </c>
      <c r="L132" s="140" t="e">
        <v>#N/A</v>
      </c>
      <c r="N132" s="108" t="e">
        <v>#N/A</v>
      </c>
      <c r="O132" s="95">
        <v>56.369383221106091</v>
      </c>
      <c r="P132" s="95" t="e">
        <v>#N/A</v>
      </c>
      <c r="Q132" s="95" t="e">
        <v>#N/A</v>
      </c>
      <c r="R132" s="343" t="e">
        <v>#N/A</v>
      </c>
      <c r="S132" s="550"/>
    </row>
    <row r="133" spans="1:28" ht="12.6" x14ac:dyDescent="0.45">
      <c r="A133" s="139">
        <v>42068</v>
      </c>
      <c r="B133" s="103">
        <v>10.5</v>
      </c>
      <c r="C133" s="138">
        <v>80.165376932496414</v>
      </c>
      <c r="D133" s="138" t="e">
        <v>#N/A</v>
      </c>
      <c r="E133" s="138" t="e">
        <v>#N/A</v>
      </c>
      <c r="F133" s="138" t="e">
        <v>#N/A</v>
      </c>
      <c r="G133" s="138" t="e">
        <v>#N/A</v>
      </c>
      <c r="H133" s="138" t="e">
        <v>#N/A</v>
      </c>
      <c r="I133" s="138" t="e">
        <v>#N/A</v>
      </c>
      <c r="J133" s="138" t="e">
        <v>#N/A</v>
      </c>
      <c r="K133" s="138" t="e">
        <v>#N/A</v>
      </c>
      <c r="L133" s="140" t="e">
        <v>#N/A</v>
      </c>
      <c r="N133" s="108" t="e">
        <v>#N/A</v>
      </c>
      <c r="O133" s="95">
        <v>80.165376932496414</v>
      </c>
      <c r="P133" s="95" t="e">
        <v>#N/A</v>
      </c>
      <c r="Q133" s="95" t="e">
        <v>#N/A</v>
      </c>
      <c r="R133" s="343" t="e">
        <v>#N/A</v>
      </c>
      <c r="S133" s="550"/>
    </row>
    <row r="134" spans="1:28" ht="12.6" x14ac:dyDescent="0.45">
      <c r="A134" s="139">
        <v>41124</v>
      </c>
      <c r="B134" s="103">
        <v>20</v>
      </c>
      <c r="C134" s="138">
        <v>86.942379729033604</v>
      </c>
      <c r="D134" s="138" t="e">
        <v>#N/A</v>
      </c>
      <c r="E134" s="138" t="e">
        <v>#N/A</v>
      </c>
      <c r="F134" s="138" t="e">
        <v>#N/A</v>
      </c>
      <c r="G134" s="138" t="e">
        <v>#N/A</v>
      </c>
      <c r="H134" s="138" t="e">
        <v>#N/A</v>
      </c>
      <c r="I134" s="138" t="e">
        <v>#N/A</v>
      </c>
      <c r="J134" s="138" t="e">
        <v>#N/A</v>
      </c>
      <c r="K134" s="138" t="e">
        <v>#N/A</v>
      </c>
      <c r="L134" s="140" t="e">
        <v>#N/A</v>
      </c>
      <c r="N134" s="108" t="e">
        <v>#N/A</v>
      </c>
      <c r="O134" s="95">
        <v>86.942379729033604</v>
      </c>
      <c r="P134" s="95" t="e">
        <v>#N/A</v>
      </c>
      <c r="Q134" s="95" t="e">
        <v>#N/A</v>
      </c>
      <c r="R134" s="343" t="e">
        <v>#N/A</v>
      </c>
      <c r="S134" s="550"/>
    </row>
    <row r="135" spans="1:28" ht="12.6" x14ac:dyDescent="0.45">
      <c r="A135" s="139">
        <v>41134</v>
      </c>
      <c r="B135" s="103">
        <v>20</v>
      </c>
      <c r="C135" s="138">
        <v>86.953975002641542</v>
      </c>
      <c r="D135" s="138" t="e">
        <v>#N/A</v>
      </c>
      <c r="E135" s="138" t="e">
        <v>#N/A</v>
      </c>
      <c r="F135" s="138" t="e">
        <v>#N/A</v>
      </c>
      <c r="G135" s="138" t="e">
        <v>#N/A</v>
      </c>
      <c r="H135" s="138" t="e">
        <v>#N/A</v>
      </c>
      <c r="I135" s="138" t="e">
        <v>#N/A</v>
      </c>
      <c r="J135" s="138" t="e">
        <v>#N/A</v>
      </c>
      <c r="K135" s="138" t="e">
        <v>#N/A</v>
      </c>
      <c r="L135" s="140" t="e">
        <v>#N/A</v>
      </c>
      <c r="N135" s="108" t="e">
        <v>#N/A</v>
      </c>
      <c r="O135" s="95">
        <v>86.953975002641542</v>
      </c>
      <c r="P135" s="95" t="e">
        <v>#N/A</v>
      </c>
      <c r="Q135" s="95" t="e">
        <v>#N/A</v>
      </c>
      <c r="R135" s="343" t="e">
        <v>#N/A</v>
      </c>
      <c r="S135" s="550"/>
      <c r="AB135" s="133"/>
    </row>
    <row r="136" spans="1:28" ht="12.6" x14ac:dyDescent="0.45">
      <c r="A136" s="139">
        <v>41843</v>
      </c>
      <c r="B136" s="103">
        <v>75</v>
      </c>
      <c r="C136" s="138">
        <v>54.895855942905136</v>
      </c>
      <c r="D136" s="138" t="e">
        <v>#N/A</v>
      </c>
      <c r="E136" s="138" t="e">
        <v>#N/A</v>
      </c>
      <c r="F136" s="138" t="e">
        <v>#N/A</v>
      </c>
      <c r="G136" s="138" t="e">
        <v>#N/A</v>
      </c>
      <c r="H136" s="138" t="e">
        <v>#N/A</v>
      </c>
      <c r="I136" s="138" t="e">
        <v>#N/A</v>
      </c>
      <c r="J136" s="138" t="e">
        <v>#N/A</v>
      </c>
      <c r="K136" s="138" t="e">
        <v>#N/A</v>
      </c>
      <c r="L136" s="140" t="e">
        <v>#N/A</v>
      </c>
      <c r="N136" s="108" t="e">
        <v>#N/A</v>
      </c>
      <c r="O136" s="95">
        <v>54.895855942905136</v>
      </c>
      <c r="P136" s="95" t="e">
        <v>#N/A</v>
      </c>
      <c r="Q136" s="95" t="e">
        <v>#N/A</v>
      </c>
      <c r="R136" s="343" t="e">
        <v>#N/A</v>
      </c>
      <c r="S136" s="550"/>
      <c r="AB136" s="133"/>
    </row>
    <row r="137" spans="1:28" ht="12.6" x14ac:dyDescent="0.45">
      <c r="A137" s="139">
        <v>42328</v>
      </c>
      <c r="B137" s="103">
        <v>86</v>
      </c>
      <c r="C137" s="138" t="e">
        <v>#N/A</v>
      </c>
      <c r="D137" s="138">
        <v>41.83215803846263</v>
      </c>
      <c r="E137" s="138" t="e">
        <v>#N/A</v>
      </c>
      <c r="F137" s="138" t="e">
        <v>#N/A</v>
      </c>
      <c r="G137" s="138" t="e">
        <v>#N/A</v>
      </c>
      <c r="H137" s="138" t="e">
        <v>#N/A</v>
      </c>
      <c r="I137" s="138" t="e">
        <v>#N/A</v>
      </c>
      <c r="J137" s="138" t="e">
        <v>#N/A</v>
      </c>
      <c r="K137" s="138" t="e">
        <v>#N/A</v>
      </c>
      <c r="L137" s="140" t="e">
        <v>#N/A</v>
      </c>
      <c r="N137" s="108" t="e">
        <v>#N/A</v>
      </c>
      <c r="O137" s="95">
        <v>41.83215803846263</v>
      </c>
      <c r="P137" s="95" t="e">
        <v>#N/A</v>
      </c>
      <c r="Q137" s="95" t="e">
        <v>#N/A</v>
      </c>
      <c r="R137" s="343" t="e">
        <v>#N/A</v>
      </c>
      <c r="S137" s="550"/>
    </row>
    <row r="138" spans="1:28" ht="12.6" x14ac:dyDescent="0.45">
      <c r="A138" s="139">
        <v>42338</v>
      </c>
      <c r="B138" s="103">
        <v>50</v>
      </c>
      <c r="C138" s="138" t="e">
        <v>#N/A</v>
      </c>
      <c r="D138" s="138">
        <v>43.944939060794027</v>
      </c>
      <c r="E138" s="138" t="e">
        <v>#N/A</v>
      </c>
      <c r="F138" s="138" t="e">
        <v>#N/A</v>
      </c>
      <c r="G138" s="138" t="e">
        <v>#N/A</v>
      </c>
      <c r="H138" s="138" t="e">
        <v>#N/A</v>
      </c>
      <c r="I138" s="138" t="e">
        <v>#N/A</v>
      </c>
      <c r="J138" s="138" t="e">
        <v>#N/A</v>
      </c>
      <c r="K138" s="138" t="e">
        <v>#N/A</v>
      </c>
      <c r="L138" s="140" t="e">
        <v>#N/A</v>
      </c>
      <c r="N138" s="108" t="e">
        <v>#N/A</v>
      </c>
      <c r="O138" s="95">
        <v>43.944939060794027</v>
      </c>
      <c r="P138" s="95" t="e">
        <v>#N/A</v>
      </c>
      <c r="Q138" s="95" t="e">
        <v>#N/A</v>
      </c>
      <c r="R138" s="343" t="e">
        <v>#N/A</v>
      </c>
      <c r="S138" s="550"/>
    </row>
    <row r="139" spans="1:28" ht="12.6" x14ac:dyDescent="0.45">
      <c r="A139" s="139">
        <v>42375</v>
      </c>
      <c r="B139" s="103">
        <v>26</v>
      </c>
      <c r="C139" s="138">
        <v>27.570134361834949</v>
      </c>
      <c r="D139" s="138" t="e">
        <v>#N/A</v>
      </c>
      <c r="E139" s="138" t="e">
        <v>#N/A</v>
      </c>
      <c r="F139" s="138" t="e">
        <v>#N/A</v>
      </c>
      <c r="G139" s="138" t="e">
        <v>#N/A</v>
      </c>
      <c r="H139" s="138" t="e">
        <v>#N/A</v>
      </c>
      <c r="I139" s="138" t="e">
        <v>#N/A</v>
      </c>
      <c r="J139" s="138" t="e">
        <v>#N/A</v>
      </c>
      <c r="K139" s="138" t="e">
        <v>#N/A</v>
      </c>
      <c r="L139" s="140" t="e">
        <v>#N/A</v>
      </c>
      <c r="N139" s="108" t="e">
        <v>#N/A</v>
      </c>
      <c r="O139" s="95">
        <v>27.570134361834949</v>
      </c>
      <c r="P139" s="95" t="e">
        <v>#N/A</v>
      </c>
      <c r="Q139" s="95" t="e">
        <v>#N/A</v>
      </c>
      <c r="R139" s="343" t="e">
        <v>#N/A</v>
      </c>
      <c r="S139" s="550"/>
    </row>
    <row r="140" spans="1:28" ht="12.6" x14ac:dyDescent="0.45">
      <c r="A140" s="139">
        <v>40581</v>
      </c>
      <c r="B140" s="103">
        <v>250</v>
      </c>
      <c r="C140" s="138" t="e">
        <v>#N/A</v>
      </c>
      <c r="D140" s="138">
        <v>110.49964734050111</v>
      </c>
      <c r="E140" s="138" t="e">
        <v>#N/A</v>
      </c>
      <c r="F140" s="138" t="e">
        <v>#N/A</v>
      </c>
      <c r="G140" s="138" t="e">
        <v>#N/A</v>
      </c>
      <c r="H140" s="138" t="e">
        <v>#N/A</v>
      </c>
      <c r="I140" s="138" t="e">
        <v>#N/A</v>
      </c>
      <c r="J140" s="138" t="e">
        <v>#N/A</v>
      </c>
      <c r="K140" s="138" t="e">
        <v>#N/A</v>
      </c>
      <c r="L140" s="140" t="e">
        <v>#N/A</v>
      </c>
      <c r="N140" s="108" t="e">
        <v>#N/A</v>
      </c>
      <c r="O140" s="95">
        <v>110.49964734050111</v>
      </c>
      <c r="P140" s="95" t="e">
        <v>#N/A</v>
      </c>
      <c r="Q140" s="95" t="e">
        <v>#N/A</v>
      </c>
      <c r="R140" s="343" t="e">
        <v>#N/A</v>
      </c>
      <c r="S140" s="550"/>
    </row>
    <row r="141" spans="1:28" ht="12.6" x14ac:dyDescent="0.45">
      <c r="A141" s="139">
        <v>41886</v>
      </c>
      <c r="B141" s="103">
        <v>52</v>
      </c>
      <c r="C141" s="138" t="e">
        <v>#N/A</v>
      </c>
      <c r="D141" s="138">
        <v>44.468702713956525</v>
      </c>
      <c r="E141" s="138" t="e">
        <v>#N/A</v>
      </c>
      <c r="F141" s="138" t="e">
        <v>#N/A</v>
      </c>
      <c r="G141" s="138" t="e">
        <v>#N/A</v>
      </c>
      <c r="H141" s="138" t="e">
        <v>#N/A</v>
      </c>
      <c r="I141" s="138" t="e">
        <v>#N/A</v>
      </c>
      <c r="J141" s="138" t="e">
        <v>#N/A</v>
      </c>
      <c r="K141" s="138" t="e">
        <v>#N/A</v>
      </c>
      <c r="L141" s="140" t="e">
        <v>#N/A</v>
      </c>
      <c r="N141" s="108" t="e">
        <v>#N/A</v>
      </c>
      <c r="O141" s="95">
        <v>44.468702713956525</v>
      </c>
      <c r="P141" s="95" t="e">
        <v>#N/A</v>
      </c>
      <c r="Q141" s="95" t="e">
        <v>#N/A</v>
      </c>
      <c r="R141" s="343" t="e">
        <v>#N/A</v>
      </c>
      <c r="S141" s="550"/>
    </row>
    <row r="142" spans="1:28" ht="12.6" x14ac:dyDescent="0.45">
      <c r="A142" s="139">
        <v>41886</v>
      </c>
      <c r="B142" s="103">
        <v>120</v>
      </c>
      <c r="C142" s="138" t="e">
        <v>#N/A</v>
      </c>
      <c r="D142" s="138">
        <v>53.145800296636239</v>
      </c>
      <c r="E142" s="138" t="e">
        <v>#N/A</v>
      </c>
      <c r="F142" s="138" t="e">
        <v>#N/A</v>
      </c>
      <c r="G142" s="138" t="e">
        <v>#N/A</v>
      </c>
      <c r="H142" s="138" t="e">
        <v>#N/A</v>
      </c>
      <c r="I142" s="138" t="e">
        <v>#N/A</v>
      </c>
      <c r="J142" s="138" t="e">
        <v>#N/A</v>
      </c>
      <c r="K142" s="138" t="e">
        <v>#N/A</v>
      </c>
      <c r="L142" s="140" t="e">
        <v>#N/A</v>
      </c>
      <c r="N142" s="108" t="e">
        <v>#N/A</v>
      </c>
      <c r="O142" s="95">
        <v>53.145800296636239</v>
      </c>
      <c r="P142" s="95" t="e">
        <v>#N/A</v>
      </c>
      <c r="Q142" s="95" t="e">
        <v>#N/A</v>
      </c>
      <c r="R142" s="343" t="e">
        <v>#N/A</v>
      </c>
      <c r="S142" s="550"/>
    </row>
    <row r="143" spans="1:28" ht="12.6" x14ac:dyDescent="0.45">
      <c r="A143" s="139">
        <v>40550</v>
      </c>
      <c r="B143" s="103">
        <v>110</v>
      </c>
      <c r="C143" s="138">
        <v>117.90100245430406</v>
      </c>
      <c r="D143" s="138" t="e">
        <v>#N/A</v>
      </c>
      <c r="E143" s="138" t="e">
        <v>#N/A</v>
      </c>
      <c r="F143" s="138" t="e">
        <v>#N/A</v>
      </c>
      <c r="G143" s="138" t="e">
        <v>#N/A</v>
      </c>
      <c r="H143" s="138" t="e">
        <v>#N/A</v>
      </c>
      <c r="I143" s="138" t="e">
        <v>#N/A</v>
      </c>
      <c r="J143" s="138" t="e">
        <v>#N/A</v>
      </c>
      <c r="K143" s="138" t="e">
        <v>#N/A</v>
      </c>
      <c r="L143" s="140" t="e">
        <v>#N/A</v>
      </c>
      <c r="N143" s="108" t="e">
        <v>#N/A</v>
      </c>
      <c r="O143" s="95">
        <v>117.90100245430406</v>
      </c>
      <c r="P143" s="95" t="e">
        <v>#N/A</v>
      </c>
      <c r="Q143" s="95" t="e">
        <v>#N/A</v>
      </c>
      <c r="R143" s="343" t="e">
        <v>#N/A</v>
      </c>
      <c r="S143" s="550"/>
    </row>
    <row r="144" spans="1:28" ht="12.6" x14ac:dyDescent="0.45">
      <c r="A144" s="139">
        <v>42088</v>
      </c>
      <c r="B144" s="103">
        <v>30</v>
      </c>
      <c r="C144" s="138" t="e">
        <v>#N/A</v>
      </c>
      <c r="D144" s="138">
        <v>44.983306197820262</v>
      </c>
      <c r="E144" s="138" t="e">
        <v>#N/A</v>
      </c>
      <c r="F144" s="138" t="e">
        <v>#N/A</v>
      </c>
      <c r="G144" s="138" t="e">
        <v>#N/A</v>
      </c>
      <c r="H144" s="138" t="e">
        <v>#N/A</v>
      </c>
      <c r="I144" s="138" t="e">
        <v>#N/A</v>
      </c>
      <c r="J144" s="138" t="e">
        <v>#N/A</v>
      </c>
      <c r="K144" s="138" t="e">
        <v>#N/A</v>
      </c>
      <c r="L144" s="140" t="e">
        <v>#N/A</v>
      </c>
      <c r="N144" s="108" t="e">
        <v>#N/A</v>
      </c>
      <c r="O144" s="95">
        <v>44.983306197820262</v>
      </c>
      <c r="P144" s="95" t="e">
        <v>#N/A</v>
      </c>
      <c r="Q144" s="95" t="e">
        <v>#N/A</v>
      </c>
      <c r="R144" s="343" t="e">
        <v>#N/A</v>
      </c>
      <c r="S144" s="550"/>
    </row>
    <row r="145" spans="1:19" ht="12.6" x14ac:dyDescent="0.45">
      <c r="A145" s="139">
        <v>40909</v>
      </c>
      <c r="B145" s="103">
        <v>15</v>
      </c>
      <c r="C145" s="138" t="e">
        <v>#N/A</v>
      </c>
      <c r="D145" s="138">
        <v>82.937356166687763</v>
      </c>
      <c r="E145" s="138" t="e">
        <v>#N/A</v>
      </c>
      <c r="F145" s="138" t="e">
        <v>#N/A</v>
      </c>
      <c r="G145" s="138" t="e">
        <v>#N/A</v>
      </c>
      <c r="H145" s="138" t="e">
        <v>#N/A</v>
      </c>
      <c r="I145" s="138" t="e">
        <v>#N/A</v>
      </c>
      <c r="J145" s="138" t="e">
        <v>#N/A</v>
      </c>
      <c r="K145" s="138" t="e">
        <v>#N/A</v>
      </c>
      <c r="L145" s="140" t="e">
        <v>#N/A</v>
      </c>
      <c r="N145" s="108" t="e">
        <v>#N/A</v>
      </c>
      <c r="O145" s="95">
        <v>82.937356166687763</v>
      </c>
      <c r="P145" s="95" t="e">
        <v>#N/A</v>
      </c>
      <c r="Q145" s="95" t="e">
        <v>#N/A</v>
      </c>
      <c r="R145" s="343" t="e">
        <v>#N/A</v>
      </c>
      <c r="S145" s="550"/>
    </row>
    <row r="146" spans="1:19" ht="12.6" x14ac:dyDescent="0.45">
      <c r="A146" s="139">
        <v>40909</v>
      </c>
      <c r="B146" s="103">
        <v>15</v>
      </c>
      <c r="C146" s="138" t="e">
        <v>#N/A</v>
      </c>
      <c r="D146" s="138">
        <v>74.409786058782956</v>
      </c>
      <c r="E146" s="138" t="e">
        <v>#N/A</v>
      </c>
      <c r="F146" s="138" t="e">
        <v>#N/A</v>
      </c>
      <c r="G146" s="138" t="e">
        <v>#N/A</v>
      </c>
      <c r="H146" s="138" t="e">
        <v>#N/A</v>
      </c>
      <c r="I146" s="138" t="e">
        <v>#N/A</v>
      </c>
      <c r="J146" s="138" t="e">
        <v>#N/A</v>
      </c>
      <c r="K146" s="138" t="e">
        <v>#N/A</v>
      </c>
      <c r="L146" s="140" t="e">
        <v>#N/A</v>
      </c>
      <c r="N146" s="108" t="e">
        <v>#N/A</v>
      </c>
      <c r="O146" s="95">
        <v>74.409786058782956</v>
      </c>
      <c r="P146" s="95" t="e">
        <v>#N/A</v>
      </c>
      <c r="Q146" s="95" t="e">
        <v>#N/A</v>
      </c>
      <c r="R146" s="343" t="e">
        <v>#N/A</v>
      </c>
      <c r="S146" s="550"/>
    </row>
    <row r="147" spans="1:19" ht="12.6" x14ac:dyDescent="0.45">
      <c r="A147" s="139">
        <v>41786</v>
      </c>
      <c r="B147" s="103">
        <v>30</v>
      </c>
      <c r="C147" s="138" t="e">
        <v>#N/A</v>
      </c>
      <c r="D147" s="138">
        <v>60.023334159885067</v>
      </c>
      <c r="E147" s="138" t="e">
        <v>#N/A</v>
      </c>
      <c r="F147" s="138" t="e">
        <v>#N/A</v>
      </c>
      <c r="G147" s="138" t="e">
        <v>#N/A</v>
      </c>
      <c r="H147" s="138" t="e">
        <v>#N/A</v>
      </c>
      <c r="I147" s="138" t="e">
        <v>#N/A</v>
      </c>
      <c r="J147" s="138" t="e">
        <v>#N/A</v>
      </c>
      <c r="K147" s="138" t="e">
        <v>#N/A</v>
      </c>
      <c r="L147" s="140" t="e">
        <v>#N/A</v>
      </c>
      <c r="N147" s="108" t="e">
        <v>#N/A</v>
      </c>
      <c r="O147" s="95">
        <v>60.023334159885067</v>
      </c>
      <c r="P147" s="95" t="e">
        <v>#N/A</v>
      </c>
      <c r="Q147" s="95" t="e">
        <v>#N/A</v>
      </c>
      <c r="R147" s="343" t="e">
        <v>#N/A</v>
      </c>
      <c r="S147" s="550"/>
    </row>
    <row r="148" spans="1:19" ht="12.6" x14ac:dyDescent="0.45">
      <c r="A148" s="139">
        <v>42066</v>
      </c>
      <c r="B148" s="103">
        <v>62.25</v>
      </c>
      <c r="C148" s="138" t="e">
        <v>#N/A</v>
      </c>
      <c r="D148" s="138" t="e">
        <v>#N/A</v>
      </c>
      <c r="E148" s="138">
        <v>59.38586192764545</v>
      </c>
      <c r="F148" s="138" t="e">
        <v>#N/A</v>
      </c>
      <c r="G148" s="138" t="e">
        <v>#N/A</v>
      </c>
      <c r="H148" s="138" t="e">
        <v>#N/A</v>
      </c>
      <c r="I148" s="138" t="e">
        <v>#N/A</v>
      </c>
      <c r="J148" s="138" t="e">
        <v>#N/A</v>
      </c>
      <c r="K148" s="138" t="e">
        <v>#N/A</v>
      </c>
      <c r="L148" s="140" t="e">
        <v>#N/A</v>
      </c>
      <c r="N148" s="108" t="e">
        <v>#N/A</v>
      </c>
      <c r="O148" s="95" t="e">
        <v>#N/A</v>
      </c>
      <c r="P148" s="95">
        <v>59.38586192764545</v>
      </c>
      <c r="Q148" s="95" t="e">
        <v>#N/A</v>
      </c>
      <c r="R148" s="343" t="e">
        <v>#N/A</v>
      </c>
      <c r="S148" s="550"/>
    </row>
    <row r="149" spans="1:19" ht="12.6" x14ac:dyDescent="0.45">
      <c r="A149" s="139">
        <v>41936</v>
      </c>
      <c r="B149" s="103">
        <v>100</v>
      </c>
      <c r="C149" s="138" t="e">
        <v>#N/A</v>
      </c>
      <c r="D149" s="138" t="e">
        <v>#N/A</v>
      </c>
      <c r="E149" s="138">
        <v>63.220971033618881</v>
      </c>
      <c r="F149" s="138" t="e">
        <v>#N/A</v>
      </c>
      <c r="G149" s="138" t="e">
        <v>#N/A</v>
      </c>
      <c r="H149" s="138" t="e">
        <v>#N/A</v>
      </c>
      <c r="I149" s="138" t="e">
        <v>#N/A</v>
      </c>
      <c r="J149" s="138" t="e">
        <v>#N/A</v>
      </c>
      <c r="K149" s="138" t="e">
        <v>#N/A</v>
      </c>
      <c r="L149" s="140" t="e">
        <v>#N/A</v>
      </c>
      <c r="N149" s="108" t="e">
        <v>#N/A</v>
      </c>
      <c r="O149" s="95" t="e">
        <v>#N/A</v>
      </c>
      <c r="P149" s="95">
        <v>63.220971033618881</v>
      </c>
      <c r="Q149" s="95" t="e">
        <v>#N/A</v>
      </c>
      <c r="R149" s="343" t="e">
        <v>#N/A</v>
      </c>
      <c r="S149" s="550"/>
    </row>
    <row r="150" spans="1:19" ht="12.6" x14ac:dyDescent="0.45">
      <c r="A150" s="139">
        <v>42186</v>
      </c>
      <c r="B150" s="103">
        <v>20</v>
      </c>
      <c r="C150" s="138" t="e">
        <v>#N/A</v>
      </c>
      <c r="D150" s="138" t="e">
        <v>#N/A</v>
      </c>
      <c r="E150" s="138">
        <v>62.650429845840414</v>
      </c>
      <c r="F150" s="138" t="e">
        <v>#N/A</v>
      </c>
      <c r="G150" s="138" t="e">
        <v>#N/A</v>
      </c>
      <c r="H150" s="138" t="e">
        <v>#N/A</v>
      </c>
      <c r="I150" s="138" t="e">
        <v>#N/A</v>
      </c>
      <c r="J150" s="138" t="e">
        <v>#N/A</v>
      </c>
      <c r="K150" s="138" t="e">
        <v>#N/A</v>
      </c>
      <c r="L150" s="140" t="e">
        <v>#N/A</v>
      </c>
      <c r="N150" s="108" t="e">
        <v>#N/A</v>
      </c>
      <c r="O150" s="95" t="e">
        <v>#N/A</v>
      </c>
      <c r="P150" s="95">
        <v>62.650429845840414</v>
      </c>
      <c r="Q150" s="95" t="e">
        <v>#N/A</v>
      </c>
      <c r="R150" s="343" t="e">
        <v>#N/A</v>
      </c>
      <c r="S150" s="550"/>
    </row>
    <row r="151" spans="1:19" ht="12.6" x14ac:dyDescent="0.45">
      <c r="A151" s="139">
        <v>39965</v>
      </c>
      <c r="B151" s="103">
        <v>14</v>
      </c>
      <c r="C151" s="138" t="e">
        <v>#N/A</v>
      </c>
      <c r="D151" s="138" t="e">
        <v>#N/A</v>
      </c>
      <c r="E151" s="138" t="e">
        <v>#N/A</v>
      </c>
      <c r="F151" s="138" t="e">
        <v>#N/A</v>
      </c>
      <c r="G151" s="138">
        <v>194.38722260280545</v>
      </c>
      <c r="H151" s="138" t="e">
        <v>#N/A</v>
      </c>
      <c r="I151" s="138" t="e">
        <v>#N/A</v>
      </c>
      <c r="J151" s="138" t="e">
        <v>#N/A</v>
      </c>
      <c r="K151" s="138" t="e">
        <v>#N/A</v>
      </c>
      <c r="L151" s="140" t="e">
        <v>#N/A</v>
      </c>
      <c r="N151" s="108" t="e">
        <v>#N/A</v>
      </c>
      <c r="O151" s="95" t="e">
        <v>#N/A</v>
      </c>
      <c r="P151" s="95">
        <v>194.38722260280545</v>
      </c>
      <c r="Q151" s="95" t="e">
        <v>#N/A</v>
      </c>
      <c r="R151" s="343" t="e">
        <v>#N/A</v>
      </c>
      <c r="S151" s="550"/>
    </row>
    <row r="152" spans="1:19" ht="12.6" x14ac:dyDescent="0.45">
      <c r="A152" s="139">
        <v>39965</v>
      </c>
      <c r="B152" s="103">
        <v>10.08</v>
      </c>
      <c r="C152" s="138" t="e">
        <v>#N/A</v>
      </c>
      <c r="D152" s="138" t="e">
        <v>#N/A</v>
      </c>
      <c r="E152" s="138" t="e">
        <v>#N/A</v>
      </c>
      <c r="F152" s="138" t="e">
        <v>#N/A</v>
      </c>
      <c r="G152" s="138" t="e">
        <v>#N/A</v>
      </c>
      <c r="H152" s="138">
        <v>220.97672286541973</v>
      </c>
      <c r="I152" s="138" t="e">
        <v>#N/A</v>
      </c>
      <c r="J152" s="138" t="e">
        <v>#N/A</v>
      </c>
      <c r="K152" s="138" t="e">
        <v>#N/A</v>
      </c>
      <c r="L152" s="140" t="e">
        <v>#N/A</v>
      </c>
      <c r="N152" s="108" t="e">
        <v>#N/A</v>
      </c>
      <c r="O152" s="95" t="e">
        <v>#N/A</v>
      </c>
      <c r="P152" s="95" t="e">
        <v>#N/A</v>
      </c>
      <c r="Q152" s="95">
        <v>220.97672286541973</v>
      </c>
      <c r="R152" s="343" t="e">
        <v>#N/A</v>
      </c>
      <c r="S152" s="550"/>
    </row>
    <row r="153" spans="1:19" ht="12.6" x14ac:dyDescent="0.45">
      <c r="A153" s="139">
        <v>41309</v>
      </c>
      <c r="B153" s="103">
        <v>28.8</v>
      </c>
      <c r="C153" s="138" t="e">
        <v>#N/A</v>
      </c>
      <c r="D153" s="138" t="e">
        <v>#N/A</v>
      </c>
      <c r="E153" s="138">
        <v>96.653412914908998</v>
      </c>
      <c r="F153" s="138" t="e">
        <v>#N/A</v>
      </c>
      <c r="G153" s="138" t="e">
        <v>#N/A</v>
      </c>
      <c r="H153" s="138" t="e">
        <v>#N/A</v>
      </c>
      <c r="I153" s="138" t="e">
        <v>#N/A</v>
      </c>
      <c r="J153" s="138" t="e">
        <v>#N/A</v>
      </c>
      <c r="K153" s="138" t="e">
        <v>#N/A</v>
      </c>
      <c r="L153" s="140" t="e">
        <v>#N/A</v>
      </c>
      <c r="N153" s="108" t="e">
        <v>#N/A</v>
      </c>
      <c r="O153" s="95" t="e">
        <v>#N/A</v>
      </c>
      <c r="P153" s="95">
        <v>96.653412914908998</v>
      </c>
      <c r="Q153" s="95" t="e">
        <v>#N/A</v>
      </c>
      <c r="R153" s="343" t="e">
        <v>#N/A</v>
      </c>
      <c r="S153" s="550"/>
    </row>
    <row r="154" spans="1:19" ht="12.6" x14ac:dyDescent="0.45">
      <c r="A154" s="139">
        <v>40170</v>
      </c>
      <c r="B154" s="103">
        <v>50</v>
      </c>
      <c r="C154" s="138" t="e">
        <v>#N/A</v>
      </c>
      <c r="D154" s="138" t="e">
        <v>#N/A</v>
      </c>
      <c r="E154" s="138" t="e">
        <v>#N/A</v>
      </c>
      <c r="F154" s="138">
        <v>128.46820614698845</v>
      </c>
      <c r="G154" s="138" t="e">
        <v>#N/A</v>
      </c>
      <c r="H154" s="138" t="e">
        <v>#N/A</v>
      </c>
      <c r="I154" s="138" t="e">
        <v>#N/A</v>
      </c>
      <c r="J154" s="138" t="e">
        <v>#N/A</v>
      </c>
      <c r="K154" s="138" t="e">
        <v>#N/A</v>
      </c>
      <c r="L154" s="140" t="e">
        <v>#N/A</v>
      </c>
      <c r="N154" s="108" t="e">
        <v>#N/A</v>
      </c>
      <c r="O154" s="95" t="e">
        <v>#N/A</v>
      </c>
      <c r="P154" s="95">
        <v>128.46820614698845</v>
      </c>
      <c r="Q154" s="95" t="e">
        <v>#N/A</v>
      </c>
      <c r="R154" s="343" t="e">
        <v>#N/A</v>
      </c>
      <c r="S154" s="550"/>
    </row>
    <row r="155" spans="1:19" ht="12.6" x14ac:dyDescent="0.45">
      <c r="A155" s="139">
        <v>40817</v>
      </c>
      <c r="B155" s="103">
        <v>9</v>
      </c>
      <c r="C155" s="138" t="e">
        <v>#N/A</v>
      </c>
      <c r="D155" s="138">
        <v>133.03692870117212</v>
      </c>
      <c r="E155" s="138" t="e">
        <v>#N/A</v>
      </c>
      <c r="F155" s="138" t="e">
        <v>#N/A</v>
      </c>
      <c r="G155" s="138" t="e">
        <v>#N/A</v>
      </c>
      <c r="H155" s="138" t="e">
        <v>#N/A</v>
      </c>
      <c r="I155" s="138" t="e">
        <v>#N/A</v>
      </c>
      <c r="J155" s="138" t="e">
        <v>#N/A</v>
      </c>
      <c r="K155" s="138" t="e">
        <v>#N/A</v>
      </c>
      <c r="L155" s="140" t="e">
        <v>#N/A</v>
      </c>
      <c r="N155" s="108" t="e">
        <v>#N/A</v>
      </c>
      <c r="O155" s="95">
        <v>133.03692870117212</v>
      </c>
      <c r="P155" s="95" t="e">
        <v>#N/A</v>
      </c>
      <c r="Q155" s="95" t="e">
        <v>#N/A</v>
      </c>
      <c r="R155" s="343" t="e">
        <v>#N/A</v>
      </c>
      <c r="S155" s="550"/>
    </row>
    <row r="156" spans="1:19" ht="12.6" x14ac:dyDescent="0.45">
      <c r="A156" s="139">
        <v>42065</v>
      </c>
      <c r="B156" s="103">
        <v>6</v>
      </c>
      <c r="C156" s="138" t="e">
        <v>#N/A</v>
      </c>
      <c r="D156" s="138" t="e">
        <v>#N/A</v>
      </c>
      <c r="E156" s="138" t="e">
        <v>#N/A</v>
      </c>
      <c r="F156" s="138" t="e">
        <v>#N/A</v>
      </c>
      <c r="G156" s="138" t="e">
        <v>#N/A</v>
      </c>
      <c r="H156" s="138" t="e">
        <v>#N/A</v>
      </c>
      <c r="I156" s="138" t="e">
        <v>#N/A</v>
      </c>
      <c r="J156" s="138" t="e">
        <v>#N/A</v>
      </c>
      <c r="K156" s="138">
        <v>96.759678505304777</v>
      </c>
      <c r="L156" s="140" t="e">
        <v>#N/A</v>
      </c>
      <c r="N156" s="108" t="e">
        <v>#N/A</v>
      </c>
      <c r="O156" s="95" t="e">
        <v>#N/A</v>
      </c>
      <c r="P156" s="95" t="e">
        <v>#N/A</v>
      </c>
      <c r="Q156" s="95" t="e">
        <v>#N/A</v>
      </c>
      <c r="R156" s="343">
        <v>96.759678505304777</v>
      </c>
      <c r="S156" s="550"/>
    </row>
    <row r="157" spans="1:19" ht="12.6" x14ac:dyDescent="0.45">
      <c r="A157" s="139">
        <v>41380</v>
      </c>
      <c r="B157" s="103">
        <v>20</v>
      </c>
      <c r="C157" s="138">
        <v>60.0322595419576</v>
      </c>
      <c r="D157" s="138" t="e">
        <v>#N/A</v>
      </c>
      <c r="E157" s="138" t="e">
        <v>#N/A</v>
      </c>
      <c r="F157" s="138" t="e">
        <v>#N/A</v>
      </c>
      <c r="G157" s="138" t="e">
        <v>#N/A</v>
      </c>
      <c r="H157" s="138" t="e">
        <v>#N/A</v>
      </c>
      <c r="I157" s="138" t="e">
        <v>#N/A</v>
      </c>
      <c r="J157" s="138" t="e">
        <v>#N/A</v>
      </c>
      <c r="K157" s="138" t="e">
        <v>#N/A</v>
      </c>
      <c r="L157" s="140" t="e">
        <v>#N/A</v>
      </c>
      <c r="N157" s="108" t="e">
        <v>#N/A</v>
      </c>
      <c r="O157" s="95">
        <v>60.0322595419576</v>
      </c>
      <c r="P157" s="95" t="e">
        <v>#N/A</v>
      </c>
      <c r="Q157" s="95" t="e">
        <v>#N/A</v>
      </c>
      <c r="R157" s="343" t="e">
        <v>#N/A</v>
      </c>
      <c r="S157" s="550"/>
    </row>
    <row r="158" spans="1:19" ht="12.6" x14ac:dyDescent="0.45">
      <c r="A158" s="139">
        <v>41256</v>
      </c>
      <c r="B158" s="103">
        <v>20</v>
      </c>
      <c r="C158" s="138" t="e">
        <v>#N/A</v>
      </c>
      <c r="D158" s="138">
        <v>80.318451061926751</v>
      </c>
      <c r="E158" s="138" t="e">
        <v>#N/A</v>
      </c>
      <c r="F158" s="138" t="e">
        <v>#N/A</v>
      </c>
      <c r="G158" s="138" t="e">
        <v>#N/A</v>
      </c>
      <c r="H158" s="138" t="e">
        <v>#N/A</v>
      </c>
      <c r="I158" s="138" t="e">
        <v>#N/A</v>
      </c>
      <c r="J158" s="138" t="e">
        <v>#N/A</v>
      </c>
      <c r="K158" s="138" t="e">
        <v>#N/A</v>
      </c>
      <c r="L158" s="140" t="e">
        <v>#N/A</v>
      </c>
      <c r="N158" s="108" t="e">
        <v>#N/A</v>
      </c>
      <c r="O158" s="95">
        <v>80.318451061926751</v>
      </c>
      <c r="P158" s="95" t="e">
        <v>#N/A</v>
      </c>
      <c r="Q158" s="95" t="e">
        <v>#N/A</v>
      </c>
      <c r="R158" s="343" t="e">
        <v>#N/A</v>
      </c>
      <c r="S158" s="550"/>
    </row>
    <row r="159" spans="1:19" ht="12.6" x14ac:dyDescent="0.45">
      <c r="A159" s="139">
        <v>40897</v>
      </c>
      <c r="B159" s="103">
        <v>20</v>
      </c>
      <c r="C159" s="138" t="e">
        <v>#N/A</v>
      </c>
      <c r="D159" s="138">
        <v>81.803350471648059</v>
      </c>
      <c r="E159" s="138" t="e">
        <v>#N/A</v>
      </c>
      <c r="F159" s="138" t="e">
        <v>#N/A</v>
      </c>
      <c r="G159" s="138" t="e">
        <v>#N/A</v>
      </c>
      <c r="H159" s="138" t="e">
        <v>#N/A</v>
      </c>
      <c r="I159" s="138" t="e">
        <v>#N/A</v>
      </c>
      <c r="J159" s="138" t="e">
        <v>#N/A</v>
      </c>
      <c r="K159" s="138" t="e">
        <v>#N/A</v>
      </c>
      <c r="L159" s="140" t="e">
        <v>#N/A</v>
      </c>
      <c r="N159" s="108" t="e">
        <v>#N/A</v>
      </c>
      <c r="O159" s="95">
        <v>81.803350471648059</v>
      </c>
      <c r="P159" s="95" t="e">
        <v>#N/A</v>
      </c>
      <c r="Q159" s="95" t="e">
        <v>#N/A</v>
      </c>
      <c r="R159" s="343" t="e">
        <v>#N/A</v>
      </c>
      <c r="S159" s="550"/>
    </row>
    <row r="160" spans="1:19" ht="12.6" x14ac:dyDescent="0.45">
      <c r="A160" s="139">
        <v>42355</v>
      </c>
      <c r="B160" s="103">
        <v>90</v>
      </c>
      <c r="C160" s="138" t="e">
        <v>#N/A</v>
      </c>
      <c r="D160" s="138">
        <v>39.531973549131912</v>
      </c>
      <c r="E160" s="138" t="e">
        <v>#N/A</v>
      </c>
      <c r="F160" s="138" t="e">
        <v>#N/A</v>
      </c>
      <c r="G160" s="138" t="e">
        <v>#N/A</v>
      </c>
      <c r="H160" s="138" t="e">
        <v>#N/A</v>
      </c>
      <c r="I160" s="138" t="e">
        <v>#N/A</v>
      </c>
      <c r="J160" s="138" t="e">
        <v>#N/A</v>
      </c>
      <c r="K160" s="138" t="e">
        <v>#N/A</v>
      </c>
      <c r="L160" s="140" t="e">
        <v>#N/A</v>
      </c>
      <c r="N160" s="108" t="e">
        <v>#N/A</v>
      </c>
      <c r="O160" s="95">
        <v>39.531973549131912</v>
      </c>
      <c r="P160" s="95" t="e">
        <v>#N/A</v>
      </c>
      <c r="Q160" s="95" t="e">
        <v>#N/A</v>
      </c>
      <c r="R160" s="343" t="e">
        <v>#N/A</v>
      </c>
      <c r="S160" s="550"/>
    </row>
    <row r="161" spans="1:19" ht="12.6" x14ac:dyDescent="0.45">
      <c r="A161" s="139">
        <v>42221</v>
      </c>
      <c r="B161" s="103">
        <v>30</v>
      </c>
      <c r="C161" s="138" t="e">
        <v>#N/A</v>
      </c>
      <c r="D161" s="138">
        <v>43.026839920156732</v>
      </c>
      <c r="E161" s="138" t="e">
        <v>#N/A</v>
      </c>
      <c r="F161" s="138" t="e">
        <v>#N/A</v>
      </c>
      <c r="G161" s="138" t="e">
        <v>#N/A</v>
      </c>
      <c r="H161" s="138" t="e">
        <v>#N/A</v>
      </c>
      <c r="I161" s="138" t="e">
        <v>#N/A</v>
      </c>
      <c r="J161" s="138" t="e">
        <v>#N/A</v>
      </c>
      <c r="K161" s="138" t="e">
        <v>#N/A</v>
      </c>
      <c r="L161" s="140" t="e">
        <v>#N/A</v>
      </c>
      <c r="N161" s="108" t="e">
        <v>#N/A</v>
      </c>
      <c r="O161" s="95">
        <v>43.026839920156732</v>
      </c>
      <c r="P161" s="95" t="e">
        <v>#N/A</v>
      </c>
      <c r="Q161" s="95" t="e">
        <v>#N/A</v>
      </c>
      <c r="R161" s="343" t="e">
        <v>#N/A</v>
      </c>
      <c r="S161" s="550"/>
    </row>
    <row r="162" spans="1:19" ht="12.6" x14ac:dyDescent="0.45">
      <c r="A162" s="139">
        <v>42200</v>
      </c>
      <c r="B162" s="103">
        <v>125</v>
      </c>
      <c r="C162" s="138">
        <v>49.643911089058506</v>
      </c>
      <c r="D162" s="138" t="e">
        <v>#N/A</v>
      </c>
      <c r="E162" s="138" t="e">
        <v>#N/A</v>
      </c>
      <c r="F162" s="138" t="e">
        <v>#N/A</v>
      </c>
      <c r="G162" s="138" t="e">
        <v>#N/A</v>
      </c>
      <c r="H162" s="138" t="e">
        <v>#N/A</v>
      </c>
      <c r="I162" s="138" t="e">
        <v>#N/A</v>
      </c>
      <c r="J162" s="138" t="e">
        <v>#N/A</v>
      </c>
      <c r="K162" s="138" t="e">
        <v>#N/A</v>
      </c>
      <c r="L162" s="140" t="e">
        <v>#N/A</v>
      </c>
      <c r="N162" s="108" t="e">
        <v>#N/A</v>
      </c>
      <c r="O162" s="95">
        <v>49.643911089058506</v>
      </c>
      <c r="P162" s="95" t="e">
        <v>#N/A</v>
      </c>
      <c r="Q162" s="95" t="e">
        <v>#N/A</v>
      </c>
      <c r="R162" s="343" t="e">
        <v>#N/A</v>
      </c>
      <c r="S162" s="550"/>
    </row>
    <row r="163" spans="1:19" ht="12.6" x14ac:dyDescent="0.45">
      <c r="A163" s="139">
        <v>40885</v>
      </c>
      <c r="B163" s="103">
        <v>19</v>
      </c>
      <c r="C163" s="138" t="e">
        <v>#N/A</v>
      </c>
      <c r="D163" s="138">
        <v>104.17838165945746</v>
      </c>
      <c r="E163" s="138" t="e">
        <v>#N/A</v>
      </c>
      <c r="F163" s="138" t="e">
        <v>#N/A</v>
      </c>
      <c r="G163" s="138" t="e">
        <v>#N/A</v>
      </c>
      <c r="H163" s="138" t="e">
        <v>#N/A</v>
      </c>
      <c r="I163" s="138" t="e">
        <v>#N/A</v>
      </c>
      <c r="J163" s="138" t="e">
        <v>#N/A</v>
      </c>
      <c r="K163" s="138" t="e">
        <v>#N/A</v>
      </c>
      <c r="L163" s="140" t="e">
        <v>#N/A</v>
      </c>
      <c r="N163" s="108" t="e">
        <v>#N/A</v>
      </c>
      <c r="O163" s="95">
        <v>104.17838165945746</v>
      </c>
      <c r="P163" s="95" t="e">
        <v>#N/A</v>
      </c>
      <c r="Q163" s="95" t="e">
        <v>#N/A</v>
      </c>
      <c r="R163" s="343" t="e">
        <v>#N/A</v>
      </c>
      <c r="S163" s="550"/>
    </row>
    <row r="164" spans="1:19" ht="12.6" x14ac:dyDescent="0.45">
      <c r="A164" s="139">
        <v>42509</v>
      </c>
      <c r="B164" s="103">
        <v>100</v>
      </c>
      <c r="C164" s="138" t="e">
        <v>#N/A</v>
      </c>
      <c r="D164" s="138">
        <v>32.85834074007844</v>
      </c>
      <c r="E164" s="138" t="e">
        <v>#N/A</v>
      </c>
      <c r="F164" s="138" t="e">
        <v>#N/A</v>
      </c>
      <c r="G164" s="138" t="e">
        <v>#N/A</v>
      </c>
      <c r="H164" s="138" t="e">
        <v>#N/A</v>
      </c>
      <c r="I164" s="138" t="e">
        <v>#N/A</v>
      </c>
      <c r="J164" s="138" t="e">
        <v>#N/A</v>
      </c>
      <c r="K164" s="138" t="e">
        <v>#N/A</v>
      </c>
      <c r="L164" s="140" t="e">
        <v>#N/A</v>
      </c>
      <c r="N164" s="108" t="e">
        <v>#N/A</v>
      </c>
      <c r="O164" s="95">
        <v>32.85834074007844</v>
      </c>
      <c r="P164" s="95" t="e">
        <v>#N/A</v>
      </c>
      <c r="Q164" s="95" t="e">
        <v>#N/A</v>
      </c>
      <c r="R164" s="343" t="e">
        <v>#N/A</v>
      </c>
      <c r="S164" s="550"/>
    </row>
    <row r="165" spans="1:19" ht="12.6" x14ac:dyDescent="0.45">
      <c r="A165" s="139">
        <v>40897</v>
      </c>
      <c r="B165" s="103">
        <v>30</v>
      </c>
      <c r="C165" s="138" t="e">
        <v>#N/A</v>
      </c>
      <c r="D165" s="138" t="e">
        <v>#N/A</v>
      </c>
      <c r="E165" s="138" t="e">
        <v>#N/A</v>
      </c>
      <c r="F165" s="138" t="e">
        <v>#N/A</v>
      </c>
      <c r="G165" s="138" t="e">
        <v>#N/A</v>
      </c>
      <c r="H165" s="138" t="e">
        <v>#N/A</v>
      </c>
      <c r="I165" s="138" t="e">
        <v>#N/A</v>
      </c>
      <c r="J165" s="138" t="e">
        <v>#N/A</v>
      </c>
      <c r="K165" s="138">
        <v>110.34527680408773</v>
      </c>
      <c r="L165" s="140" t="e">
        <v>#N/A</v>
      </c>
      <c r="N165" s="108" t="e">
        <v>#N/A</v>
      </c>
      <c r="O165" s="95" t="e">
        <v>#N/A</v>
      </c>
      <c r="P165" s="95" t="e">
        <v>#N/A</v>
      </c>
      <c r="Q165" s="95" t="e">
        <v>#N/A</v>
      </c>
      <c r="R165" s="343">
        <v>110.34527680408773</v>
      </c>
      <c r="S165" s="550"/>
    </row>
    <row r="166" spans="1:19" ht="12.6" x14ac:dyDescent="0.45">
      <c r="A166" s="139">
        <v>41920</v>
      </c>
      <c r="B166" s="103">
        <v>101.3</v>
      </c>
      <c r="C166" s="138" t="e">
        <v>#N/A</v>
      </c>
      <c r="D166" s="138" t="e">
        <v>#N/A</v>
      </c>
      <c r="E166" s="138" t="e">
        <v>#N/A</v>
      </c>
      <c r="F166" s="138" t="e">
        <v>#N/A</v>
      </c>
      <c r="G166" s="138" t="e">
        <v>#N/A</v>
      </c>
      <c r="H166" s="138" t="e">
        <v>#N/A</v>
      </c>
      <c r="I166" s="138" t="e">
        <v>#N/A</v>
      </c>
      <c r="J166" s="138" t="e">
        <v>#N/A</v>
      </c>
      <c r="K166" s="138">
        <v>50.173001903860701</v>
      </c>
      <c r="L166" s="140" t="e">
        <v>#N/A</v>
      </c>
      <c r="N166" s="108" t="e">
        <v>#N/A</v>
      </c>
      <c r="O166" s="95" t="e">
        <v>#N/A</v>
      </c>
      <c r="P166" s="95" t="e">
        <v>#N/A</v>
      </c>
      <c r="Q166" s="95" t="e">
        <v>#N/A</v>
      </c>
      <c r="R166" s="343">
        <v>50.173001903860701</v>
      </c>
      <c r="S166" s="550"/>
    </row>
    <row r="167" spans="1:19" ht="12.6" x14ac:dyDescent="0.45">
      <c r="A167" s="139">
        <v>41920</v>
      </c>
      <c r="B167" s="103">
        <v>51</v>
      </c>
      <c r="C167" s="138" t="e">
        <v>#N/A</v>
      </c>
      <c r="D167" s="138" t="e">
        <v>#N/A</v>
      </c>
      <c r="E167" s="138" t="e">
        <v>#N/A</v>
      </c>
      <c r="F167" s="138" t="e">
        <v>#N/A</v>
      </c>
      <c r="G167" s="138" t="e">
        <v>#N/A</v>
      </c>
      <c r="H167" s="138" t="e">
        <v>#N/A</v>
      </c>
      <c r="I167" s="138" t="e">
        <v>#N/A</v>
      </c>
      <c r="J167" s="138" t="e">
        <v>#N/A</v>
      </c>
      <c r="K167" s="138">
        <v>50.900981374424873</v>
      </c>
      <c r="L167" s="140" t="e">
        <v>#N/A</v>
      </c>
      <c r="N167" s="108" t="e">
        <v>#N/A</v>
      </c>
      <c r="O167" s="95" t="e">
        <v>#N/A</v>
      </c>
      <c r="P167" s="95" t="e">
        <v>#N/A</v>
      </c>
      <c r="Q167" s="95" t="e">
        <v>#N/A</v>
      </c>
      <c r="R167" s="343">
        <v>50.900981374424873</v>
      </c>
      <c r="S167" s="550"/>
    </row>
    <row r="168" spans="1:19" ht="12.6" x14ac:dyDescent="0.45">
      <c r="A168" s="139">
        <v>41920</v>
      </c>
      <c r="B168" s="103">
        <v>76.5</v>
      </c>
      <c r="C168" s="138" t="e">
        <v>#N/A</v>
      </c>
      <c r="D168" s="138" t="e">
        <v>#N/A</v>
      </c>
      <c r="E168" s="138" t="e">
        <v>#N/A</v>
      </c>
      <c r="F168" s="138" t="e">
        <v>#N/A</v>
      </c>
      <c r="G168" s="138" t="e">
        <v>#N/A</v>
      </c>
      <c r="H168" s="138" t="e">
        <v>#N/A</v>
      </c>
      <c r="I168" s="138" t="e">
        <v>#N/A</v>
      </c>
      <c r="J168" s="138" t="e">
        <v>#N/A</v>
      </c>
      <c r="K168" s="138">
        <v>50.8470545002357</v>
      </c>
      <c r="L168" s="140" t="e">
        <v>#N/A</v>
      </c>
      <c r="N168" s="108" t="e">
        <v>#N/A</v>
      </c>
      <c r="O168" s="95" t="e">
        <v>#N/A</v>
      </c>
      <c r="P168" s="95" t="e">
        <v>#N/A</v>
      </c>
      <c r="Q168" s="95" t="e">
        <v>#N/A</v>
      </c>
      <c r="R168" s="343">
        <v>50.8470545002357</v>
      </c>
      <c r="S168" s="550"/>
    </row>
    <row r="169" spans="1:19" ht="12.6" x14ac:dyDescent="0.45">
      <c r="A169" s="139">
        <v>42201</v>
      </c>
      <c r="B169" s="103">
        <v>150</v>
      </c>
      <c r="C169" s="138">
        <v>46.667680401473191</v>
      </c>
      <c r="D169" s="138" t="e">
        <v>#N/A</v>
      </c>
      <c r="E169" s="138" t="e">
        <v>#N/A</v>
      </c>
      <c r="F169" s="138" t="e">
        <v>#N/A</v>
      </c>
      <c r="G169" s="138" t="e">
        <v>#N/A</v>
      </c>
      <c r="H169" s="138" t="e">
        <v>#N/A</v>
      </c>
      <c r="I169" s="138" t="e">
        <v>#N/A</v>
      </c>
      <c r="J169" s="138" t="e">
        <v>#N/A</v>
      </c>
      <c r="K169" s="138" t="e">
        <v>#N/A</v>
      </c>
      <c r="L169" s="140" t="e">
        <v>#N/A</v>
      </c>
      <c r="N169" s="108" t="e">
        <v>#N/A</v>
      </c>
      <c r="O169" s="95">
        <v>46.667680401473191</v>
      </c>
      <c r="P169" s="95" t="e">
        <v>#N/A</v>
      </c>
      <c r="Q169" s="95" t="e">
        <v>#N/A</v>
      </c>
      <c r="R169" s="343" t="e">
        <v>#N/A</v>
      </c>
      <c r="S169" s="550"/>
    </row>
    <row r="170" spans="1:19" ht="12.6" x14ac:dyDescent="0.45">
      <c r="A170" s="139">
        <v>42232</v>
      </c>
      <c r="B170" s="103">
        <v>10</v>
      </c>
      <c r="C170" s="138">
        <v>47.916239973021511</v>
      </c>
      <c r="D170" s="138" t="e">
        <v>#N/A</v>
      </c>
      <c r="E170" s="138" t="e">
        <v>#N/A</v>
      </c>
      <c r="F170" s="138" t="e">
        <v>#N/A</v>
      </c>
      <c r="G170" s="138" t="e">
        <v>#N/A</v>
      </c>
      <c r="H170" s="138" t="e">
        <v>#N/A</v>
      </c>
      <c r="I170" s="138" t="e">
        <v>#N/A</v>
      </c>
      <c r="J170" s="138" t="e">
        <v>#N/A</v>
      </c>
      <c r="K170" s="138" t="e">
        <v>#N/A</v>
      </c>
      <c r="L170" s="140" t="e">
        <v>#N/A</v>
      </c>
      <c r="N170" s="108" t="e">
        <v>#N/A</v>
      </c>
      <c r="O170" s="95">
        <v>47.916239973021511</v>
      </c>
      <c r="P170" s="95" t="e">
        <v>#N/A</v>
      </c>
      <c r="Q170" s="95" t="e">
        <v>#N/A</v>
      </c>
      <c r="R170" s="343" t="e">
        <v>#N/A</v>
      </c>
      <c r="S170" s="550"/>
    </row>
    <row r="171" spans="1:19" ht="12.6" x14ac:dyDescent="0.45">
      <c r="A171" s="139">
        <v>42628</v>
      </c>
      <c r="B171" s="103">
        <v>100</v>
      </c>
      <c r="C171" s="138">
        <v>39.808639615847902</v>
      </c>
      <c r="D171" s="138" t="e">
        <v>#N/A</v>
      </c>
      <c r="E171" s="138" t="e">
        <v>#N/A</v>
      </c>
      <c r="F171" s="138" t="e">
        <v>#N/A</v>
      </c>
      <c r="G171" s="138" t="e">
        <v>#N/A</v>
      </c>
      <c r="H171" s="138" t="e">
        <v>#N/A</v>
      </c>
      <c r="I171" s="138" t="e">
        <v>#N/A</v>
      </c>
      <c r="J171" s="138" t="e">
        <v>#N/A</v>
      </c>
      <c r="K171" s="138" t="e">
        <v>#N/A</v>
      </c>
      <c r="L171" s="140" t="e">
        <v>#N/A</v>
      </c>
      <c r="N171" s="108" t="e">
        <v>#N/A</v>
      </c>
      <c r="O171" s="95">
        <v>39.808639615847902</v>
      </c>
      <c r="P171" s="95" t="e">
        <v>#N/A</v>
      </c>
      <c r="Q171" s="95" t="e">
        <v>#N/A</v>
      </c>
      <c r="R171" s="343" t="e">
        <v>#N/A</v>
      </c>
      <c r="S171" s="550"/>
    </row>
    <row r="172" spans="1:19" ht="12.6" x14ac:dyDescent="0.45">
      <c r="A172" s="139">
        <v>42752</v>
      </c>
      <c r="B172" s="103">
        <v>60</v>
      </c>
      <c r="C172" s="138">
        <v>37.331098768349854</v>
      </c>
      <c r="D172" s="138" t="e">
        <v>#N/A</v>
      </c>
      <c r="E172" s="138" t="e">
        <v>#N/A</v>
      </c>
      <c r="F172" s="138" t="e">
        <v>#N/A</v>
      </c>
      <c r="G172" s="138" t="e">
        <v>#N/A</v>
      </c>
      <c r="H172" s="138" t="e">
        <v>#N/A</v>
      </c>
      <c r="I172" s="138" t="e">
        <v>#N/A</v>
      </c>
      <c r="J172" s="138" t="e">
        <v>#N/A</v>
      </c>
      <c r="K172" s="138" t="e">
        <v>#N/A</v>
      </c>
      <c r="L172" s="140" t="e">
        <v>#N/A</v>
      </c>
      <c r="N172" s="108" t="e">
        <v>#N/A</v>
      </c>
      <c r="O172" s="95">
        <v>37.331098768349854</v>
      </c>
      <c r="P172" s="95" t="e">
        <v>#N/A</v>
      </c>
      <c r="Q172" s="95" t="e">
        <v>#N/A</v>
      </c>
      <c r="R172" s="343" t="e">
        <v>#N/A</v>
      </c>
      <c r="S172" s="550"/>
    </row>
    <row r="173" spans="1:19" ht="12.6" x14ac:dyDescent="0.45">
      <c r="A173" s="139">
        <v>42225</v>
      </c>
      <c r="B173" s="103">
        <v>30</v>
      </c>
      <c r="C173" s="138" t="e">
        <v>#N/A</v>
      </c>
      <c r="D173" s="138">
        <v>39.081696497216079</v>
      </c>
      <c r="E173" s="138" t="e">
        <v>#N/A</v>
      </c>
      <c r="F173" s="138" t="e">
        <v>#N/A</v>
      </c>
      <c r="G173" s="138" t="e">
        <v>#N/A</v>
      </c>
      <c r="H173" s="138" t="e">
        <v>#N/A</v>
      </c>
      <c r="I173" s="138" t="e">
        <v>#N/A</v>
      </c>
      <c r="J173" s="138" t="e">
        <v>#N/A</v>
      </c>
      <c r="K173" s="138" t="e">
        <v>#N/A</v>
      </c>
      <c r="L173" s="140" t="e">
        <v>#N/A</v>
      </c>
      <c r="N173" s="108" t="e">
        <v>#N/A</v>
      </c>
      <c r="O173" s="95">
        <v>39.081696497216079</v>
      </c>
      <c r="P173" s="95" t="e">
        <v>#N/A</v>
      </c>
      <c r="Q173" s="95" t="e">
        <v>#N/A</v>
      </c>
      <c r="R173" s="343" t="e">
        <v>#N/A</v>
      </c>
      <c r="S173" s="550"/>
    </row>
    <row r="174" spans="1:19" ht="12.6" x14ac:dyDescent="0.45">
      <c r="A174" s="139">
        <v>42719</v>
      </c>
      <c r="B174" s="103">
        <v>200</v>
      </c>
      <c r="C174" s="138" t="e">
        <v>#N/A</v>
      </c>
      <c r="D174" s="138">
        <v>30.112895382566727</v>
      </c>
      <c r="E174" s="138" t="e">
        <v>#N/A</v>
      </c>
      <c r="F174" s="138" t="e">
        <v>#N/A</v>
      </c>
      <c r="G174" s="138" t="e">
        <v>#N/A</v>
      </c>
      <c r="H174" s="138" t="e">
        <v>#N/A</v>
      </c>
      <c r="I174" s="138" t="e">
        <v>#N/A</v>
      </c>
      <c r="J174" s="138" t="e">
        <v>#N/A</v>
      </c>
      <c r="K174" s="138" t="e">
        <v>#N/A</v>
      </c>
      <c r="L174" s="140" t="e">
        <v>#N/A</v>
      </c>
      <c r="N174" s="108" t="e">
        <v>#N/A</v>
      </c>
      <c r="O174" s="95">
        <v>30.112895382566727</v>
      </c>
      <c r="P174" s="95" t="e">
        <v>#N/A</v>
      </c>
      <c r="Q174" s="95" t="e">
        <v>#N/A</v>
      </c>
      <c r="R174" s="343" t="e">
        <v>#N/A</v>
      </c>
      <c r="S174" s="550"/>
    </row>
    <row r="175" spans="1:19" ht="12.6" x14ac:dyDescent="0.45">
      <c r="A175" s="139">
        <v>42097</v>
      </c>
      <c r="B175" s="103">
        <v>54</v>
      </c>
      <c r="C175" s="138">
        <v>43.262201020825145</v>
      </c>
      <c r="D175" s="138" t="e">
        <v>#N/A</v>
      </c>
      <c r="E175" s="138" t="e">
        <v>#N/A</v>
      </c>
      <c r="F175" s="138" t="e">
        <v>#N/A</v>
      </c>
      <c r="G175" s="138" t="e">
        <v>#N/A</v>
      </c>
      <c r="H175" s="138" t="e">
        <v>#N/A</v>
      </c>
      <c r="I175" s="138" t="e">
        <v>#N/A</v>
      </c>
      <c r="J175" s="138" t="e">
        <v>#N/A</v>
      </c>
      <c r="K175" s="138" t="e">
        <v>#N/A</v>
      </c>
      <c r="L175" s="140" t="e">
        <v>#N/A</v>
      </c>
      <c r="N175" s="108" t="e">
        <v>#N/A</v>
      </c>
      <c r="O175" s="95">
        <v>43.262201020825145</v>
      </c>
      <c r="P175" s="95" t="e">
        <v>#N/A</v>
      </c>
      <c r="Q175" s="95" t="e">
        <v>#N/A</v>
      </c>
      <c r="R175" s="343" t="e">
        <v>#N/A</v>
      </c>
      <c r="S175" s="550"/>
    </row>
    <row r="176" spans="1:19" ht="12.6" x14ac:dyDescent="0.45">
      <c r="A176" s="139">
        <v>42314</v>
      </c>
      <c r="B176" s="103">
        <v>54</v>
      </c>
      <c r="C176" s="138">
        <v>42.609640565207329</v>
      </c>
      <c r="D176" s="138" t="e">
        <v>#N/A</v>
      </c>
      <c r="E176" s="138" t="e">
        <v>#N/A</v>
      </c>
      <c r="F176" s="138" t="e">
        <v>#N/A</v>
      </c>
      <c r="G176" s="138" t="e">
        <v>#N/A</v>
      </c>
      <c r="H176" s="138" t="e">
        <v>#N/A</v>
      </c>
      <c r="I176" s="138" t="e">
        <v>#N/A</v>
      </c>
      <c r="J176" s="138" t="e">
        <v>#N/A</v>
      </c>
      <c r="K176" s="138" t="e">
        <v>#N/A</v>
      </c>
      <c r="L176" s="140" t="e">
        <v>#N/A</v>
      </c>
      <c r="N176" s="108" t="e">
        <v>#N/A</v>
      </c>
      <c r="O176" s="95">
        <v>42.609640565207329</v>
      </c>
      <c r="P176" s="95" t="e">
        <v>#N/A</v>
      </c>
      <c r="Q176" s="95" t="e">
        <v>#N/A</v>
      </c>
      <c r="R176" s="343" t="e">
        <v>#N/A</v>
      </c>
      <c r="S176" s="550"/>
    </row>
    <row r="177" spans="1:19" ht="12.6" x14ac:dyDescent="0.45">
      <c r="A177" s="139">
        <v>42817</v>
      </c>
      <c r="B177" s="103">
        <v>17</v>
      </c>
      <c r="C177" s="138">
        <v>31.008482132976418</v>
      </c>
      <c r="D177" s="138" t="e">
        <v>#N/A</v>
      </c>
      <c r="E177" s="138" t="e">
        <v>#N/A</v>
      </c>
      <c r="F177" s="138" t="e">
        <v>#N/A</v>
      </c>
      <c r="G177" s="138" t="e">
        <v>#N/A</v>
      </c>
      <c r="H177" s="138" t="e">
        <v>#N/A</v>
      </c>
      <c r="I177" s="138" t="e">
        <v>#N/A</v>
      </c>
      <c r="J177" s="138" t="e">
        <v>#N/A</v>
      </c>
      <c r="K177" s="138" t="e">
        <v>#N/A</v>
      </c>
      <c r="L177" s="140" t="e">
        <v>#N/A</v>
      </c>
      <c r="N177" s="108" t="e">
        <v>#N/A</v>
      </c>
      <c r="O177" s="95">
        <v>31.008482132976418</v>
      </c>
      <c r="P177" s="95" t="e">
        <v>#N/A</v>
      </c>
      <c r="Q177" s="95" t="e">
        <v>#N/A</v>
      </c>
      <c r="R177" s="343" t="e">
        <v>#N/A</v>
      </c>
      <c r="S177" s="550"/>
    </row>
    <row r="178" spans="1:19" ht="12.6" x14ac:dyDescent="0.45">
      <c r="A178" s="139">
        <v>42065</v>
      </c>
      <c r="B178" s="103">
        <v>25</v>
      </c>
      <c r="C178" s="138" t="e">
        <v>#N/A</v>
      </c>
      <c r="D178" s="138" t="e">
        <v>#N/A</v>
      </c>
      <c r="E178" s="138" t="e">
        <v>#N/A</v>
      </c>
      <c r="F178" s="138">
        <v>40.361237103976819</v>
      </c>
      <c r="G178" s="138" t="e">
        <v>#N/A</v>
      </c>
      <c r="H178" s="138" t="e">
        <v>#N/A</v>
      </c>
      <c r="I178" s="138" t="e">
        <v>#N/A</v>
      </c>
      <c r="J178" s="138" t="e">
        <v>#N/A</v>
      </c>
      <c r="K178" s="138" t="e">
        <v>#N/A</v>
      </c>
      <c r="L178" s="140" t="e">
        <v>#N/A</v>
      </c>
      <c r="N178" s="108" t="e">
        <v>#N/A</v>
      </c>
      <c r="O178" s="95" t="e">
        <v>#N/A</v>
      </c>
      <c r="P178" s="95">
        <v>40.361237103976819</v>
      </c>
      <c r="Q178" s="95" t="e">
        <v>#N/A</v>
      </c>
      <c r="R178" s="343" t="e">
        <v>#N/A</v>
      </c>
      <c r="S178" s="550"/>
    </row>
    <row r="179" spans="1:19" ht="12.6" x14ac:dyDescent="0.45">
      <c r="A179" s="139">
        <v>42271</v>
      </c>
      <c r="B179" s="103">
        <v>25</v>
      </c>
      <c r="C179" s="138" t="e">
        <v>#N/A</v>
      </c>
      <c r="D179" s="138">
        <v>39.227348106939829</v>
      </c>
      <c r="E179" s="138" t="e">
        <v>#N/A</v>
      </c>
      <c r="F179" s="138" t="e">
        <v>#N/A</v>
      </c>
      <c r="G179" s="138" t="e">
        <v>#N/A</v>
      </c>
      <c r="H179" s="138" t="e">
        <v>#N/A</v>
      </c>
      <c r="I179" s="138" t="e">
        <v>#N/A</v>
      </c>
      <c r="J179" s="138" t="e">
        <v>#N/A</v>
      </c>
      <c r="K179" s="138" t="e">
        <v>#N/A</v>
      </c>
      <c r="L179" s="140" t="e">
        <v>#N/A</v>
      </c>
      <c r="N179" s="108" t="e">
        <v>#N/A</v>
      </c>
      <c r="O179" s="95">
        <v>39.227348106939829</v>
      </c>
      <c r="P179" s="95" t="e">
        <v>#N/A</v>
      </c>
      <c r="Q179" s="95" t="e">
        <v>#N/A</v>
      </c>
      <c r="R179" s="343" t="e">
        <v>#N/A</v>
      </c>
      <c r="S179" s="550"/>
    </row>
    <row r="180" spans="1:19" ht="12.6" x14ac:dyDescent="0.45">
      <c r="A180" s="139">
        <v>42313</v>
      </c>
      <c r="B180" s="103">
        <v>85</v>
      </c>
      <c r="C180" s="138">
        <v>49.223284162138249</v>
      </c>
      <c r="D180" s="138" t="e">
        <v>#N/A</v>
      </c>
      <c r="E180" s="138" t="e">
        <v>#N/A</v>
      </c>
      <c r="F180" s="138" t="e">
        <v>#N/A</v>
      </c>
      <c r="G180" s="138" t="e">
        <v>#N/A</v>
      </c>
      <c r="H180" s="138" t="e">
        <v>#N/A</v>
      </c>
      <c r="I180" s="138" t="e">
        <v>#N/A</v>
      </c>
      <c r="J180" s="138" t="e">
        <v>#N/A</v>
      </c>
      <c r="K180" s="138" t="e">
        <v>#N/A</v>
      </c>
      <c r="L180" s="140" t="e">
        <v>#N/A</v>
      </c>
      <c r="N180" s="108" t="e">
        <v>#N/A</v>
      </c>
      <c r="O180" s="95">
        <v>49.223284162138249</v>
      </c>
      <c r="P180" s="95" t="e">
        <v>#N/A</v>
      </c>
      <c r="Q180" s="95" t="e">
        <v>#N/A</v>
      </c>
      <c r="R180" s="343" t="e">
        <v>#N/A</v>
      </c>
      <c r="S180" s="550"/>
    </row>
    <row r="181" spans="1:19" ht="12.6" x14ac:dyDescent="0.45">
      <c r="A181" s="139">
        <v>42164</v>
      </c>
      <c r="B181" s="103">
        <v>80</v>
      </c>
      <c r="C181" s="138" t="e">
        <v>#N/A</v>
      </c>
      <c r="D181" s="138" t="e">
        <v>#N/A</v>
      </c>
      <c r="E181" s="138" t="e">
        <v>#N/A</v>
      </c>
      <c r="F181" s="138" t="e">
        <v>#N/A</v>
      </c>
      <c r="G181" s="138" t="e">
        <v>#N/A</v>
      </c>
      <c r="H181" s="138">
        <v>64.56406710994888</v>
      </c>
      <c r="I181" s="138" t="e">
        <v>#N/A</v>
      </c>
      <c r="J181" s="138" t="e">
        <v>#N/A</v>
      </c>
      <c r="K181" s="138" t="e">
        <v>#N/A</v>
      </c>
      <c r="L181" s="140" t="e">
        <v>#N/A</v>
      </c>
      <c r="N181" s="108" t="e">
        <v>#N/A</v>
      </c>
      <c r="O181" s="95" t="e">
        <v>#N/A</v>
      </c>
      <c r="P181" s="95" t="e">
        <v>#N/A</v>
      </c>
      <c r="Q181" s="95">
        <v>64.56406710994888</v>
      </c>
      <c r="R181" s="343" t="e">
        <v>#N/A</v>
      </c>
      <c r="S181" s="550"/>
    </row>
    <row r="182" spans="1:19" ht="12.6" x14ac:dyDescent="0.45">
      <c r="A182" s="139">
        <v>41093</v>
      </c>
      <c r="B182" s="103">
        <v>20</v>
      </c>
      <c r="C182" s="138">
        <v>87.290865194941006</v>
      </c>
      <c r="D182" s="138" t="e">
        <v>#N/A</v>
      </c>
      <c r="E182" s="138" t="e">
        <v>#N/A</v>
      </c>
      <c r="F182" s="138" t="e">
        <v>#N/A</v>
      </c>
      <c r="G182" s="138" t="e">
        <v>#N/A</v>
      </c>
      <c r="H182" s="138" t="e">
        <v>#N/A</v>
      </c>
      <c r="I182" s="138" t="e">
        <v>#N/A</v>
      </c>
      <c r="J182" s="138" t="e">
        <v>#N/A</v>
      </c>
      <c r="K182" s="138" t="e">
        <v>#N/A</v>
      </c>
      <c r="L182" s="140" t="e">
        <v>#N/A</v>
      </c>
      <c r="N182" s="108" t="e">
        <v>#N/A</v>
      </c>
      <c r="O182" s="95">
        <v>87.290865194941006</v>
      </c>
      <c r="P182" s="95" t="e">
        <v>#N/A</v>
      </c>
      <c r="Q182" s="95" t="e">
        <v>#N/A</v>
      </c>
      <c r="R182" s="343" t="e">
        <v>#N/A</v>
      </c>
      <c r="S182" s="550"/>
    </row>
    <row r="183" spans="1:19" ht="12.6" x14ac:dyDescent="0.45">
      <c r="A183" s="139">
        <v>40441</v>
      </c>
      <c r="B183" s="103">
        <v>62.5</v>
      </c>
      <c r="C183" s="138">
        <v>119.32622099523928</v>
      </c>
      <c r="D183" s="138" t="e">
        <v>#N/A</v>
      </c>
      <c r="E183" s="138" t="e">
        <v>#N/A</v>
      </c>
      <c r="F183" s="138" t="e">
        <v>#N/A</v>
      </c>
      <c r="G183" s="138" t="e">
        <v>#N/A</v>
      </c>
      <c r="H183" s="138" t="e">
        <v>#N/A</v>
      </c>
      <c r="I183" s="138" t="e">
        <v>#N/A</v>
      </c>
      <c r="J183" s="138" t="e">
        <v>#N/A</v>
      </c>
      <c r="K183" s="138" t="e">
        <v>#N/A</v>
      </c>
      <c r="L183" s="140" t="e">
        <v>#N/A</v>
      </c>
      <c r="N183" s="108" t="e">
        <v>#N/A</v>
      </c>
      <c r="O183" s="95">
        <v>119.32622099523928</v>
      </c>
      <c r="P183" s="95" t="e">
        <v>#N/A</v>
      </c>
      <c r="Q183" s="95" t="e">
        <v>#N/A</v>
      </c>
      <c r="R183" s="343" t="e">
        <v>#N/A</v>
      </c>
      <c r="S183" s="550"/>
    </row>
    <row r="184" spans="1:19" ht="12.6" x14ac:dyDescent="0.45">
      <c r="A184" s="139">
        <v>40610</v>
      </c>
      <c r="B184" s="103">
        <v>150</v>
      </c>
      <c r="C184" s="138">
        <v>90.256287176892172</v>
      </c>
      <c r="D184" s="138" t="e">
        <v>#N/A</v>
      </c>
      <c r="E184" s="138" t="e">
        <v>#N/A</v>
      </c>
      <c r="F184" s="138" t="e">
        <v>#N/A</v>
      </c>
      <c r="G184" s="138" t="e">
        <v>#N/A</v>
      </c>
      <c r="H184" s="138" t="e">
        <v>#N/A</v>
      </c>
      <c r="I184" s="138" t="e">
        <v>#N/A</v>
      </c>
      <c r="J184" s="138" t="e">
        <v>#N/A</v>
      </c>
      <c r="K184" s="138" t="e">
        <v>#N/A</v>
      </c>
      <c r="L184" s="140" t="e">
        <v>#N/A</v>
      </c>
      <c r="N184" s="108" t="e">
        <v>#N/A</v>
      </c>
      <c r="O184" s="95">
        <v>90.256287176892172</v>
      </c>
      <c r="P184" s="95" t="e">
        <v>#N/A</v>
      </c>
      <c r="Q184" s="95" t="e">
        <v>#N/A</v>
      </c>
      <c r="R184" s="343" t="e">
        <v>#N/A</v>
      </c>
      <c r="S184" s="550"/>
    </row>
    <row r="185" spans="1:19" ht="12.6" x14ac:dyDescent="0.45">
      <c r="A185" s="139">
        <v>41920</v>
      </c>
      <c r="B185" s="103">
        <v>30</v>
      </c>
      <c r="C185" s="138" t="e">
        <v>#N/A</v>
      </c>
      <c r="D185" s="138" t="e">
        <v>#N/A</v>
      </c>
      <c r="E185" s="138" t="e">
        <v>#N/A</v>
      </c>
      <c r="F185" s="138" t="e">
        <v>#N/A</v>
      </c>
      <c r="G185" s="138" t="e">
        <v>#N/A</v>
      </c>
      <c r="H185" s="138" t="e">
        <v>#N/A</v>
      </c>
      <c r="I185" s="138" t="e">
        <v>#N/A</v>
      </c>
      <c r="J185" s="138" t="e">
        <v>#N/A</v>
      </c>
      <c r="K185" s="138">
        <v>54.433529988139618</v>
      </c>
      <c r="L185" s="140" t="e">
        <v>#N/A</v>
      </c>
      <c r="N185" s="108" t="e">
        <v>#N/A</v>
      </c>
      <c r="O185" s="95" t="e">
        <v>#N/A</v>
      </c>
      <c r="P185" s="95" t="e">
        <v>#N/A</v>
      </c>
      <c r="Q185" s="95" t="e">
        <v>#N/A</v>
      </c>
      <c r="R185" s="343">
        <v>54.433529988139618</v>
      </c>
      <c r="S185" s="550"/>
    </row>
    <row r="186" spans="1:19" ht="12.6" x14ac:dyDescent="0.45">
      <c r="A186" s="139">
        <v>41920</v>
      </c>
      <c r="B186" s="103">
        <v>80</v>
      </c>
      <c r="C186" s="138" t="e">
        <v>#N/A</v>
      </c>
      <c r="D186" s="138" t="e">
        <v>#N/A</v>
      </c>
      <c r="E186" s="138" t="e">
        <v>#N/A</v>
      </c>
      <c r="F186" s="138" t="e">
        <v>#N/A</v>
      </c>
      <c r="G186" s="138" t="e">
        <v>#N/A</v>
      </c>
      <c r="H186" s="138" t="e">
        <v>#N/A</v>
      </c>
      <c r="I186" s="138" t="e">
        <v>#N/A</v>
      </c>
      <c r="J186" s="138" t="e">
        <v>#N/A</v>
      </c>
      <c r="K186" s="138">
        <v>57.001050405484413</v>
      </c>
      <c r="L186" s="140" t="e">
        <v>#N/A</v>
      </c>
      <c r="N186" s="108" t="e">
        <v>#N/A</v>
      </c>
      <c r="O186" s="95" t="e">
        <v>#N/A</v>
      </c>
      <c r="P186" s="95" t="e">
        <v>#N/A</v>
      </c>
      <c r="Q186" s="95" t="e">
        <v>#N/A</v>
      </c>
      <c r="R186" s="343">
        <v>57.001050405484413</v>
      </c>
      <c r="S186" s="550"/>
    </row>
    <row r="187" spans="1:19" ht="12.6" x14ac:dyDescent="0.45">
      <c r="A187" s="139">
        <v>42278</v>
      </c>
      <c r="B187" s="103">
        <v>146</v>
      </c>
      <c r="C187" s="138" t="e">
        <v>#N/A</v>
      </c>
      <c r="D187" s="138" t="e">
        <v>#N/A</v>
      </c>
      <c r="E187" s="138" t="e">
        <v>#N/A</v>
      </c>
      <c r="F187" s="138" t="e">
        <v>#N/A</v>
      </c>
      <c r="G187" s="138" t="e">
        <v>#N/A</v>
      </c>
      <c r="H187" s="138" t="e">
        <v>#N/A</v>
      </c>
      <c r="I187" s="138" t="e">
        <v>#N/A</v>
      </c>
      <c r="J187" s="138" t="e">
        <v>#N/A</v>
      </c>
      <c r="K187" s="138">
        <v>55.313197749851334</v>
      </c>
      <c r="L187" s="140" t="e">
        <v>#N/A</v>
      </c>
      <c r="N187" s="108" t="e">
        <v>#N/A</v>
      </c>
      <c r="O187" s="95" t="e">
        <v>#N/A</v>
      </c>
      <c r="P187" s="95" t="e">
        <v>#N/A</v>
      </c>
      <c r="Q187" s="95" t="e">
        <v>#N/A</v>
      </c>
      <c r="R187" s="343">
        <v>55.313197749851334</v>
      </c>
      <c r="S187" s="550"/>
    </row>
    <row r="188" spans="1:19" ht="12.6" x14ac:dyDescent="0.45">
      <c r="A188" s="139">
        <v>40966</v>
      </c>
      <c r="B188" s="103">
        <v>20</v>
      </c>
      <c r="C188" s="138">
        <v>57.620026552602383</v>
      </c>
      <c r="D188" s="138" t="e">
        <v>#N/A</v>
      </c>
      <c r="E188" s="138" t="e">
        <v>#N/A</v>
      </c>
      <c r="F188" s="138" t="e">
        <v>#N/A</v>
      </c>
      <c r="G188" s="138" t="e">
        <v>#N/A</v>
      </c>
      <c r="H188" s="138" t="e">
        <v>#N/A</v>
      </c>
      <c r="I188" s="138" t="e">
        <v>#N/A</v>
      </c>
      <c r="J188" s="138" t="e">
        <v>#N/A</v>
      </c>
      <c r="K188" s="138" t="e">
        <v>#N/A</v>
      </c>
      <c r="L188" s="140" t="e">
        <v>#N/A</v>
      </c>
      <c r="N188" s="108" t="e">
        <v>#N/A</v>
      </c>
      <c r="O188" s="95">
        <v>57.620026552602383</v>
      </c>
      <c r="P188" s="95" t="e">
        <v>#N/A</v>
      </c>
      <c r="Q188" s="95" t="e">
        <v>#N/A</v>
      </c>
      <c r="R188" s="343" t="e">
        <v>#N/A</v>
      </c>
      <c r="S188" s="550"/>
    </row>
    <row r="189" spans="1:19" ht="12.6" x14ac:dyDescent="0.45">
      <c r="A189" s="139">
        <v>42180</v>
      </c>
      <c r="B189" s="103">
        <v>100.815</v>
      </c>
      <c r="C189" s="138">
        <v>52.24117308862413</v>
      </c>
      <c r="D189" s="138" t="e">
        <v>#N/A</v>
      </c>
      <c r="E189" s="138" t="e">
        <v>#N/A</v>
      </c>
      <c r="F189" s="138" t="e">
        <v>#N/A</v>
      </c>
      <c r="G189" s="138" t="e">
        <v>#N/A</v>
      </c>
      <c r="H189" s="138" t="e">
        <v>#N/A</v>
      </c>
      <c r="I189" s="138" t="e">
        <v>#N/A</v>
      </c>
      <c r="J189" s="138" t="e">
        <v>#N/A</v>
      </c>
      <c r="K189" s="138" t="e">
        <v>#N/A</v>
      </c>
      <c r="L189" s="140" t="e">
        <v>#N/A</v>
      </c>
      <c r="N189" s="108" t="e">
        <v>#N/A</v>
      </c>
      <c r="O189" s="95">
        <v>52.24117308862413</v>
      </c>
      <c r="P189" s="95" t="e">
        <v>#N/A</v>
      </c>
      <c r="Q189" s="95" t="e">
        <v>#N/A</v>
      </c>
      <c r="R189" s="343" t="e">
        <v>#N/A</v>
      </c>
      <c r="S189" s="550"/>
    </row>
    <row r="190" spans="1:19" ht="12.6" x14ac:dyDescent="0.45">
      <c r="A190" s="139">
        <v>40897</v>
      </c>
      <c r="B190" s="103">
        <v>20</v>
      </c>
      <c r="C190" s="138" t="e">
        <v>#N/A</v>
      </c>
      <c r="D190" s="138">
        <v>80.920971708715271</v>
      </c>
      <c r="E190" s="138" t="e">
        <v>#N/A</v>
      </c>
      <c r="F190" s="138" t="e">
        <v>#N/A</v>
      </c>
      <c r="G190" s="138" t="e">
        <v>#N/A</v>
      </c>
      <c r="H190" s="138" t="e">
        <v>#N/A</v>
      </c>
      <c r="I190" s="138" t="e">
        <v>#N/A</v>
      </c>
      <c r="J190" s="138" t="e">
        <v>#N/A</v>
      </c>
      <c r="K190" s="138" t="e">
        <v>#N/A</v>
      </c>
      <c r="L190" s="140" t="e">
        <v>#N/A</v>
      </c>
      <c r="N190" s="108" t="e">
        <v>#N/A</v>
      </c>
      <c r="O190" s="95">
        <v>80.920971708715271</v>
      </c>
      <c r="P190" s="95" t="e">
        <v>#N/A</v>
      </c>
      <c r="Q190" s="95" t="e">
        <v>#N/A</v>
      </c>
      <c r="R190" s="343" t="e">
        <v>#N/A</v>
      </c>
      <c r="S190" s="550"/>
    </row>
    <row r="191" spans="1:19" ht="12.6" x14ac:dyDescent="0.45">
      <c r="A191" s="139">
        <v>41934</v>
      </c>
      <c r="B191" s="103">
        <v>20</v>
      </c>
      <c r="C191" s="138">
        <v>53.697203498830198</v>
      </c>
      <c r="D191" s="138" t="e">
        <v>#N/A</v>
      </c>
      <c r="E191" s="138" t="e">
        <v>#N/A</v>
      </c>
      <c r="F191" s="138" t="e">
        <v>#N/A</v>
      </c>
      <c r="G191" s="138" t="e">
        <v>#N/A</v>
      </c>
      <c r="H191" s="138" t="e">
        <v>#N/A</v>
      </c>
      <c r="I191" s="138" t="e">
        <v>#N/A</v>
      </c>
      <c r="J191" s="138" t="e">
        <v>#N/A</v>
      </c>
      <c r="K191" s="138" t="e">
        <v>#N/A</v>
      </c>
      <c r="L191" s="140" t="e">
        <v>#N/A</v>
      </c>
      <c r="N191" s="108" t="e">
        <v>#N/A</v>
      </c>
      <c r="O191" s="95">
        <v>53.697203498830198</v>
      </c>
      <c r="P191" s="95" t="e">
        <v>#N/A</v>
      </c>
      <c r="Q191" s="95" t="e">
        <v>#N/A</v>
      </c>
      <c r="R191" s="343" t="e">
        <v>#N/A</v>
      </c>
      <c r="S191" s="550"/>
    </row>
    <row r="192" spans="1:19" ht="12.6" x14ac:dyDescent="0.45">
      <c r="A192" s="139">
        <v>41934</v>
      </c>
      <c r="B192" s="103">
        <v>20</v>
      </c>
      <c r="C192" s="138">
        <v>53.697203498830198</v>
      </c>
      <c r="D192" s="138" t="e">
        <v>#N/A</v>
      </c>
      <c r="E192" s="138" t="e">
        <v>#N/A</v>
      </c>
      <c r="F192" s="138" t="e">
        <v>#N/A</v>
      </c>
      <c r="G192" s="138" t="e">
        <v>#N/A</v>
      </c>
      <c r="H192" s="138" t="e">
        <v>#N/A</v>
      </c>
      <c r="I192" s="138" t="e">
        <v>#N/A</v>
      </c>
      <c r="J192" s="138" t="e">
        <v>#N/A</v>
      </c>
      <c r="K192" s="138" t="e">
        <v>#N/A</v>
      </c>
      <c r="L192" s="140" t="e">
        <v>#N/A</v>
      </c>
      <c r="N192" s="108" t="e">
        <v>#N/A</v>
      </c>
      <c r="O192" s="95">
        <v>53.697203498830198</v>
      </c>
      <c r="P192" s="95" t="e">
        <v>#N/A</v>
      </c>
      <c r="Q192" s="95" t="e">
        <v>#N/A</v>
      </c>
      <c r="R192" s="343" t="e">
        <v>#N/A</v>
      </c>
      <c r="S192" s="550"/>
    </row>
    <row r="193" spans="1:19" ht="12.6" x14ac:dyDescent="0.45">
      <c r="A193" s="139">
        <v>41934</v>
      </c>
      <c r="B193" s="103">
        <v>15</v>
      </c>
      <c r="C193" s="138">
        <v>53.697203498830198</v>
      </c>
      <c r="D193" s="138" t="e">
        <v>#N/A</v>
      </c>
      <c r="E193" s="138" t="e">
        <v>#N/A</v>
      </c>
      <c r="F193" s="138" t="e">
        <v>#N/A</v>
      </c>
      <c r="G193" s="138" t="e">
        <v>#N/A</v>
      </c>
      <c r="H193" s="138" t="e">
        <v>#N/A</v>
      </c>
      <c r="I193" s="138" t="e">
        <v>#N/A</v>
      </c>
      <c r="J193" s="138" t="e">
        <v>#N/A</v>
      </c>
      <c r="K193" s="138" t="e">
        <v>#N/A</v>
      </c>
      <c r="L193" s="140" t="e">
        <v>#N/A</v>
      </c>
      <c r="N193" s="108" t="e">
        <v>#N/A</v>
      </c>
      <c r="O193" s="95">
        <v>53.697203498830198</v>
      </c>
      <c r="P193" s="95" t="e">
        <v>#N/A</v>
      </c>
      <c r="Q193" s="95" t="e">
        <v>#N/A</v>
      </c>
      <c r="R193" s="343" t="e">
        <v>#N/A</v>
      </c>
      <c r="S193" s="550"/>
    </row>
    <row r="194" spans="1:19" ht="12.6" x14ac:dyDescent="0.45">
      <c r="A194" s="139">
        <v>41934</v>
      </c>
      <c r="B194" s="103">
        <v>20</v>
      </c>
      <c r="C194" s="138">
        <v>53.697203498830198</v>
      </c>
      <c r="D194" s="138" t="e">
        <v>#N/A</v>
      </c>
      <c r="E194" s="138" t="e">
        <v>#N/A</v>
      </c>
      <c r="F194" s="138" t="e">
        <v>#N/A</v>
      </c>
      <c r="G194" s="138" t="e">
        <v>#N/A</v>
      </c>
      <c r="H194" s="138" t="e">
        <v>#N/A</v>
      </c>
      <c r="I194" s="138" t="e">
        <v>#N/A</v>
      </c>
      <c r="J194" s="138" t="e">
        <v>#N/A</v>
      </c>
      <c r="K194" s="138" t="e">
        <v>#N/A</v>
      </c>
      <c r="L194" s="140" t="e">
        <v>#N/A</v>
      </c>
      <c r="N194" s="108" t="e">
        <v>#N/A</v>
      </c>
      <c r="O194" s="95">
        <v>53.697203498830198</v>
      </c>
      <c r="P194" s="95" t="e">
        <v>#N/A</v>
      </c>
      <c r="Q194" s="95" t="e">
        <v>#N/A</v>
      </c>
      <c r="R194" s="343" t="e">
        <v>#N/A</v>
      </c>
      <c r="S194" s="550"/>
    </row>
    <row r="195" spans="1:19" ht="12.6" x14ac:dyDescent="0.45">
      <c r="A195" s="139">
        <v>41934</v>
      </c>
      <c r="B195" s="103">
        <v>20</v>
      </c>
      <c r="C195" s="138">
        <v>47.517543263682654</v>
      </c>
      <c r="D195" s="138" t="e">
        <v>#N/A</v>
      </c>
      <c r="E195" s="138" t="e">
        <v>#N/A</v>
      </c>
      <c r="F195" s="138" t="e">
        <v>#N/A</v>
      </c>
      <c r="G195" s="138" t="e">
        <v>#N/A</v>
      </c>
      <c r="H195" s="138" t="e">
        <v>#N/A</v>
      </c>
      <c r="I195" s="138" t="e">
        <v>#N/A</v>
      </c>
      <c r="J195" s="138" t="e">
        <v>#N/A</v>
      </c>
      <c r="K195" s="138" t="e">
        <v>#N/A</v>
      </c>
      <c r="L195" s="140" t="e">
        <v>#N/A</v>
      </c>
      <c r="N195" s="108" t="e">
        <v>#N/A</v>
      </c>
      <c r="O195" s="95">
        <v>47.517543263682654</v>
      </c>
      <c r="P195" s="95" t="e">
        <v>#N/A</v>
      </c>
      <c r="Q195" s="95" t="e">
        <v>#N/A</v>
      </c>
      <c r="R195" s="343" t="e">
        <v>#N/A</v>
      </c>
      <c r="S195" s="550"/>
    </row>
    <row r="196" spans="1:19" ht="12.6" x14ac:dyDescent="0.45">
      <c r="A196" s="139">
        <v>41933</v>
      </c>
      <c r="B196" s="103">
        <v>11.4</v>
      </c>
      <c r="C196" s="138">
        <v>59.097275301369088</v>
      </c>
      <c r="D196" s="138" t="e">
        <v>#N/A</v>
      </c>
      <c r="E196" s="138" t="e">
        <v>#N/A</v>
      </c>
      <c r="F196" s="138" t="e">
        <v>#N/A</v>
      </c>
      <c r="G196" s="138" t="e">
        <v>#N/A</v>
      </c>
      <c r="H196" s="138" t="e">
        <v>#N/A</v>
      </c>
      <c r="I196" s="138" t="e">
        <v>#N/A</v>
      </c>
      <c r="J196" s="138" t="e">
        <v>#N/A</v>
      </c>
      <c r="K196" s="138" t="e">
        <v>#N/A</v>
      </c>
      <c r="L196" s="140" t="e">
        <v>#N/A</v>
      </c>
      <c r="N196" s="108" t="e">
        <v>#N/A</v>
      </c>
      <c r="O196" s="95">
        <v>59.097275301369088</v>
      </c>
      <c r="P196" s="95" t="e">
        <v>#N/A</v>
      </c>
      <c r="Q196" s="95" t="e">
        <v>#N/A</v>
      </c>
      <c r="R196" s="343" t="e">
        <v>#N/A</v>
      </c>
      <c r="S196" s="550"/>
    </row>
    <row r="197" spans="1:19" ht="12.6" x14ac:dyDescent="0.45">
      <c r="A197" s="139">
        <v>42086</v>
      </c>
      <c r="B197" s="103">
        <v>20</v>
      </c>
      <c r="C197" s="138">
        <v>65.013615963571439</v>
      </c>
      <c r="D197" s="138" t="e">
        <v>#N/A</v>
      </c>
      <c r="E197" s="138" t="e">
        <v>#N/A</v>
      </c>
      <c r="F197" s="138" t="e">
        <v>#N/A</v>
      </c>
      <c r="G197" s="138" t="e">
        <v>#N/A</v>
      </c>
      <c r="H197" s="138" t="e">
        <v>#N/A</v>
      </c>
      <c r="I197" s="138" t="e">
        <v>#N/A</v>
      </c>
      <c r="J197" s="138" t="e">
        <v>#N/A</v>
      </c>
      <c r="K197" s="138" t="e">
        <v>#N/A</v>
      </c>
      <c r="L197" s="140" t="e">
        <v>#N/A</v>
      </c>
      <c r="N197" s="108" t="e">
        <v>#N/A</v>
      </c>
      <c r="O197" s="95">
        <v>65.013615963571439</v>
      </c>
      <c r="P197" s="95" t="e">
        <v>#N/A</v>
      </c>
      <c r="Q197" s="95" t="e">
        <v>#N/A</v>
      </c>
      <c r="R197" s="343" t="e">
        <v>#N/A</v>
      </c>
      <c r="S197" s="550"/>
    </row>
    <row r="198" spans="1:19" ht="12.6" x14ac:dyDescent="0.45">
      <c r="A198" s="139">
        <v>42111</v>
      </c>
      <c r="B198" s="103">
        <v>20</v>
      </c>
      <c r="C198" s="138">
        <v>50.55380853610972</v>
      </c>
      <c r="D198" s="138" t="e">
        <v>#N/A</v>
      </c>
      <c r="E198" s="138" t="e">
        <v>#N/A</v>
      </c>
      <c r="F198" s="138" t="e">
        <v>#N/A</v>
      </c>
      <c r="G198" s="138" t="e">
        <v>#N/A</v>
      </c>
      <c r="H198" s="138" t="e">
        <v>#N/A</v>
      </c>
      <c r="I198" s="138" t="e">
        <v>#N/A</v>
      </c>
      <c r="J198" s="138" t="e">
        <v>#N/A</v>
      </c>
      <c r="K198" s="138" t="e">
        <v>#N/A</v>
      </c>
      <c r="L198" s="140" t="e">
        <v>#N/A</v>
      </c>
      <c r="N198" s="108" t="e">
        <v>#N/A</v>
      </c>
      <c r="O198" s="95">
        <v>50.55380853610972</v>
      </c>
      <c r="P198" s="95" t="e">
        <v>#N/A</v>
      </c>
      <c r="Q198" s="95" t="e">
        <v>#N/A</v>
      </c>
      <c r="R198" s="343" t="e">
        <v>#N/A</v>
      </c>
      <c r="S198" s="550"/>
    </row>
    <row r="199" spans="1:19" ht="12.6" x14ac:dyDescent="0.45">
      <c r="A199" s="139">
        <v>40497</v>
      </c>
      <c r="B199" s="103">
        <v>14</v>
      </c>
      <c r="C199" s="138">
        <v>75.346673125802468</v>
      </c>
      <c r="D199" s="138" t="e">
        <v>#N/A</v>
      </c>
      <c r="E199" s="138" t="e">
        <v>#N/A</v>
      </c>
      <c r="F199" s="138" t="e">
        <v>#N/A</v>
      </c>
      <c r="G199" s="138" t="e">
        <v>#N/A</v>
      </c>
      <c r="H199" s="138" t="e">
        <v>#N/A</v>
      </c>
      <c r="I199" s="138" t="e">
        <v>#N/A</v>
      </c>
      <c r="J199" s="138" t="e">
        <v>#N/A</v>
      </c>
      <c r="K199" s="138" t="e">
        <v>#N/A</v>
      </c>
      <c r="L199" s="140" t="e">
        <v>#N/A</v>
      </c>
      <c r="N199" s="108" t="e">
        <v>#N/A</v>
      </c>
      <c r="O199" s="95">
        <v>75.346673125802468</v>
      </c>
      <c r="P199" s="95" t="e">
        <v>#N/A</v>
      </c>
      <c r="Q199" s="95" t="e">
        <v>#N/A</v>
      </c>
      <c r="R199" s="343" t="e">
        <v>#N/A</v>
      </c>
      <c r="S199" s="550"/>
    </row>
    <row r="200" spans="1:19" ht="12.6" x14ac:dyDescent="0.45">
      <c r="A200" s="139">
        <v>40497</v>
      </c>
      <c r="B200" s="103">
        <v>20</v>
      </c>
      <c r="C200" s="138">
        <v>73.503384351934471</v>
      </c>
      <c r="D200" s="138" t="e">
        <v>#N/A</v>
      </c>
      <c r="E200" s="138" t="e">
        <v>#N/A</v>
      </c>
      <c r="F200" s="138" t="e">
        <v>#N/A</v>
      </c>
      <c r="G200" s="138" t="e">
        <v>#N/A</v>
      </c>
      <c r="H200" s="138" t="e">
        <v>#N/A</v>
      </c>
      <c r="I200" s="138" t="e">
        <v>#N/A</v>
      </c>
      <c r="J200" s="138" t="e">
        <v>#N/A</v>
      </c>
      <c r="K200" s="138" t="e">
        <v>#N/A</v>
      </c>
      <c r="L200" s="140" t="e">
        <v>#N/A</v>
      </c>
      <c r="N200" s="108" t="e">
        <v>#N/A</v>
      </c>
      <c r="O200" s="95">
        <v>73.503384351934471</v>
      </c>
      <c r="P200" s="95" t="e">
        <v>#N/A</v>
      </c>
      <c r="Q200" s="95" t="e">
        <v>#N/A</v>
      </c>
      <c r="R200" s="343" t="e">
        <v>#N/A</v>
      </c>
      <c r="S200" s="550"/>
    </row>
    <row r="201" spans="1:19" ht="12.6" x14ac:dyDescent="0.45">
      <c r="A201" s="139">
        <v>41137</v>
      </c>
      <c r="B201" s="103">
        <v>102</v>
      </c>
      <c r="C201" s="138">
        <v>85.116521318063178</v>
      </c>
      <c r="D201" s="138" t="e">
        <v>#N/A</v>
      </c>
      <c r="E201" s="138" t="e">
        <v>#N/A</v>
      </c>
      <c r="F201" s="138" t="e">
        <v>#N/A</v>
      </c>
      <c r="G201" s="138" t="e">
        <v>#N/A</v>
      </c>
      <c r="H201" s="138" t="e">
        <v>#N/A</v>
      </c>
      <c r="I201" s="138" t="e">
        <v>#N/A</v>
      </c>
      <c r="J201" s="138" t="e">
        <v>#N/A</v>
      </c>
      <c r="K201" s="138" t="e">
        <v>#N/A</v>
      </c>
      <c r="L201" s="140" t="e">
        <v>#N/A</v>
      </c>
      <c r="N201" s="108" t="e">
        <v>#N/A</v>
      </c>
      <c r="O201" s="95">
        <v>85.116521318063178</v>
      </c>
      <c r="P201" s="95" t="e">
        <v>#N/A</v>
      </c>
      <c r="Q201" s="95" t="e">
        <v>#N/A</v>
      </c>
      <c r="R201" s="343" t="e">
        <v>#N/A</v>
      </c>
      <c r="S201" s="550"/>
    </row>
    <row r="202" spans="1:19" ht="12.6" x14ac:dyDescent="0.45">
      <c r="A202" s="139">
        <v>42186</v>
      </c>
      <c r="B202" s="103">
        <v>27.6</v>
      </c>
      <c r="C202" s="138" t="e">
        <v>#N/A</v>
      </c>
      <c r="D202" s="138" t="e">
        <v>#N/A</v>
      </c>
      <c r="E202" s="138" t="e">
        <v>#N/A</v>
      </c>
      <c r="F202" s="138" t="e">
        <v>#N/A</v>
      </c>
      <c r="G202" s="138" t="e">
        <v>#N/A</v>
      </c>
      <c r="H202" s="138" t="e">
        <v>#N/A</v>
      </c>
      <c r="I202" s="138" t="e">
        <v>#N/A</v>
      </c>
      <c r="J202" s="138" t="e">
        <v>#N/A</v>
      </c>
      <c r="K202" s="138" t="e">
        <v>#N/A</v>
      </c>
      <c r="L202" s="140">
        <v>124.49404257104092</v>
      </c>
      <c r="N202" s="108">
        <v>124.49404257104092</v>
      </c>
      <c r="O202" s="95" t="e">
        <v>#N/A</v>
      </c>
      <c r="P202" s="95" t="e">
        <v>#N/A</v>
      </c>
      <c r="Q202" s="95" t="e">
        <v>#N/A</v>
      </c>
      <c r="R202" s="343" t="e">
        <v>#N/A</v>
      </c>
      <c r="S202" s="550"/>
    </row>
    <row r="203" spans="1:19" ht="12.6" x14ac:dyDescent="0.45">
      <c r="A203" s="139">
        <v>42747</v>
      </c>
      <c r="B203" s="103">
        <v>14.7</v>
      </c>
      <c r="C203" s="138" t="e">
        <v>#N/A</v>
      </c>
      <c r="D203" s="138" t="e">
        <v>#N/A</v>
      </c>
      <c r="E203" s="138" t="e">
        <v>#N/A</v>
      </c>
      <c r="F203" s="138" t="e">
        <v>#N/A</v>
      </c>
      <c r="G203" s="138" t="e">
        <v>#N/A</v>
      </c>
      <c r="H203" s="138" t="e">
        <v>#N/A</v>
      </c>
      <c r="I203" s="138" t="e">
        <v>#N/A</v>
      </c>
      <c r="J203" s="138" t="e">
        <v>#N/A</v>
      </c>
      <c r="K203" s="138" t="e">
        <v>#N/A</v>
      </c>
      <c r="L203" s="140">
        <v>93.590805897676518</v>
      </c>
      <c r="N203" s="108">
        <v>93.590805897676518</v>
      </c>
      <c r="O203" s="95" t="e">
        <v>#N/A</v>
      </c>
      <c r="P203" s="95" t="e">
        <v>#N/A</v>
      </c>
      <c r="Q203" s="95" t="e">
        <v>#N/A</v>
      </c>
      <c r="R203" s="343" t="e">
        <v>#N/A</v>
      </c>
      <c r="S203" s="550"/>
    </row>
    <row r="204" spans="1:19" ht="12.6" x14ac:dyDescent="0.45">
      <c r="A204" s="139">
        <v>42747</v>
      </c>
      <c r="B204" s="103">
        <v>45.9</v>
      </c>
      <c r="C204" s="138" t="e">
        <v>#N/A</v>
      </c>
      <c r="D204" s="138" t="e">
        <v>#N/A</v>
      </c>
      <c r="E204" s="138" t="e">
        <v>#N/A</v>
      </c>
      <c r="F204" s="138" t="e">
        <v>#N/A</v>
      </c>
      <c r="G204" s="138" t="e">
        <v>#N/A</v>
      </c>
      <c r="H204" s="138" t="e">
        <v>#N/A</v>
      </c>
      <c r="I204" s="138" t="e">
        <v>#N/A</v>
      </c>
      <c r="J204" s="138" t="e">
        <v>#N/A</v>
      </c>
      <c r="K204" s="138" t="e">
        <v>#N/A</v>
      </c>
      <c r="L204" s="140">
        <v>85.640469182076586</v>
      </c>
      <c r="N204" s="108">
        <v>85.640469182076586</v>
      </c>
      <c r="O204" s="95" t="e">
        <v>#N/A</v>
      </c>
      <c r="P204" s="95" t="e">
        <v>#N/A</v>
      </c>
      <c r="Q204" s="95" t="e">
        <v>#N/A</v>
      </c>
      <c r="R204" s="343" t="e">
        <v>#N/A</v>
      </c>
      <c r="S204" s="550"/>
    </row>
    <row r="205" spans="1:19" ht="12.6" x14ac:dyDescent="0.45">
      <c r="A205" s="139">
        <v>42825</v>
      </c>
      <c r="B205" s="103">
        <v>49</v>
      </c>
      <c r="C205" s="138" t="e">
        <v>#N/A</v>
      </c>
      <c r="D205" s="138" t="e">
        <v>#N/A</v>
      </c>
      <c r="E205" s="138" t="e">
        <v>#N/A</v>
      </c>
      <c r="F205" s="138" t="e">
        <v>#N/A</v>
      </c>
      <c r="G205" s="138" t="e">
        <v>#N/A</v>
      </c>
      <c r="H205" s="138" t="e">
        <v>#N/A</v>
      </c>
      <c r="I205" s="138" t="e">
        <v>#N/A</v>
      </c>
      <c r="J205" s="138" t="e">
        <v>#N/A</v>
      </c>
      <c r="K205" s="138" t="e">
        <v>#N/A</v>
      </c>
      <c r="L205" s="140">
        <v>90.169453564956953</v>
      </c>
      <c r="N205" s="108">
        <v>90.169453564956953</v>
      </c>
      <c r="O205" s="95" t="e">
        <v>#N/A</v>
      </c>
      <c r="P205" s="95" t="e">
        <v>#N/A</v>
      </c>
      <c r="Q205" s="95" t="e">
        <v>#N/A</v>
      </c>
      <c r="R205" s="343" t="e">
        <v>#N/A</v>
      </c>
      <c r="S205" s="550"/>
    </row>
    <row r="206" spans="1:19" ht="12.6" x14ac:dyDescent="0.45">
      <c r="A206" s="139">
        <v>42734</v>
      </c>
      <c r="B206" s="103">
        <v>20</v>
      </c>
      <c r="C206" s="138" t="e">
        <v>#N/A</v>
      </c>
      <c r="D206" s="138" t="e">
        <v>#N/A</v>
      </c>
      <c r="E206" s="138" t="e">
        <v>#N/A</v>
      </c>
      <c r="F206" s="138" t="e">
        <v>#N/A</v>
      </c>
      <c r="G206" s="138" t="e">
        <v>#N/A</v>
      </c>
      <c r="H206" s="138" t="e">
        <v>#N/A</v>
      </c>
      <c r="I206" s="138" t="e">
        <v>#N/A</v>
      </c>
      <c r="J206" s="138" t="e">
        <v>#N/A</v>
      </c>
      <c r="K206" s="138" t="e">
        <v>#N/A</v>
      </c>
      <c r="L206" s="140">
        <v>89.033578464301613</v>
      </c>
      <c r="N206" s="108">
        <v>89.033578464301613</v>
      </c>
      <c r="O206" s="95" t="e">
        <v>#N/A</v>
      </c>
      <c r="P206" s="95" t="e">
        <v>#N/A</v>
      </c>
      <c r="Q206" s="95" t="e">
        <v>#N/A</v>
      </c>
      <c r="R206" s="343" t="e">
        <v>#N/A</v>
      </c>
      <c r="S206" s="550"/>
    </row>
    <row r="207" spans="1:19" ht="12.6" x14ac:dyDescent="0.45">
      <c r="A207" s="139">
        <v>42256</v>
      </c>
      <c r="B207" s="103">
        <v>13</v>
      </c>
      <c r="C207" s="138" t="e">
        <v>#N/A</v>
      </c>
      <c r="D207" s="138" t="e">
        <v>#N/A</v>
      </c>
      <c r="E207" s="138" t="e">
        <v>#N/A</v>
      </c>
      <c r="F207" s="138" t="e">
        <v>#N/A</v>
      </c>
      <c r="G207" s="138" t="e">
        <v>#N/A</v>
      </c>
      <c r="H207" s="138" t="e">
        <v>#N/A</v>
      </c>
      <c r="I207" s="138" t="e">
        <v>#N/A</v>
      </c>
      <c r="J207" s="138" t="e">
        <v>#N/A</v>
      </c>
      <c r="K207" s="138" t="e">
        <v>#N/A</v>
      </c>
      <c r="L207" s="140">
        <v>120.42941429586682</v>
      </c>
      <c r="N207" s="108">
        <v>120.42941429586682</v>
      </c>
      <c r="O207" s="95" t="e">
        <v>#N/A</v>
      </c>
      <c r="P207" s="95" t="e">
        <v>#N/A</v>
      </c>
      <c r="Q207" s="95" t="e">
        <v>#N/A</v>
      </c>
      <c r="R207" s="343" t="e">
        <v>#N/A</v>
      </c>
      <c r="S207" s="550"/>
    </row>
    <row r="208" spans="1:19" ht="12.6" x14ac:dyDescent="0.45">
      <c r="A208" s="139">
        <v>42080</v>
      </c>
      <c r="B208" s="103">
        <v>12</v>
      </c>
      <c r="C208" s="138" t="e">
        <v>#N/A</v>
      </c>
      <c r="D208" s="138" t="e">
        <v>#N/A</v>
      </c>
      <c r="E208" s="138" t="e">
        <v>#N/A</v>
      </c>
      <c r="F208" s="138" t="e">
        <v>#N/A</v>
      </c>
      <c r="G208" s="138" t="e">
        <v>#N/A</v>
      </c>
      <c r="H208" s="138" t="e">
        <v>#N/A</v>
      </c>
      <c r="I208" s="138" t="e">
        <v>#N/A</v>
      </c>
      <c r="J208" s="138" t="e">
        <v>#N/A</v>
      </c>
      <c r="K208" s="138" t="e">
        <v>#N/A</v>
      </c>
      <c r="L208" s="140">
        <v>111.06838614804302</v>
      </c>
      <c r="N208" s="108">
        <v>111.06838614804302</v>
      </c>
      <c r="O208" s="95" t="e">
        <v>#N/A</v>
      </c>
      <c r="P208" s="95" t="e">
        <v>#N/A</v>
      </c>
      <c r="Q208" s="95" t="e">
        <v>#N/A</v>
      </c>
      <c r="R208" s="343" t="e">
        <v>#N/A</v>
      </c>
      <c r="S208" s="550"/>
    </row>
    <row r="209" spans="1:19" ht="12.6" x14ac:dyDescent="0.45">
      <c r="A209" s="139">
        <v>41444</v>
      </c>
      <c r="B209" s="103">
        <v>12</v>
      </c>
      <c r="C209" s="138" t="e">
        <v>#N/A</v>
      </c>
      <c r="D209" s="138" t="e">
        <v>#N/A</v>
      </c>
      <c r="E209" s="138" t="e">
        <v>#N/A</v>
      </c>
      <c r="F209" s="138" t="e">
        <v>#N/A</v>
      </c>
      <c r="G209" s="138" t="e">
        <v>#N/A</v>
      </c>
      <c r="H209" s="138" t="e">
        <v>#N/A</v>
      </c>
      <c r="I209" s="138" t="e">
        <v>#N/A</v>
      </c>
      <c r="J209" s="138" t="e">
        <v>#N/A</v>
      </c>
      <c r="K209" s="138" t="e">
        <v>#N/A</v>
      </c>
      <c r="L209" s="140">
        <v>146.22928056368607</v>
      </c>
      <c r="N209" s="108">
        <v>146.22928056368607</v>
      </c>
      <c r="O209" s="95" t="e">
        <v>#N/A</v>
      </c>
      <c r="P209" s="95" t="e">
        <v>#N/A</v>
      </c>
      <c r="Q209" s="95" t="e">
        <v>#N/A</v>
      </c>
      <c r="R209" s="343" t="e">
        <v>#N/A</v>
      </c>
      <c r="S209" s="550"/>
    </row>
    <row r="210" spans="1:19" ht="12.6" x14ac:dyDescent="0.45">
      <c r="A210" s="139">
        <v>40742</v>
      </c>
      <c r="B210" s="103">
        <v>6</v>
      </c>
      <c r="C210" s="138" t="e">
        <v>#N/A</v>
      </c>
      <c r="D210" s="138" t="e">
        <v>#N/A</v>
      </c>
      <c r="E210" s="138" t="e">
        <v>#N/A</v>
      </c>
      <c r="F210" s="138" t="e">
        <v>#N/A</v>
      </c>
      <c r="G210" s="138" t="e">
        <v>#N/A</v>
      </c>
      <c r="H210" s="138" t="e">
        <v>#N/A</v>
      </c>
      <c r="I210" s="138" t="e">
        <v>#N/A</v>
      </c>
      <c r="J210" s="138" t="e">
        <v>#N/A</v>
      </c>
      <c r="K210" s="138" t="e">
        <v>#N/A</v>
      </c>
      <c r="L210" s="140">
        <v>189.68693049286668</v>
      </c>
      <c r="N210" s="108">
        <v>189.68693049286668</v>
      </c>
      <c r="O210" s="95" t="e">
        <v>#N/A</v>
      </c>
      <c r="P210" s="95" t="e">
        <v>#N/A</v>
      </c>
      <c r="Q210" s="95" t="e">
        <v>#N/A</v>
      </c>
      <c r="R210" s="343" t="e">
        <v>#N/A</v>
      </c>
      <c r="S210" s="550"/>
    </row>
    <row r="211" spans="1:19" ht="12.6" x14ac:dyDescent="0.45">
      <c r="A211" s="139">
        <v>42608</v>
      </c>
      <c r="B211" s="103">
        <v>60</v>
      </c>
      <c r="C211" s="138" t="e">
        <v>#N/A</v>
      </c>
      <c r="D211" s="138" t="e">
        <v>#N/A</v>
      </c>
      <c r="E211" s="138" t="e">
        <v>#N/A</v>
      </c>
      <c r="F211" s="138" t="e">
        <v>#N/A</v>
      </c>
      <c r="G211" s="138" t="e">
        <v>#N/A</v>
      </c>
      <c r="H211" s="138">
        <v>49.252752248099746</v>
      </c>
      <c r="I211" s="138" t="e">
        <v>#N/A</v>
      </c>
      <c r="J211" s="138" t="e">
        <v>#N/A</v>
      </c>
      <c r="K211" s="138" t="e">
        <v>#N/A</v>
      </c>
      <c r="L211" s="140" t="e">
        <v>#N/A</v>
      </c>
      <c r="N211" s="108" t="e">
        <v>#N/A</v>
      </c>
      <c r="O211" s="95" t="e">
        <v>#N/A</v>
      </c>
      <c r="P211" s="95" t="e">
        <v>#N/A</v>
      </c>
      <c r="Q211" s="95">
        <v>49.252752248099746</v>
      </c>
      <c r="R211" s="343" t="e">
        <v>#N/A</v>
      </c>
      <c r="S211" s="550"/>
    </row>
    <row r="212" spans="1:19" ht="12.6" x14ac:dyDescent="0.45">
      <c r="A212" s="139">
        <v>42877</v>
      </c>
      <c r="B212" s="103">
        <v>100</v>
      </c>
      <c r="C212" s="138" t="e">
        <v>#N/A</v>
      </c>
      <c r="D212" s="138">
        <v>39.859873438312199</v>
      </c>
      <c r="E212" s="138" t="e">
        <v>#N/A</v>
      </c>
      <c r="F212" s="138" t="e">
        <v>#N/A</v>
      </c>
      <c r="G212" s="138" t="e">
        <v>#N/A</v>
      </c>
      <c r="H212" s="138" t="e">
        <v>#N/A</v>
      </c>
      <c r="I212" s="138" t="e">
        <v>#N/A</v>
      </c>
      <c r="J212" s="138" t="e">
        <v>#N/A</v>
      </c>
      <c r="K212" s="138" t="e">
        <v>#N/A</v>
      </c>
      <c r="L212" s="140" t="e">
        <v>#N/A</v>
      </c>
      <c r="N212" s="108" t="e">
        <v>#N/A</v>
      </c>
      <c r="O212" s="95">
        <v>39.859873438312199</v>
      </c>
      <c r="P212" s="95" t="e">
        <v>#N/A</v>
      </c>
      <c r="Q212" s="95" t="e">
        <v>#N/A</v>
      </c>
      <c r="R212" s="343" t="e">
        <v>#N/A</v>
      </c>
      <c r="S212" s="550"/>
    </row>
    <row r="213" spans="1:19" ht="12.6" x14ac:dyDescent="0.45">
      <c r="A213" s="139">
        <v>42893</v>
      </c>
      <c r="B213" s="103">
        <v>50</v>
      </c>
      <c r="C213" s="138" t="e">
        <v>#N/A</v>
      </c>
      <c r="D213" s="138">
        <v>28.268091123597866</v>
      </c>
      <c r="E213" s="138" t="e">
        <v>#N/A</v>
      </c>
      <c r="F213" s="138" t="e">
        <v>#N/A</v>
      </c>
      <c r="G213" s="138" t="e">
        <v>#N/A</v>
      </c>
      <c r="H213" s="138" t="e">
        <v>#N/A</v>
      </c>
      <c r="I213" s="138" t="e">
        <v>#N/A</v>
      </c>
      <c r="J213" s="138" t="e">
        <v>#N/A</v>
      </c>
      <c r="K213" s="138" t="e">
        <v>#N/A</v>
      </c>
      <c r="L213" s="140" t="e">
        <v>#N/A</v>
      </c>
      <c r="N213" s="108" t="e">
        <v>#N/A</v>
      </c>
      <c r="O213" s="95">
        <v>28.268091123597866</v>
      </c>
      <c r="P213" s="95" t="e">
        <v>#N/A</v>
      </c>
      <c r="Q213" s="95" t="e">
        <v>#N/A</v>
      </c>
      <c r="R213" s="343" t="e">
        <v>#N/A</v>
      </c>
      <c r="S213" s="550"/>
    </row>
    <row r="214" spans="1:19" ht="12.6" x14ac:dyDescent="0.45">
      <c r="A214" s="139">
        <v>40513</v>
      </c>
      <c r="B214" s="103">
        <v>9</v>
      </c>
      <c r="C214" s="138" t="e">
        <v>#N/A</v>
      </c>
      <c r="D214" s="138">
        <v>133.87399430328566</v>
      </c>
      <c r="E214" s="138" t="e">
        <v>#N/A</v>
      </c>
      <c r="F214" s="138" t="e">
        <v>#N/A</v>
      </c>
      <c r="G214" s="138" t="e">
        <v>#N/A</v>
      </c>
      <c r="H214" s="138" t="e">
        <v>#N/A</v>
      </c>
      <c r="I214" s="138" t="e">
        <v>#N/A</v>
      </c>
      <c r="J214" s="138" t="e">
        <v>#N/A</v>
      </c>
      <c r="K214" s="138" t="e">
        <v>#N/A</v>
      </c>
      <c r="L214" s="140" t="e">
        <v>#N/A</v>
      </c>
      <c r="N214" s="108" t="e">
        <v>#N/A</v>
      </c>
      <c r="O214" s="95">
        <v>133.87399430328566</v>
      </c>
      <c r="P214" s="95" t="e">
        <v>#N/A</v>
      </c>
      <c r="Q214" s="95" t="e">
        <v>#N/A</v>
      </c>
      <c r="R214" s="343" t="e">
        <v>#N/A</v>
      </c>
      <c r="S214" s="550"/>
    </row>
    <row r="215" spans="1:19" ht="12.6" x14ac:dyDescent="0.45">
      <c r="A215" s="139">
        <v>43004</v>
      </c>
      <c r="B215" s="103">
        <v>62.5</v>
      </c>
      <c r="C215" s="138">
        <v>27.20795534847317</v>
      </c>
      <c r="D215" s="138" t="e">
        <v>#N/A</v>
      </c>
      <c r="E215" s="138" t="e">
        <v>#N/A</v>
      </c>
      <c r="F215" s="138" t="e">
        <v>#N/A</v>
      </c>
      <c r="G215" s="138" t="e">
        <v>#N/A</v>
      </c>
      <c r="H215" s="138" t="e">
        <v>#N/A</v>
      </c>
      <c r="I215" s="138" t="e">
        <v>#N/A</v>
      </c>
      <c r="J215" s="138" t="e">
        <v>#N/A</v>
      </c>
      <c r="K215" s="138" t="e">
        <v>#N/A</v>
      </c>
      <c r="L215" s="140" t="e">
        <v>#N/A</v>
      </c>
      <c r="N215" s="108" t="e">
        <v>#N/A</v>
      </c>
      <c r="O215" s="95">
        <v>27.20795534847317</v>
      </c>
      <c r="P215" s="95" t="e">
        <v>#N/A</v>
      </c>
      <c r="Q215" s="95" t="e">
        <v>#N/A</v>
      </c>
      <c r="R215" s="343" t="e">
        <v>#N/A</v>
      </c>
      <c r="S215" s="550"/>
    </row>
    <row r="216" spans="1:19" ht="12.6" x14ac:dyDescent="0.45">
      <c r="A216" s="139">
        <v>43004</v>
      </c>
      <c r="B216" s="103">
        <v>50</v>
      </c>
      <c r="C216" s="138">
        <v>26.714999991487399</v>
      </c>
      <c r="D216" s="138" t="e">
        <v>#N/A</v>
      </c>
      <c r="E216" s="138" t="e">
        <v>#N/A</v>
      </c>
      <c r="F216" s="138" t="e">
        <v>#N/A</v>
      </c>
      <c r="G216" s="138" t="e">
        <v>#N/A</v>
      </c>
      <c r="H216" s="138" t="e">
        <v>#N/A</v>
      </c>
      <c r="I216" s="138" t="e">
        <v>#N/A</v>
      </c>
      <c r="J216" s="138" t="e">
        <v>#N/A</v>
      </c>
      <c r="K216" s="138" t="e">
        <v>#N/A</v>
      </c>
      <c r="L216" s="140" t="e">
        <v>#N/A</v>
      </c>
      <c r="N216" s="108" t="e">
        <v>#N/A</v>
      </c>
      <c r="O216" s="95">
        <v>26.714999991487399</v>
      </c>
      <c r="P216" s="95" t="e">
        <v>#N/A</v>
      </c>
      <c r="Q216" s="95" t="e">
        <v>#N/A</v>
      </c>
      <c r="R216" s="343" t="e">
        <v>#N/A</v>
      </c>
      <c r="S216" s="550"/>
    </row>
    <row r="217" spans="1:19" ht="12.6" x14ac:dyDescent="0.45">
      <c r="A217" s="139">
        <v>42178</v>
      </c>
      <c r="B217" s="103">
        <v>46</v>
      </c>
      <c r="C217" s="138" t="e">
        <v>#N/A</v>
      </c>
      <c r="D217" s="138">
        <v>46.538170599278388</v>
      </c>
      <c r="E217" s="138" t="e">
        <v>#N/A</v>
      </c>
      <c r="F217" s="138" t="e">
        <v>#N/A</v>
      </c>
      <c r="G217" s="138" t="e">
        <v>#N/A</v>
      </c>
      <c r="H217" s="138" t="e">
        <v>#N/A</v>
      </c>
      <c r="I217" s="138" t="e">
        <v>#N/A</v>
      </c>
      <c r="J217" s="138" t="e">
        <v>#N/A</v>
      </c>
      <c r="K217" s="138" t="e">
        <v>#N/A</v>
      </c>
      <c r="L217" s="140" t="e">
        <v>#N/A</v>
      </c>
      <c r="N217" s="108" t="e">
        <v>#N/A</v>
      </c>
      <c r="O217" s="95">
        <v>46.538170599278388</v>
      </c>
      <c r="P217" s="95" t="e">
        <v>#N/A</v>
      </c>
      <c r="Q217" s="95" t="e">
        <v>#N/A</v>
      </c>
      <c r="R217" s="343" t="e">
        <v>#N/A</v>
      </c>
      <c r="S217" s="550"/>
    </row>
    <row r="218" spans="1:19" ht="12.6" x14ac:dyDescent="0.45">
      <c r="A218" s="139">
        <v>42318</v>
      </c>
      <c r="B218" s="103">
        <v>30</v>
      </c>
      <c r="C218" s="138" t="e">
        <v>#N/A</v>
      </c>
      <c r="D218" s="138" t="e">
        <v>#N/A</v>
      </c>
      <c r="E218" s="138" t="e">
        <v>#N/A</v>
      </c>
      <c r="F218" s="138" t="e">
        <v>#N/A</v>
      </c>
      <c r="G218" s="138">
        <v>41.825414051737255</v>
      </c>
      <c r="H218" s="138" t="e">
        <v>#N/A</v>
      </c>
      <c r="I218" s="138" t="e">
        <v>#N/A</v>
      </c>
      <c r="J218" s="138" t="e">
        <v>#N/A</v>
      </c>
      <c r="K218" s="138" t="e">
        <v>#N/A</v>
      </c>
      <c r="L218" s="140" t="e">
        <v>#N/A</v>
      </c>
      <c r="N218" s="108" t="e">
        <v>#N/A</v>
      </c>
      <c r="O218" s="95" t="e">
        <v>#N/A</v>
      </c>
      <c r="P218" s="95">
        <v>41.825414051737255</v>
      </c>
      <c r="Q218" s="95" t="e">
        <v>#N/A</v>
      </c>
      <c r="R218" s="343" t="e">
        <v>#N/A</v>
      </c>
      <c r="S218" s="550"/>
    </row>
    <row r="219" spans="1:19" ht="12.6" x14ac:dyDescent="0.45">
      <c r="A219" s="139">
        <v>42766</v>
      </c>
      <c r="B219" s="103">
        <v>20</v>
      </c>
      <c r="C219" s="138" t="e">
        <v>#N/A</v>
      </c>
      <c r="D219" s="138" t="e">
        <v>#N/A</v>
      </c>
      <c r="E219" s="138" t="e">
        <v>#N/A</v>
      </c>
      <c r="F219" s="138" t="e">
        <v>#N/A</v>
      </c>
      <c r="G219" s="138">
        <v>34.837084453926145</v>
      </c>
      <c r="H219" s="138" t="e">
        <v>#N/A</v>
      </c>
      <c r="I219" s="138" t="e">
        <v>#N/A</v>
      </c>
      <c r="J219" s="138" t="e">
        <v>#N/A</v>
      </c>
      <c r="K219" s="138" t="e">
        <v>#N/A</v>
      </c>
      <c r="L219" s="140" t="e">
        <v>#N/A</v>
      </c>
      <c r="N219" s="108" t="e">
        <v>#N/A</v>
      </c>
      <c r="O219" s="95" t="e">
        <v>#N/A</v>
      </c>
      <c r="P219" s="95">
        <v>34.837084453926145</v>
      </c>
      <c r="Q219" s="95" t="e">
        <v>#N/A</v>
      </c>
      <c r="R219" s="343" t="e">
        <v>#N/A</v>
      </c>
      <c r="S219" s="550"/>
    </row>
    <row r="220" spans="1:19" ht="12.6" x14ac:dyDescent="0.45">
      <c r="A220" s="139">
        <v>43014</v>
      </c>
      <c r="B220" s="103">
        <v>25</v>
      </c>
      <c r="C220" s="138" t="e">
        <v>#N/A</v>
      </c>
      <c r="D220" s="138">
        <v>26.244084343429989</v>
      </c>
      <c r="E220" s="138" t="e">
        <v>#N/A</v>
      </c>
      <c r="F220" s="138" t="e">
        <v>#N/A</v>
      </c>
      <c r="G220" s="138" t="e">
        <v>#N/A</v>
      </c>
      <c r="H220" s="138" t="e">
        <v>#N/A</v>
      </c>
      <c r="I220" s="138" t="e">
        <v>#N/A</v>
      </c>
      <c r="J220" s="138" t="e">
        <v>#N/A</v>
      </c>
      <c r="K220" s="138" t="e">
        <v>#N/A</v>
      </c>
      <c r="L220" s="140" t="e">
        <v>#N/A</v>
      </c>
      <c r="N220" s="108" t="e">
        <v>#N/A</v>
      </c>
      <c r="O220" s="95">
        <v>26.244084343429989</v>
      </c>
      <c r="P220" s="95" t="e">
        <v>#N/A</v>
      </c>
      <c r="Q220" s="95" t="e">
        <v>#N/A</v>
      </c>
      <c r="R220" s="343" t="e">
        <v>#N/A</v>
      </c>
      <c r="S220" s="550"/>
    </row>
    <row r="221" spans="1:19" ht="12.6" x14ac:dyDescent="0.45">
      <c r="A221" s="139">
        <v>43014</v>
      </c>
      <c r="B221" s="103">
        <v>25</v>
      </c>
      <c r="C221" s="138" t="e">
        <v>#N/A</v>
      </c>
      <c r="D221" s="138">
        <v>26.244084343429989</v>
      </c>
      <c r="E221" s="138" t="e">
        <v>#N/A</v>
      </c>
      <c r="F221" s="138" t="e">
        <v>#N/A</v>
      </c>
      <c r="G221" s="138" t="e">
        <v>#N/A</v>
      </c>
      <c r="H221" s="138" t="e">
        <v>#N/A</v>
      </c>
      <c r="I221" s="138" t="e">
        <v>#N/A</v>
      </c>
      <c r="J221" s="138" t="e">
        <v>#N/A</v>
      </c>
      <c r="K221" s="138" t="e">
        <v>#N/A</v>
      </c>
      <c r="L221" s="140" t="e">
        <v>#N/A</v>
      </c>
      <c r="N221" s="108" t="e">
        <v>#N/A</v>
      </c>
      <c r="O221" s="95">
        <v>26.244084343429989</v>
      </c>
      <c r="P221" s="95" t="e">
        <v>#N/A</v>
      </c>
      <c r="Q221" s="95" t="e">
        <v>#N/A</v>
      </c>
      <c r="R221" s="343" t="e">
        <v>#N/A</v>
      </c>
      <c r="S221" s="550"/>
    </row>
    <row r="222" spans="1:19" ht="12.6" x14ac:dyDescent="0.45">
      <c r="A222" s="139">
        <v>43038</v>
      </c>
      <c r="B222" s="103">
        <v>50</v>
      </c>
      <c r="C222" s="138" t="e">
        <v>#N/A</v>
      </c>
      <c r="D222" s="138">
        <v>28.614371745821543</v>
      </c>
      <c r="E222" s="138" t="e">
        <v>#N/A</v>
      </c>
      <c r="F222" s="138" t="e">
        <v>#N/A</v>
      </c>
      <c r="G222" s="138" t="e">
        <v>#N/A</v>
      </c>
      <c r="H222" s="138" t="e">
        <v>#N/A</v>
      </c>
      <c r="I222" s="138" t="e">
        <v>#N/A</v>
      </c>
      <c r="J222" s="138" t="e">
        <v>#N/A</v>
      </c>
      <c r="K222" s="138" t="e">
        <v>#N/A</v>
      </c>
      <c r="L222" s="140" t="e">
        <v>#N/A</v>
      </c>
      <c r="N222" s="108" t="e">
        <v>#N/A</v>
      </c>
      <c r="O222" s="95">
        <v>28.614371745821543</v>
      </c>
      <c r="P222" s="95" t="e">
        <v>#N/A</v>
      </c>
      <c r="Q222" s="95" t="e">
        <v>#N/A</v>
      </c>
      <c r="R222" s="343" t="e">
        <v>#N/A</v>
      </c>
      <c r="S222" s="550"/>
    </row>
    <row r="223" spans="1:19" ht="12.6" x14ac:dyDescent="0.45">
      <c r="A223" s="139">
        <v>42944</v>
      </c>
      <c r="B223" s="103">
        <v>8.4</v>
      </c>
      <c r="C223" s="138" t="e">
        <v>#N/A</v>
      </c>
      <c r="D223" s="138" t="e">
        <v>#N/A</v>
      </c>
      <c r="E223" s="138" t="e">
        <v>#N/A</v>
      </c>
      <c r="F223" s="138" t="e">
        <v>#N/A</v>
      </c>
      <c r="G223" s="138" t="e">
        <v>#N/A</v>
      </c>
      <c r="H223" s="138">
        <v>78.6775999442212</v>
      </c>
      <c r="I223" s="138" t="e">
        <v>#N/A</v>
      </c>
      <c r="J223" s="138" t="e">
        <v>#N/A</v>
      </c>
      <c r="K223" s="138" t="e">
        <v>#N/A</v>
      </c>
      <c r="L223" s="140" t="e">
        <v>#N/A</v>
      </c>
      <c r="N223" s="108" t="e">
        <v>#N/A</v>
      </c>
      <c r="O223" s="95" t="e">
        <v>#N/A</v>
      </c>
      <c r="P223" s="95" t="e">
        <v>#N/A</v>
      </c>
      <c r="Q223" s="95">
        <v>78.6775999442212</v>
      </c>
      <c r="R223" s="343" t="e">
        <v>#N/A</v>
      </c>
      <c r="S223" s="550"/>
    </row>
    <row r="224" spans="1:19" ht="12.6" x14ac:dyDescent="0.45">
      <c r="A224" s="139">
        <v>42944</v>
      </c>
      <c r="B224" s="103">
        <v>8.4</v>
      </c>
      <c r="C224" s="138" t="e">
        <v>#N/A</v>
      </c>
      <c r="D224" s="138" t="e">
        <v>#N/A</v>
      </c>
      <c r="E224" s="138" t="e">
        <v>#N/A</v>
      </c>
      <c r="F224" s="138" t="e">
        <v>#N/A</v>
      </c>
      <c r="G224" s="138" t="e">
        <v>#N/A</v>
      </c>
      <c r="H224" s="138">
        <v>78.112262144455585</v>
      </c>
      <c r="I224" s="138" t="e">
        <v>#N/A</v>
      </c>
      <c r="J224" s="138" t="e">
        <v>#N/A</v>
      </c>
      <c r="K224" s="138" t="e">
        <v>#N/A</v>
      </c>
      <c r="L224" s="140" t="e">
        <v>#N/A</v>
      </c>
      <c r="N224" s="108" t="e">
        <v>#N/A</v>
      </c>
      <c r="O224" s="95" t="e">
        <v>#N/A</v>
      </c>
      <c r="P224" s="95" t="e">
        <v>#N/A</v>
      </c>
      <c r="Q224" s="95">
        <v>78.112262144455585</v>
      </c>
      <c r="R224" s="343" t="e">
        <v>#N/A</v>
      </c>
      <c r="S224" s="550"/>
    </row>
    <row r="225" spans="1:19" ht="12.6" x14ac:dyDescent="0.45">
      <c r="A225" s="139">
        <v>43083</v>
      </c>
      <c r="B225" s="103">
        <v>150</v>
      </c>
      <c r="C225" s="138" t="e">
        <v>#N/A</v>
      </c>
      <c r="D225" s="138" t="e">
        <v>#N/A</v>
      </c>
      <c r="E225" s="138" t="e">
        <v>#N/A</v>
      </c>
      <c r="F225" s="138" t="e">
        <v>#N/A</v>
      </c>
      <c r="G225" s="138">
        <v>19.028289740446283</v>
      </c>
      <c r="H225" s="138" t="e">
        <v>#N/A</v>
      </c>
      <c r="I225" s="138" t="e">
        <v>#N/A</v>
      </c>
      <c r="J225" s="138" t="e">
        <v>#N/A</v>
      </c>
      <c r="K225" s="138" t="e">
        <v>#N/A</v>
      </c>
      <c r="L225" s="140" t="e">
        <v>#N/A</v>
      </c>
      <c r="N225" s="108" t="e">
        <v>#N/A</v>
      </c>
      <c r="O225" s="95" t="e">
        <v>#N/A</v>
      </c>
      <c r="P225" s="95">
        <v>19.028289740446283</v>
      </c>
      <c r="Q225" s="95" t="e">
        <v>#N/A</v>
      </c>
      <c r="R225" s="343" t="e">
        <v>#N/A</v>
      </c>
      <c r="S225" s="550"/>
    </row>
    <row r="226" spans="1:19" ht="12.6" x14ac:dyDescent="0.45">
      <c r="A226" s="139">
        <v>43109</v>
      </c>
      <c r="B226" s="103">
        <v>30</v>
      </c>
      <c r="C226" s="138" t="e">
        <v>#N/A</v>
      </c>
      <c r="D226" s="138">
        <v>26.307913039189764</v>
      </c>
      <c r="E226" s="138" t="e">
        <v>#N/A</v>
      </c>
      <c r="F226" s="138" t="e">
        <v>#N/A</v>
      </c>
      <c r="G226" s="138" t="e">
        <v>#N/A</v>
      </c>
      <c r="H226" s="138" t="e">
        <v>#N/A</v>
      </c>
      <c r="I226" s="138" t="e">
        <v>#N/A</v>
      </c>
      <c r="J226" s="138" t="e">
        <v>#N/A</v>
      </c>
      <c r="K226" s="138" t="e">
        <v>#N/A</v>
      </c>
      <c r="L226" s="140" t="e">
        <v>#N/A</v>
      </c>
      <c r="N226" s="108" t="e">
        <v>#N/A</v>
      </c>
      <c r="O226" s="95">
        <v>26.307913039189764</v>
      </c>
      <c r="P226" s="95" t="e">
        <v>#N/A</v>
      </c>
      <c r="Q226" s="95" t="e">
        <v>#N/A</v>
      </c>
      <c r="R226" s="343" t="e">
        <v>#N/A</v>
      </c>
      <c r="S226" s="550"/>
    </row>
    <row r="227" spans="1:19" ht="12.6" x14ac:dyDescent="0.45">
      <c r="A227" s="139">
        <v>43105</v>
      </c>
      <c r="B227" s="103">
        <v>50</v>
      </c>
      <c r="C227" s="138" t="e">
        <v>#N/A</v>
      </c>
      <c r="D227" s="138">
        <v>22.485109580190773</v>
      </c>
      <c r="E227" s="138" t="e">
        <v>#N/A</v>
      </c>
      <c r="F227" s="138" t="e">
        <v>#N/A</v>
      </c>
      <c r="G227" s="138" t="e">
        <v>#N/A</v>
      </c>
      <c r="H227" s="138" t="e">
        <v>#N/A</v>
      </c>
      <c r="I227" s="138" t="e">
        <v>#N/A</v>
      </c>
      <c r="J227" s="138" t="e">
        <v>#N/A</v>
      </c>
      <c r="K227" s="138" t="e">
        <v>#N/A</v>
      </c>
      <c r="L227" s="140" t="e">
        <v>#N/A</v>
      </c>
      <c r="N227" s="108" t="e">
        <v>#N/A</v>
      </c>
      <c r="O227" s="95">
        <v>22.485109580190773</v>
      </c>
      <c r="P227" s="95" t="e">
        <v>#N/A</v>
      </c>
      <c r="Q227" s="95" t="e">
        <v>#N/A</v>
      </c>
      <c r="R227" s="343" t="e">
        <v>#N/A</v>
      </c>
      <c r="S227" s="550"/>
    </row>
    <row r="228" spans="1:19" ht="12.6" x14ac:dyDescent="0.45">
      <c r="A228" s="139">
        <v>42151</v>
      </c>
      <c r="B228" s="103">
        <v>4.9000000000000004</v>
      </c>
      <c r="C228" s="138" t="e">
        <v>#N/A</v>
      </c>
      <c r="D228" s="138" t="e">
        <v>#N/A</v>
      </c>
      <c r="E228" s="138" t="e">
        <v>#N/A</v>
      </c>
      <c r="F228" s="138" t="e">
        <v>#N/A</v>
      </c>
      <c r="G228" s="138" t="e">
        <v>#N/A</v>
      </c>
      <c r="H228" s="138" t="e">
        <v>#N/A</v>
      </c>
      <c r="I228" s="138" t="e">
        <v>#N/A</v>
      </c>
      <c r="J228" s="138" t="e">
        <v>#N/A</v>
      </c>
      <c r="K228" s="138">
        <v>63.990237632796891</v>
      </c>
      <c r="L228" s="140" t="e">
        <v>#N/A</v>
      </c>
      <c r="N228" s="108" t="e">
        <v>#N/A</v>
      </c>
      <c r="O228" s="95" t="e">
        <v>#N/A</v>
      </c>
      <c r="P228" s="95" t="e">
        <v>#N/A</v>
      </c>
      <c r="Q228" s="95" t="e">
        <v>#N/A</v>
      </c>
      <c r="R228" s="343">
        <v>63.990237632796891</v>
      </c>
      <c r="S228" s="550"/>
    </row>
    <row r="229" spans="1:19" ht="12.6" x14ac:dyDescent="0.45">
      <c r="A229" s="139">
        <v>43084</v>
      </c>
      <c r="B229" s="103">
        <v>50</v>
      </c>
      <c r="C229" s="138" t="e">
        <v>#N/A</v>
      </c>
      <c r="D229" s="138" t="e">
        <v>#N/A</v>
      </c>
      <c r="E229" s="138" t="e">
        <v>#N/A</v>
      </c>
      <c r="F229" s="138" t="e">
        <v>#N/A</v>
      </c>
      <c r="G229" s="138" t="e">
        <v>#N/A</v>
      </c>
      <c r="H229" s="138" t="e">
        <v>#N/A</v>
      </c>
      <c r="I229" s="138" t="e">
        <v>#N/A</v>
      </c>
      <c r="J229" s="138" t="e">
        <v>#N/A</v>
      </c>
      <c r="K229" s="138">
        <v>33.039161838854135</v>
      </c>
      <c r="L229" s="140" t="e">
        <v>#N/A</v>
      </c>
      <c r="N229" s="108" t="e">
        <v>#N/A</v>
      </c>
      <c r="O229" s="95" t="e">
        <v>#N/A</v>
      </c>
      <c r="P229" s="95" t="e">
        <v>#N/A</v>
      </c>
      <c r="Q229" s="95" t="e">
        <v>#N/A</v>
      </c>
      <c r="R229" s="343">
        <v>33.039161838854135</v>
      </c>
      <c r="S229" s="550"/>
    </row>
    <row r="230" spans="1:19" ht="12.6" x14ac:dyDescent="0.45">
      <c r="A230" s="139">
        <v>41950</v>
      </c>
      <c r="B230" s="103">
        <v>40</v>
      </c>
      <c r="C230" s="138" t="e">
        <v>#N/A</v>
      </c>
      <c r="D230" s="138" t="e">
        <v>#N/A</v>
      </c>
      <c r="E230" s="138" t="e">
        <v>#N/A</v>
      </c>
      <c r="F230" s="138" t="e">
        <v>#N/A</v>
      </c>
      <c r="G230" s="138" t="e">
        <v>#N/A</v>
      </c>
      <c r="H230" s="138" t="e">
        <v>#N/A</v>
      </c>
      <c r="I230" s="138" t="e">
        <v>#N/A</v>
      </c>
      <c r="J230" s="138" t="e">
        <v>#N/A</v>
      </c>
      <c r="K230" s="138">
        <v>66.86319797232855</v>
      </c>
      <c r="L230" s="140" t="e">
        <v>#N/A</v>
      </c>
      <c r="N230" s="108" t="e">
        <v>#N/A</v>
      </c>
      <c r="O230" s="95" t="e">
        <v>#N/A</v>
      </c>
      <c r="P230" s="95" t="e">
        <v>#N/A</v>
      </c>
      <c r="Q230" s="95" t="e">
        <v>#N/A</v>
      </c>
      <c r="R230" s="343">
        <v>66.86319797232855</v>
      </c>
      <c r="S230" s="550"/>
    </row>
    <row r="231" spans="1:19" ht="12.6" x14ac:dyDescent="0.45">
      <c r="A231" s="139">
        <v>41950</v>
      </c>
      <c r="B231" s="103">
        <v>50</v>
      </c>
      <c r="C231" s="138" t="e">
        <v>#N/A</v>
      </c>
      <c r="D231" s="138" t="e">
        <v>#N/A</v>
      </c>
      <c r="E231" s="138" t="e">
        <v>#N/A</v>
      </c>
      <c r="F231" s="138" t="e">
        <v>#N/A</v>
      </c>
      <c r="G231" s="138" t="e">
        <v>#N/A</v>
      </c>
      <c r="H231" s="138" t="e">
        <v>#N/A</v>
      </c>
      <c r="I231" s="138" t="e">
        <v>#N/A</v>
      </c>
      <c r="J231" s="138" t="e">
        <v>#N/A</v>
      </c>
      <c r="K231" s="138">
        <v>66.86319797232855</v>
      </c>
      <c r="L231" s="140" t="e">
        <v>#N/A</v>
      </c>
      <c r="N231" s="108" t="e">
        <v>#N/A</v>
      </c>
      <c r="O231" s="95" t="e">
        <v>#N/A</v>
      </c>
      <c r="P231" s="95" t="e">
        <v>#N/A</v>
      </c>
      <c r="Q231" s="95" t="e">
        <v>#N/A</v>
      </c>
      <c r="R231" s="343">
        <v>66.86319797232855</v>
      </c>
      <c r="S231" s="550"/>
    </row>
    <row r="232" spans="1:19" ht="12.6" x14ac:dyDescent="0.45">
      <c r="A232" s="139">
        <v>41982</v>
      </c>
      <c r="B232" s="103">
        <v>130</v>
      </c>
      <c r="C232" s="138">
        <v>56.140627073301616</v>
      </c>
      <c r="D232" s="138" t="e">
        <v>#N/A</v>
      </c>
      <c r="E232" s="138" t="e">
        <v>#N/A</v>
      </c>
      <c r="F232" s="138" t="e">
        <v>#N/A</v>
      </c>
      <c r="G232" s="138" t="e">
        <v>#N/A</v>
      </c>
      <c r="H232" s="138" t="e">
        <v>#N/A</v>
      </c>
      <c r="I232" s="138" t="e">
        <v>#N/A</v>
      </c>
      <c r="J232" s="138" t="e">
        <v>#N/A</v>
      </c>
      <c r="K232" s="138" t="e">
        <v>#N/A</v>
      </c>
      <c r="L232" s="140" t="e">
        <v>#N/A</v>
      </c>
      <c r="N232" s="108" t="e">
        <v>#N/A</v>
      </c>
      <c r="O232" s="95">
        <v>56.140627073301616</v>
      </c>
      <c r="P232" s="95" t="e">
        <v>#N/A</v>
      </c>
      <c r="Q232" s="95" t="e">
        <v>#N/A</v>
      </c>
      <c r="R232" s="343" t="e">
        <v>#N/A</v>
      </c>
      <c r="S232" s="550"/>
    </row>
    <row r="233" spans="1:19" ht="12.6" x14ac:dyDescent="0.45">
      <c r="A233" s="139">
        <v>41627</v>
      </c>
      <c r="B233" s="103">
        <v>150</v>
      </c>
      <c r="C233" s="138">
        <v>53.260198223249645</v>
      </c>
      <c r="D233" s="138" t="e">
        <v>#N/A</v>
      </c>
      <c r="E233" s="138" t="e">
        <v>#N/A</v>
      </c>
      <c r="F233" s="138" t="e">
        <v>#N/A</v>
      </c>
      <c r="G233" s="138" t="e">
        <v>#N/A</v>
      </c>
      <c r="H233" s="138" t="e">
        <v>#N/A</v>
      </c>
      <c r="I233" s="138" t="e">
        <v>#N/A</v>
      </c>
      <c r="J233" s="138" t="e">
        <v>#N/A</v>
      </c>
      <c r="K233" s="138" t="e">
        <v>#N/A</v>
      </c>
      <c r="L233" s="140" t="e">
        <v>#N/A</v>
      </c>
      <c r="N233" s="108" t="e">
        <v>#N/A</v>
      </c>
      <c r="O233" s="95">
        <v>53.260198223249645</v>
      </c>
      <c r="P233" s="95" t="e">
        <v>#N/A</v>
      </c>
      <c r="Q233" s="95" t="e">
        <v>#N/A</v>
      </c>
      <c r="R233" s="343" t="e">
        <v>#N/A</v>
      </c>
      <c r="S233" s="550"/>
    </row>
    <row r="234" spans="1:19" ht="12.6" x14ac:dyDescent="0.45">
      <c r="A234" s="139">
        <v>42633</v>
      </c>
      <c r="B234" s="103">
        <v>100</v>
      </c>
      <c r="C234" s="138" t="e">
        <v>#N/A</v>
      </c>
      <c r="D234" s="138" t="e">
        <v>#N/A</v>
      </c>
      <c r="E234" s="138" t="e">
        <v>#N/A</v>
      </c>
      <c r="F234" s="138" t="e">
        <v>#N/A</v>
      </c>
      <c r="G234" s="138" t="e">
        <v>#N/A</v>
      </c>
      <c r="H234" s="138">
        <v>40.07950402867953</v>
      </c>
      <c r="I234" s="138" t="e">
        <v>#N/A</v>
      </c>
      <c r="J234" s="138" t="e">
        <v>#N/A</v>
      </c>
      <c r="K234" s="138" t="e">
        <v>#N/A</v>
      </c>
      <c r="L234" s="140" t="e">
        <v>#N/A</v>
      </c>
      <c r="N234" s="108" t="e">
        <v>#N/A</v>
      </c>
      <c r="O234" s="95" t="e">
        <v>#N/A</v>
      </c>
      <c r="P234" s="95" t="e">
        <v>#N/A</v>
      </c>
      <c r="Q234" s="95">
        <v>40.07950402867953</v>
      </c>
      <c r="R234" s="343" t="e">
        <v>#N/A</v>
      </c>
      <c r="S234" s="550"/>
    </row>
    <row r="235" spans="1:19" ht="12.6" x14ac:dyDescent="0.45">
      <c r="A235" s="139">
        <v>42611</v>
      </c>
      <c r="B235" s="103">
        <v>20</v>
      </c>
      <c r="C235" s="138" t="e">
        <v>#N/A</v>
      </c>
      <c r="D235" s="138" t="e">
        <v>#N/A</v>
      </c>
      <c r="E235" s="138" t="e">
        <v>#N/A</v>
      </c>
      <c r="F235" s="138" t="e">
        <v>#N/A</v>
      </c>
      <c r="G235" s="138" t="e">
        <v>#N/A</v>
      </c>
      <c r="H235" s="138">
        <v>40.925680431575834</v>
      </c>
      <c r="I235" s="138" t="e">
        <v>#N/A</v>
      </c>
      <c r="J235" s="138" t="e">
        <v>#N/A</v>
      </c>
      <c r="K235" s="138" t="e">
        <v>#N/A</v>
      </c>
      <c r="L235" s="140" t="e">
        <v>#N/A</v>
      </c>
      <c r="N235" s="108" t="e">
        <v>#N/A</v>
      </c>
      <c r="O235" s="95" t="e">
        <v>#N/A</v>
      </c>
      <c r="P235" s="95" t="e">
        <v>#N/A</v>
      </c>
      <c r="Q235" s="95">
        <v>40.925680431575834</v>
      </c>
      <c r="R235" s="343" t="e">
        <v>#N/A</v>
      </c>
      <c r="S235" s="550"/>
    </row>
    <row r="236" spans="1:19" ht="12.6" x14ac:dyDescent="0.45">
      <c r="A236" s="139">
        <v>42717</v>
      </c>
      <c r="B236" s="103">
        <v>7.8</v>
      </c>
      <c r="C236" s="138" t="e">
        <v>#N/A</v>
      </c>
      <c r="D236" s="138">
        <v>39.042618477220344</v>
      </c>
      <c r="E236" s="138" t="e">
        <v>#N/A</v>
      </c>
      <c r="F236" s="138" t="e">
        <v>#N/A</v>
      </c>
      <c r="G236" s="138" t="e">
        <v>#N/A</v>
      </c>
      <c r="H236" s="138" t="e">
        <v>#N/A</v>
      </c>
      <c r="I236" s="138" t="e">
        <v>#N/A</v>
      </c>
      <c r="J236" s="138" t="e">
        <v>#N/A</v>
      </c>
      <c r="K236" s="138" t="e">
        <v>#N/A</v>
      </c>
      <c r="L236" s="140" t="e">
        <v>#N/A</v>
      </c>
      <c r="N236" s="108" t="e">
        <v>#N/A</v>
      </c>
      <c r="O236" s="95">
        <v>39.042618477220344</v>
      </c>
      <c r="P236" s="95" t="e">
        <v>#N/A</v>
      </c>
      <c r="Q236" s="95" t="e">
        <v>#N/A</v>
      </c>
      <c r="R236" s="343" t="e">
        <v>#N/A</v>
      </c>
      <c r="S236" s="550"/>
    </row>
    <row r="237" spans="1:19" ht="12.6" x14ac:dyDescent="0.45">
      <c r="A237" s="139">
        <v>42108</v>
      </c>
      <c r="B237" s="103">
        <v>6.8</v>
      </c>
      <c r="C237" s="138" t="e">
        <v>#N/A</v>
      </c>
      <c r="D237" s="138">
        <v>60.413314906856783</v>
      </c>
      <c r="E237" s="138" t="e">
        <v>#N/A</v>
      </c>
      <c r="F237" s="138" t="e">
        <v>#N/A</v>
      </c>
      <c r="G237" s="138" t="e">
        <v>#N/A</v>
      </c>
      <c r="H237" s="138" t="e">
        <v>#N/A</v>
      </c>
      <c r="I237" s="138" t="e">
        <v>#N/A</v>
      </c>
      <c r="J237" s="138" t="e">
        <v>#N/A</v>
      </c>
      <c r="K237" s="138" t="e">
        <v>#N/A</v>
      </c>
      <c r="L237" s="140" t="e">
        <v>#N/A</v>
      </c>
      <c r="N237" s="108" t="e">
        <v>#N/A</v>
      </c>
      <c r="O237" s="95">
        <v>60.413314906856783</v>
      </c>
      <c r="P237" s="95" t="e">
        <v>#N/A</v>
      </c>
      <c r="Q237" s="95" t="e">
        <v>#N/A</v>
      </c>
      <c r="R237" s="343" t="e">
        <v>#N/A</v>
      </c>
      <c r="S237" s="550"/>
    </row>
    <row r="238" spans="1:19" ht="12.6" x14ac:dyDescent="0.45">
      <c r="A238" s="139">
        <v>42738</v>
      </c>
      <c r="B238" s="103">
        <v>7.2</v>
      </c>
      <c r="C238" s="138" t="e">
        <v>#N/A</v>
      </c>
      <c r="D238" s="138" t="e">
        <v>#N/A</v>
      </c>
      <c r="E238" s="138" t="e">
        <v>#N/A</v>
      </c>
      <c r="F238" s="138" t="e">
        <v>#N/A</v>
      </c>
      <c r="G238" s="138" t="e">
        <v>#N/A</v>
      </c>
      <c r="H238" s="138" t="e">
        <v>#N/A</v>
      </c>
      <c r="I238" s="138" t="e">
        <v>#N/A</v>
      </c>
      <c r="J238" s="138" t="e">
        <v>#N/A</v>
      </c>
      <c r="K238" s="138">
        <v>49.316991760699359</v>
      </c>
      <c r="L238" s="140" t="e">
        <v>#N/A</v>
      </c>
      <c r="N238" s="108" t="e">
        <v>#N/A</v>
      </c>
      <c r="O238" s="95" t="e">
        <v>#N/A</v>
      </c>
      <c r="P238" s="95" t="e">
        <v>#N/A</v>
      </c>
      <c r="Q238" s="95" t="e">
        <v>#N/A</v>
      </c>
      <c r="R238" s="343">
        <v>49.316991760699359</v>
      </c>
      <c r="S238" s="550"/>
    </row>
    <row r="239" spans="1:19" ht="12.6" x14ac:dyDescent="0.45">
      <c r="A239" s="139">
        <v>42270</v>
      </c>
      <c r="B239" s="103">
        <v>52</v>
      </c>
      <c r="C239" s="138" t="e">
        <v>#N/A</v>
      </c>
      <c r="D239" s="138" t="e">
        <v>#N/A</v>
      </c>
      <c r="E239" s="138">
        <v>45.364736619904015</v>
      </c>
      <c r="F239" s="138" t="e">
        <v>#N/A</v>
      </c>
      <c r="G239" s="138" t="e">
        <v>#N/A</v>
      </c>
      <c r="H239" s="138" t="e">
        <v>#N/A</v>
      </c>
      <c r="I239" s="138" t="e">
        <v>#N/A</v>
      </c>
      <c r="J239" s="138" t="e">
        <v>#N/A</v>
      </c>
      <c r="K239" s="138" t="e">
        <v>#N/A</v>
      </c>
      <c r="L239" s="140" t="e">
        <v>#N/A</v>
      </c>
      <c r="N239" s="108" t="e">
        <v>#N/A</v>
      </c>
      <c r="O239" s="95" t="e">
        <v>#N/A</v>
      </c>
      <c r="P239" s="95">
        <v>45.364736619904015</v>
      </c>
      <c r="Q239" s="95" t="e">
        <v>#N/A</v>
      </c>
      <c r="R239" s="343" t="e">
        <v>#N/A</v>
      </c>
      <c r="S239" s="550"/>
    </row>
    <row r="240" spans="1:19" ht="12.6" x14ac:dyDescent="0.45">
      <c r="A240" s="139">
        <v>42955</v>
      </c>
      <c r="B240" s="103">
        <v>252.32</v>
      </c>
      <c r="C240" s="138">
        <v>45.810600763013987</v>
      </c>
      <c r="D240" s="138" t="e">
        <v>#N/A</v>
      </c>
      <c r="E240" s="138" t="e">
        <v>#N/A</v>
      </c>
      <c r="F240" s="138" t="e">
        <v>#N/A</v>
      </c>
      <c r="G240" s="138" t="e">
        <v>#N/A</v>
      </c>
      <c r="H240" s="138" t="e">
        <v>#N/A</v>
      </c>
      <c r="I240" s="138" t="e">
        <v>#N/A</v>
      </c>
      <c r="J240" s="138" t="e">
        <v>#N/A</v>
      </c>
      <c r="K240" s="138" t="e">
        <v>#N/A</v>
      </c>
      <c r="L240" s="140" t="e">
        <v>#N/A</v>
      </c>
      <c r="N240" s="108" t="e">
        <v>#N/A</v>
      </c>
      <c r="O240" s="95">
        <v>45.810600763013987</v>
      </c>
      <c r="P240" s="95" t="e">
        <v>#N/A</v>
      </c>
      <c r="Q240" s="95" t="e">
        <v>#N/A</v>
      </c>
      <c r="R240" s="343" t="e">
        <v>#N/A</v>
      </c>
      <c r="S240" s="550"/>
    </row>
    <row r="241" spans="1:19" ht="12.6" x14ac:dyDescent="0.45">
      <c r="A241" s="139">
        <v>42912</v>
      </c>
      <c r="B241" s="103">
        <v>5</v>
      </c>
      <c r="C241" s="138" t="e">
        <v>#N/A</v>
      </c>
      <c r="D241" s="138" t="e">
        <v>#N/A</v>
      </c>
      <c r="E241" s="138" t="e">
        <v>#N/A</v>
      </c>
      <c r="F241" s="138" t="e">
        <v>#N/A</v>
      </c>
      <c r="G241" s="138" t="e">
        <v>#N/A</v>
      </c>
      <c r="H241" s="138" t="e">
        <v>#N/A</v>
      </c>
      <c r="I241" s="138" t="e">
        <v>#N/A</v>
      </c>
      <c r="J241" s="138" t="e">
        <v>#N/A</v>
      </c>
      <c r="K241" s="138">
        <v>46.187953985081123</v>
      </c>
      <c r="L241" s="140" t="e">
        <v>#N/A</v>
      </c>
      <c r="N241" s="108" t="e">
        <v>#N/A</v>
      </c>
      <c r="O241" s="95" t="e">
        <v>#N/A</v>
      </c>
      <c r="P241" s="95" t="e">
        <v>#N/A</v>
      </c>
      <c r="Q241" s="95" t="e">
        <v>#N/A</v>
      </c>
      <c r="R241" s="343">
        <v>46.187953985081123</v>
      </c>
      <c r="S241" s="550"/>
    </row>
    <row r="242" spans="1:19" ht="12.6" x14ac:dyDescent="0.45">
      <c r="A242" s="139">
        <v>43259</v>
      </c>
      <c r="B242" s="103">
        <v>30</v>
      </c>
      <c r="C242" s="138" t="e">
        <v>#N/A</v>
      </c>
      <c r="D242" s="138">
        <v>20.331809631088557</v>
      </c>
      <c r="E242" s="138" t="e">
        <v>#N/A</v>
      </c>
      <c r="F242" s="138" t="e">
        <v>#N/A</v>
      </c>
      <c r="G242" s="138" t="e">
        <v>#N/A</v>
      </c>
      <c r="H242" s="138" t="e">
        <v>#N/A</v>
      </c>
      <c r="I242" s="138" t="e">
        <v>#N/A</v>
      </c>
      <c r="J242" s="138" t="e">
        <v>#N/A</v>
      </c>
      <c r="K242" s="138" t="e">
        <v>#N/A</v>
      </c>
      <c r="L242" s="140" t="e">
        <v>#N/A</v>
      </c>
      <c r="N242" s="108" t="e">
        <v>#N/A</v>
      </c>
      <c r="O242" s="95">
        <v>20.331809631088557</v>
      </c>
      <c r="P242" s="95" t="e">
        <v>#N/A</v>
      </c>
      <c r="Q242" s="95" t="e">
        <v>#N/A</v>
      </c>
      <c r="R242" s="343" t="e">
        <v>#N/A</v>
      </c>
      <c r="S242" s="550"/>
    </row>
    <row r="243" spans="1:19" ht="12.6" x14ac:dyDescent="0.45">
      <c r="A243" s="139">
        <v>42839</v>
      </c>
      <c r="B243" s="103">
        <v>20</v>
      </c>
      <c r="C243" s="138" t="e">
        <v>#N/A</v>
      </c>
      <c r="D243" s="138">
        <v>70.54178978524989</v>
      </c>
      <c r="E243" s="138" t="e">
        <v>#N/A</v>
      </c>
      <c r="F243" s="138" t="e">
        <v>#N/A</v>
      </c>
      <c r="G243" s="138" t="e">
        <v>#N/A</v>
      </c>
      <c r="H243" s="138" t="e">
        <v>#N/A</v>
      </c>
      <c r="I243" s="138" t="e">
        <v>#N/A</v>
      </c>
      <c r="J243" s="138" t="e">
        <v>#N/A</v>
      </c>
      <c r="K243" s="138" t="e">
        <v>#N/A</v>
      </c>
      <c r="L243" s="140" t="e">
        <v>#N/A</v>
      </c>
      <c r="N243" s="108" t="e">
        <v>#N/A</v>
      </c>
      <c r="O243" s="95">
        <v>70.54178978524989</v>
      </c>
      <c r="P243" s="95" t="e">
        <v>#N/A</v>
      </c>
      <c r="Q243" s="95" t="e">
        <v>#N/A</v>
      </c>
      <c r="R243" s="343" t="e">
        <v>#N/A</v>
      </c>
      <c r="S243" s="550"/>
    </row>
    <row r="244" spans="1:19" ht="12.6" x14ac:dyDescent="0.45">
      <c r="A244" s="139">
        <v>43250</v>
      </c>
      <c r="B244" s="103">
        <v>300</v>
      </c>
      <c r="C244" s="138" t="e">
        <v>#N/A</v>
      </c>
      <c r="D244" s="138">
        <v>17.82008684540801</v>
      </c>
      <c r="E244" s="138" t="e">
        <v>#N/A</v>
      </c>
      <c r="F244" s="138" t="e">
        <v>#N/A</v>
      </c>
      <c r="G244" s="138" t="e">
        <v>#N/A</v>
      </c>
      <c r="H244" s="138" t="e">
        <v>#N/A</v>
      </c>
      <c r="I244" s="138" t="e">
        <v>#N/A</v>
      </c>
      <c r="J244" s="138" t="e">
        <v>#N/A</v>
      </c>
      <c r="K244" s="138" t="e">
        <v>#N/A</v>
      </c>
      <c r="L244" s="140" t="e">
        <v>#N/A</v>
      </c>
      <c r="N244" s="108" t="e">
        <v>#N/A</v>
      </c>
      <c r="O244" s="95">
        <v>17.82008684540801</v>
      </c>
      <c r="P244" s="95" t="e">
        <v>#N/A</v>
      </c>
      <c r="Q244" s="95" t="e">
        <v>#N/A</v>
      </c>
      <c r="R244" s="343" t="e">
        <v>#N/A</v>
      </c>
      <c r="S244" s="550"/>
    </row>
    <row r="245" spans="1:19" ht="12.6" x14ac:dyDescent="0.45">
      <c r="A245" s="139">
        <v>43250</v>
      </c>
      <c r="B245" s="103">
        <v>250</v>
      </c>
      <c r="C245" s="138" t="e">
        <v>#N/A</v>
      </c>
      <c r="D245" s="138">
        <v>20.418194480999517</v>
      </c>
      <c r="E245" s="138" t="e">
        <v>#N/A</v>
      </c>
      <c r="F245" s="138" t="e">
        <v>#N/A</v>
      </c>
      <c r="G245" s="138" t="e">
        <v>#N/A</v>
      </c>
      <c r="H245" s="138" t="e">
        <v>#N/A</v>
      </c>
      <c r="I245" s="138" t="e">
        <v>#N/A</v>
      </c>
      <c r="J245" s="138" t="e">
        <v>#N/A</v>
      </c>
      <c r="K245" s="138" t="e">
        <v>#N/A</v>
      </c>
      <c r="L245" s="140" t="e">
        <v>#N/A</v>
      </c>
      <c r="N245" s="108" t="e">
        <v>#N/A</v>
      </c>
      <c r="O245" s="95">
        <v>20.418194480999517</v>
      </c>
      <c r="P245" s="95" t="e">
        <v>#N/A</v>
      </c>
      <c r="Q245" s="95" t="e">
        <v>#N/A</v>
      </c>
      <c r="R245" s="343" t="e">
        <v>#N/A</v>
      </c>
      <c r="S245" s="550"/>
    </row>
    <row r="246" spans="1:19" ht="12.6" x14ac:dyDescent="0.45">
      <c r="A246" s="139">
        <v>43250</v>
      </c>
      <c r="B246" s="103">
        <v>50</v>
      </c>
      <c r="C246" s="138" t="e">
        <v>#N/A</v>
      </c>
      <c r="D246" s="138">
        <v>22.936715819448033</v>
      </c>
      <c r="E246" s="138" t="e">
        <v>#N/A</v>
      </c>
      <c r="F246" s="138" t="e">
        <v>#N/A</v>
      </c>
      <c r="G246" s="138" t="e">
        <v>#N/A</v>
      </c>
      <c r="H246" s="138" t="e">
        <v>#N/A</v>
      </c>
      <c r="I246" s="138" t="e">
        <v>#N/A</v>
      </c>
      <c r="J246" s="138" t="e">
        <v>#N/A</v>
      </c>
      <c r="K246" s="138" t="e">
        <v>#N/A</v>
      </c>
      <c r="L246" s="140" t="e">
        <v>#N/A</v>
      </c>
      <c r="N246" s="108" t="e">
        <v>#N/A</v>
      </c>
      <c r="O246" s="95">
        <v>22.936715819448033</v>
      </c>
      <c r="P246" s="95" t="e">
        <v>#N/A</v>
      </c>
      <c r="Q246" s="95" t="e">
        <v>#N/A</v>
      </c>
      <c r="R246" s="343" t="e">
        <v>#N/A</v>
      </c>
      <c r="S246" s="550"/>
    </row>
    <row r="247" spans="1:19" ht="12.6" x14ac:dyDescent="0.45">
      <c r="A247" s="139">
        <v>43250</v>
      </c>
      <c r="B247" s="103">
        <v>101</v>
      </c>
      <c r="C247" s="138" t="e">
        <v>#N/A</v>
      </c>
      <c r="D247" s="138">
        <v>23.31761363736258</v>
      </c>
      <c r="E247" s="138" t="e">
        <v>#N/A</v>
      </c>
      <c r="F247" s="138" t="e">
        <v>#N/A</v>
      </c>
      <c r="G247" s="138" t="e">
        <v>#N/A</v>
      </c>
      <c r="H247" s="138" t="e">
        <v>#N/A</v>
      </c>
      <c r="I247" s="138" t="e">
        <v>#N/A</v>
      </c>
      <c r="J247" s="138" t="e">
        <v>#N/A</v>
      </c>
      <c r="K247" s="138" t="e">
        <v>#N/A</v>
      </c>
      <c r="L247" s="140" t="e">
        <v>#N/A</v>
      </c>
      <c r="N247" s="108" t="e">
        <v>#N/A</v>
      </c>
      <c r="O247" s="95">
        <v>23.31761363736258</v>
      </c>
      <c r="P247" s="95" t="e">
        <v>#N/A</v>
      </c>
      <c r="Q247" s="95" t="e">
        <v>#N/A</v>
      </c>
      <c r="R247" s="343" t="e">
        <v>#N/A</v>
      </c>
      <c r="S247" s="550"/>
    </row>
    <row r="248" spans="1:19" ht="12.6" x14ac:dyDescent="0.45">
      <c r="A248" s="139">
        <v>43250</v>
      </c>
      <c r="B248" s="103">
        <v>200</v>
      </c>
      <c r="C248" s="138" t="e">
        <v>#N/A</v>
      </c>
      <c r="D248" s="138">
        <v>24.120117548330018</v>
      </c>
      <c r="E248" s="138" t="e">
        <v>#N/A</v>
      </c>
      <c r="F248" s="138" t="e">
        <v>#N/A</v>
      </c>
      <c r="G248" s="138" t="e">
        <v>#N/A</v>
      </c>
      <c r="H248" s="138" t="e">
        <v>#N/A</v>
      </c>
      <c r="I248" s="138" t="e">
        <v>#N/A</v>
      </c>
      <c r="J248" s="138" t="e">
        <v>#N/A</v>
      </c>
      <c r="K248" s="138" t="e">
        <v>#N/A</v>
      </c>
      <c r="L248" s="140" t="e">
        <v>#N/A</v>
      </c>
      <c r="N248" s="108" t="e">
        <v>#N/A</v>
      </c>
      <c r="O248" s="95">
        <v>24.120117548330018</v>
      </c>
      <c r="P248" s="95" t="e">
        <v>#N/A</v>
      </c>
      <c r="Q248" s="95" t="e">
        <v>#N/A</v>
      </c>
      <c r="R248" s="343" t="e">
        <v>#N/A</v>
      </c>
      <c r="S248" s="550"/>
    </row>
    <row r="249" spans="1:19" ht="12.6" x14ac:dyDescent="0.45">
      <c r="A249" s="139">
        <v>43250</v>
      </c>
      <c r="B249" s="103">
        <v>100</v>
      </c>
      <c r="C249" s="138" t="e">
        <v>#N/A</v>
      </c>
      <c r="D249" s="138">
        <v>27.030131730155919</v>
      </c>
      <c r="E249" s="138" t="e">
        <v>#N/A</v>
      </c>
      <c r="F249" s="138" t="e">
        <v>#N/A</v>
      </c>
      <c r="G249" s="138" t="e">
        <v>#N/A</v>
      </c>
      <c r="H249" s="138" t="e">
        <v>#N/A</v>
      </c>
      <c r="I249" s="138" t="e">
        <v>#N/A</v>
      </c>
      <c r="J249" s="138" t="e">
        <v>#N/A</v>
      </c>
      <c r="K249" s="138" t="e">
        <v>#N/A</v>
      </c>
      <c r="L249" s="140" t="e">
        <v>#N/A</v>
      </c>
      <c r="N249" s="108" t="e">
        <v>#N/A</v>
      </c>
      <c r="O249" s="95">
        <v>27.030131730155919</v>
      </c>
      <c r="P249" s="95" t="e">
        <v>#N/A</v>
      </c>
      <c r="Q249" s="95" t="e">
        <v>#N/A</v>
      </c>
      <c r="R249" s="343" t="e">
        <v>#N/A</v>
      </c>
      <c r="S249" s="550"/>
    </row>
    <row r="250" spans="1:19" ht="12.6" x14ac:dyDescent="0.45">
      <c r="A250" s="139">
        <v>40878</v>
      </c>
      <c r="B250" s="103">
        <v>20</v>
      </c>
      <c r="C250" s="138" t="e">
        <v>#N/A</v>
      </c>
      <c r="D250" s="138" t="e">
        <v>#N/A</v>
      </c>
      <c r="E250" s="138" t="e">
        <v>#N/A</v>
      </c>
      <c r="F250" s="138" t="e">
        <v>#N/A</v>
      </c>
      <c r="G250" s="138" t="e">
        <v>#N/A</v>
      </c>
      <c r="H250" s="138">
        <v>218.13997006679676</v>
      </c>
      <c r="I250" s="138" t="e">
        <v>#N/A</v>
      </c>
      <c r="J250" s="138" t="e">
        <v>#N/A</v>
      </c>
      <c r="K250" s="138" t="e">
        <v>#N/A</v>
      </c>
      <c r="L250" s="140" t="e">
        <v>#N/A</v>
      </c>
      <c r="N250" s="108" t="e">
        <v>#N/A</v>
      </c>
      <c r="O250" s="95" t="e">
        <v>#N/A</v>
      </c>
      <c r="P250" s="95" t="e">
        <v>#N/A</v>
      </c>
      <c r="Q250" s="95">
        <v>218.13997006679676</v>
      </c>
      <c r="R250" s="343" t="e">
        <v>#N/A</v>
      </c>
      <c r="S250" s="550"/>
    </row>
    <row r="251" spans="1:19" ht="12.6" x14ac:dyDescent="0.45">
      <c r="A251" s="139">
        <v>41614</v>
      </c>
      <c r="B251" s="103">
        <v>20</v>
      </c>
      <c r="C251" s="138" t="e">
        <v>#N/A</v>
      </c>
      <c r="D251" s="138" t="e">
        <v>#N/A</v>
      </c>
      <c r="E251" s="138" t="e">
        <v>#N/A</v>
      </c>
      <c r="F251" s="138" t="e">
        <v>#N/A</v>
      </c>
      <c r="G251" s="138" t="e">
        <v>#N/A</v>
      </c>
      <c r="H251" s="138" t="e">
        <v>#N/A</v>
      </c>
      <c r="I251" s="138" t="e">
        <v>#N/A</v>
      </c>
      <c r="J251" s="138" t="e">
        <v>#N/A</v>
      </c>
      <c r="K251" s="138">
        <v>64.117240502304497</v>
      </c>
      <c r="L251" s="140" t="e">
        <v>#N/A</v>
      </c>
      <c r="N251" s="108" t="e">
        <v>#N/A</v>
      </c>
      <c r="O251" s="95" t="e">
        <v>#N/A</v>
      </c>
      <c r="P251" s="95" t="e">
        <v>#N/A</v>
      </c>
      <c r="Q251" s="95" t="e">
        <v>#N/A</v>
      </c>
      <c r="R251" s="343">
        <v>64.117240502304497</v>
      </c>
      <c r="S251" s="550"/>
    </row>
    <row r="252" spans="1:19" ht="12.6" x14ac:dyDescent="0.45">
      <c r="A252" s="139">
        <v>43007</v>
      </c>
      <c r="B252" s="103">
        <v>14</v>
      </c>
      <c r="C252" s="138" t="e">
        <v>#N/A</v>
      </c>
      <c r="D252" s="138" t="e">
        <v>#N/A</v>
      </c>
      <c r="E252" s="138" t="e">
        <v>#N/A</v>
      </c>
      <c r="F252" s="138" t="e">
        <v>#N/A</v>
      </c>
      <c r="G252" s="138" t="e">
        <v>#N/A</v>
      </c>
      <c r="H252" s="138" t="e">
        <v>#N/A</v>
      </c>
      <c r="I252" s="138" t="e">
        <v>#N/A</v>
      </c>
      <c r="J252" s="138" t="e">
        <v>#N/A</v>
      </c>
      <c r="K252" s="138" t="e">
        <v>#N/A</v>
      </c>
      <c r="L252" s="140">
        <v>85.196295820254306</v>
      </c>
      <c r="N252" s="108">
        <v>85.196295820254306</v>
      </c>
      <c r="O252" s="95" t="e">
        <v>#N/A</v>
      </c>
      <c r="P252" s="95" t="e">
        <v>#N/A</v>
      </c>
      <c r="Q252" s="95" t="e">
        <v>#N/A</v>
      </c>
      <c r="R252" s="343" t="e">
        <v>#N/A</v>
      </c>
      <c r="S252" s="550"/>
    </row>
    <row r="253" spans="1:19" ht="12.6" x14ac:dyDescent="0.45">
      <c r="A253" s="139">
        <v>42185</v>
      </c>
      <c r="B253" s="103">
        <v>7.06</v>
      </c>
      <c r="C253" s="138" t="e">
        <v>#N/A</v>
      </c>
      <c r="D253" s="138" t="e">
        <v>#N/A</v>
      </c>
      <c r="E253" s="138" t="e">
        <v>#N/A</v>
      </c>
      <c r="F253" s="138" t="e">
        <v>#N/A</v>
      </c>
      <c r="G253" s="138" t="e">
        <v>#N/A</v>
      </c>
      <c r="H253" s="138" t="e">
        <v>#N/A</v>
      </c>
      <c r="I253" s="138" t="e">
        <v>#N/A</v>
      </c>
      <c r="J253" s="138" t="e">
        <v>#N/A</v>
      </c>
      <c r="K253" s="138">
        <v>58.27153606886651</v>
      </c>
      <c r="L253" s="140" t="e">
        <v>#N/A</v>
      </c>
      <c r="N253" s="108" t="e">
        <v>#N/A</v>
      </c>
      <c r="O253" s="95" t="e">
        <v>#N/A</v>
      </c>
      <c r="P253" s="95" t="e">
        <v>#N/A</v>
      </c>
      <c r="Q253" s="95" t="e">
        <v>#N/A</v>
      </c>
      <c r="R253" s="343">
        <v>58.27153606886651</v>
      </c>
      <c r="S253" s="550"/>
    </row>
    <row r="254" spans="1:19" ht="12.6" x14ac:dyDescent="0.45">
      <c r="A254" s="139">
        <v>42635</v>
      </c>
      <c r="B254" s="103">
        <v>24.9</v>
      </c>
      <c r="C254" s="138" t="e">
        <v>#N/A</v>
      </c>
      <c r="D254" s="138" t="e">
        <v>#N/A</v>
      </c>
      <c r="E254" s="138" t="e">
        <v>#N/A</v>
      </c>
      <c r="F254" s="138" t="e">
        <v>#N/A</v>
      </c>
      <c r="G254" s="138" t="e">
        <v>#N/A</v>
      </c>
      <c r="H254" s="138" t="e">
        <v>#N/A</v>
      </c>
      <c r="I254" s="138">
        <v>141.30053762306966</v>
      </c>
      <c r="J254" s="138" t="e">
        <v>#N/A</v>
      </c>
      <c r="K254" s="138" t="e">
        <v>#N/A</v>
      </c>
      <c r="L254" s="140" t="e">
        <v>#N/A</v>
      </c>
      <c r="N254" s="108" t="e">
        <v>#N/A</v>
      </c>
      <c r="O254" s="95" t="e">
        <v>#N/A</v>
      </c>
      <c r="P254" s="95" t="e">
        <v>#N/A</v>
      </c>
      <c r="Q254" s="95">
        <v>141.30053762306966</v>
      </c>
      <c r="R254" s="343" t="e">
        <v>#N/A</v>
      </c>
      <c r="S254" s="550"/>
    </row>
    <row r="255" spans="1:19" ht="12.6" x14ac:dyDescent="0.45">
      <c r="A255" s="139">
        <v>42826</v>
      </c>
      <c r="B255" s="103">
        <v>56</v>
      </c>
      <c r="C255" s="138" t="e">
        <v>#N/A</v>
      </c>
      <c r="D255" s="138">
        <v>49.721481594731053</v>
      </c>
      <c r="E255" s="138" t="e">
        <v>#N/A</v>
      </c>
      <c r="F255" s="138" t="e">
        <v>#N/A</v>
      </c>
      <c r="G255" s="138" t="e">
        <v>#N/A</v>
      </c>
      <c r="H255" s="138" t="e">
        <v>#N/A</v>
      </c>
      <c r="I255" s="138" t="e">
        <v>#N/A</v>
      </c>
      <c r="J255" s="138" t="e">
        <v>#N/A</v>
      </c>
      <c r="K255" s="138" t="e">
        <v>#N/A</v>
      </c>
      <c r="L255" s="140" t="e">
        <v>#N/A</v>
      </c>
      <c r="N255" s="108" t="e">
        <v>#N/A</v>
      </c>
      <c r="O255" s="95">
        <v>49.721481594731053</v>
      </c>
      <c r="P255" s="95" t="e">
        <v>#N/A</v>
      </c>
      <c r="Q255" s="95" t="e">
        <v>#N/A</v>
      </c>
      <c r="R255" s="343" t="e">
        <v>#N/A</v>
      </c>
      <c r="S255" s="550"/>
    </row>
    <row r="256" spans="1:19" ht="12.6" x14ac:dyDescent="0.45">
      <c r="A256" s="139">
        <v>43334</v>
      </c>
      <c r="B256" s="103">
        <v>50</v>
      </c>
      <c r="C256" s="138" t="e">
        <v>#N/A</v>
      </c>
      <c r="D256" s="138">
        <v>23.752884318550141</v>
      </c>
      <c r="E256" s="138" t="e">
        <v>#N/A</v>
      </c>
      <c r="F256" s="138" t="e">
        <v>#N/A</v>
      </c>
      <c r="G256" s="138" t="e">
        <v>#N/A</v>
      </c>
      <c r="H256" s="138" t="e">
        <v>#N/A</v>
      </c>
      <c r="I256" s="138" t="e">
        <v>#N/A</v>
      </c>
      <c r="J256" s="138" t="e">
        <v>#N/A</v>
      </c>
      <c r="K256" s="138" t="e">
        <v>#N/A</v>
      </c>
      <c r="L256" s="140" t="e">
        <v>#N/A</v>
      </c>
      <c r="N256" s="108" t="e">
        <v>#N/A</v>
      </c>
      <c r="O256" s="95">
        <v>23.752884318550141</v>
      </c>
      <c r="P256" s="95" t="e">
        <v>#N/A</v>
      </c>
      <c r="Q256" s="95" t="e">
        <v>#N/A</v>
      </c>
      <c r="R256" s="343" t="e">
        <v>#N/A</v>
      </c>
      <c r="S256" s="550"/>
    </row>
    <row r="257" spans="1:19" ht="12.6" x14ac:dyDescent="0.45">
      <c r="A257" s="139">
        <v>43334</v>
      </c>
      <c r="B257" s="103">
        <v>50</v>
      </c>
      <c r="C257" s="138" t="e">
        <v>#N/A</v>
      </c>
      <c r="D257" s="138">
        <v>23.752884318550141</v>
      </c>
      <c r="E257" s="138" t="e">
        <v>#N/A</v>
      </c>
      <c r="F257" s="138" t="e">
        <v>#N/A</v>
      </c>
      <c r="G257" s="138" t="e">
        <v>#N/A</v>
      </c>
      <c r="H257" s="138" t="e">
        <v>#N/A</v>
      </c>
      <c r="I257" s="138" t="e">
        <v>#N/A</v>
      </c>
      <c r="J257" s="138" t="e">
        <v>#N/A</v>
      </c>
      <c r="K257" s="138" t="e">
        <v>#N/A</v>
      </c>
      <c r="L257" s="140" t="e">
        <v>#N/A</v>
      </c>
      <c r="N257" s="108" t="e">
        <v>#N/A</v>
      </c>
      <c r="O257" s="95">
        <v>23.752884318550141</v>
      </c>
      <c r="P257" s="95" t="e">
        <v>#N/A</v>
      </c>
      <c r="Q257" s="95" t="e">
        <v>#N/A</v>
      </c>
      <c r="R257" s="343" t="e">
        <v>#N/A</v>
      </c>
      <c r="S257" s="550"/>
    </row>
    <row r="258" spans="1:19" ht="12.6" x14ac:dyDescent="0.45">
      <c r="A258" s="139">
        <v>43132</v>
      </c>
      <c r="B258" s="103">
        <v>10</v>
      </c>
      <c r="C258" s="138" t="e">
        <v>#N/A</v>
      </c>
      <c r="D258" s="138" t="e">
        <v>#N/A</v>
      </c>
      <c r="E258" s="138">
        <v>34.883260722874425</v>
      </c>
      <c r="F258" s="138" t="e">
        <v>#N/A</v>
      </c>
      <c r="G258" s="138" t="e">
        <v>#N/A</v>
      </c>
      <c r="H258" s="138" t="e">
        <v>#N/A</v>
      </c>
      <c r="I258" s="138" t="e">
        <v>#N/A</v>
      </c>
      <c r="J258" s="138" t="e">
        <v>#N/A</v>
      </c>
      <c r="K258" s="138" t="e">
        <v>#N/A</v>
      </c>
      <c r="L258" s="140" t="e">
        <v>#N/A</v>
      </c>
      <c r="N258" s="108" t="e">
        <v>#N/A</v>
      </c>
      <c r="O258" s="95" t="e">
        <v>#N/A</v>
      </c>
      <c r="P258" s="95">
        <v>34.883260722874425</v>
      </c>
      <c r="Q258" s="95" t="e">
        <v>#N/A</v>
      </c>
      <c r="R258" s="343" t="e">
        <v>#N/A</v>
      </c>
      <c r="S258" s="550"/>
    </row>
    <row r="259" spans="1:19" ht="12.6" x14ac:dyDescent="0.45">
      <c r="A259" s="139">
        <v>43335</v>
      </c>
      <c r="B259" s="103">
        <v>86</v>
      </c>
      <c r="C259" s="138" t="e">
        <v>#N/A</v>
      </c>
      <c r="D259" s="138" t="e">
        <v>#N/A</v>
      </c>
      <c r="E259" s="138" t="e">
        <v>#N/A</v>
      </c>
      <c r="F259" s="138" t="e">
        <v>#N/A</v>
      </c>
      <c r="G259" s="138" t="e">
        <v>#N/A</v>
      </c>
      <c r="H259" s="138">
        <v>26.550242397272882</v>
      </c>
      <c r="I259" s="138" t="e">
        <v>#N/A</v>
      </c>
      <c r="J259" s="138" t="e">
        <v>#N/A</v>
      </c>
      <c r="K259" s="138" t="e">
        <v>#N/A</v>
      </c>
      <c r="L259" s="140" t="e">
        <v>#N/A</v>
      </c>
      <c r="N259" s="108" t="e">
        <v>#N/A</v>
      </c>
      <c r="O259" s="95" t="e">
        <v>#N/A</v>
      </c>
      <c r="P259" s="95" t="e">
        <v>#N/A</v>
      </c>
      <c r="Q259" s="95">
        <v>26.550242397272882</v>
      </c>
      <c r="R259" s="343" t="e">
        <v>#N/A</v>
      </c>
      <c r="S259" s="550"/>
    </row>
    <row r="260" spans="1:19" ht="12.6" x14ac:dyDescent="0.45">
      <c r="A260" s="139">
        <v>43374</v>
      </c>
      <c r="B260" s="103">
        <v>10.5</v>
      </c>
      <c r="C260" s="138" t="e">
        <v>#N/A</v>
      </c>
      <c r="D260" s="138" t="e">
        <v>#N/A</v>
      </c>
      <c r="E260" s="138">
        <v>40.396216969335008</v>
      </c>
      <c r="F260" s="138" t="e">
        <v>#N/A</v>
      </c>
      <c r="G260" s="138" t="e">
        <v>#N/A</v>
      </c>
      <c r="H260" s="138" t="e">
        <v>#N/A</v>
      </c>
      <c r="I260" s="138" t="e">
        <v>#N/A</v>
      </c>
      <c r="J260" s="138" t="e">
        <v>#N/A</v>
      </c>
      <c r="K260" s="138" t="e">
        <v>#N/A</v>
      </c>
      <c r="L260" s="140" t="e">
        <v>#N/A</v>
      </c>
      <c r="N260" s="108" t="e">
        <v>#N/A</v>
      </c>
      <c r="O260" s="95" t="e">
        <v>#N/A</v>
      </c>
      <c r="P260" s="95">
        <v>40.396216969335008</v>
      </c>
      <c r="Q260" s="95" t="e">
        <v>#N/A</v>
      </c>
      <c r="R260" s="343" t="e">
        <v>#N/A</v>
      </c>
      <c r="S260" s="550"/>
    </row>
    <row r="261" spans="1:19" ht="12.6" x14ac:dyDescent="0.45">
      <c r="A261" s="139">
        <v>43391</v>
      </c>
      <c r="B261" s="103">
        <v>144</v>
      </c>
      <c r="C261" s="138" t="e">
        <v>#N/A</v>
      </c>
      <c r="D261" s="138" t="e">
        <v>#N/A</v>
      </c>
      <c r="E261" s="138" t="e">
        <v>#N/A</v>
      </c>
      <c r="F261" s="138" t="e">
        <v>#N/A</v>
      </c>
      <c r="G261" s="138">
        <v>28.956093083287836</v>
      </c>
      <c r="H261" s="138" t="e">
        <v>#N/A</v>
      </c>
      <c r="I261" s="138" t="e">
        <v>#N/A</v>
      </c>
      <c r="J261" s="138" t="e">
        <v>#N/A</v>
      </c>
      <c r="K261" s="138" t="e">
        <v>#N/A</v>
      </c>
      <c r="L261" s="140" t="e">
        <v>#N/A</v>
      </c>
      <c r="N261" s="108" t="e">
        <v>#N/A</v>
      </c>
      <c r="O261" s="95" t="e">
        <v>#N/A</v>
      </c>
      <c r="P261" s="95">
        <v>28.956093083287836</v>
      </c>
      <c r="Q261" s="95" t="e">
        <v>#N/A</v>
      </c>
      <c r="R261" s="343" t="e">
        <v>#N/A</v>
      </c>
      <c r="S261" s="550"/>
    </row>
    <row r="262" spans="1:19" ht="12.6" x14ac:dyDescent="0.45">
      <c r="A262" s="139">
        <v>41730</v>
      </c>
      <c r="B262" s="103">
        <v>10.3</v>
      </c>
      <c r="C262" s="138" t="e">
        <v>#N/A</v>
      </c>
      <c r="D262" s="138" t="e">
        <v>#N/A</v>
      </c>
      <c r="E262" s="138" t="e">
        <v>#N/A</v>
      </c>
      <c r="F262" s="138" t="e">
        <v>#N/A</v>
      </c>
      <c r="G262" s="138" t="e">
        <v>#N/A</v>
      </c>
      <c r="H262" s="138">
        <v>62.179439591627272</v>
      </c>
      <c r="I262" s="138" t="e">
        <v>#N/A</v>
      </c>
      <c r="J262" s="138" t="e">
        <v>#N/A</v>
      </c>
      <c r="K262" s="138" t="e">
        <v>#N/A</v>
      </c>
      <c r="L262" s="140" t="e">
        <v>#N/A</v>
      </c>
      <c r="N262" s="108" t="e">
        <v>#N/A</v>
      </c>
      <c r="O262" s="95" t="e">
        <v>#N/A</v>
      </c>
      <c r="P262" s="95" t="e">
        <v>#N/A</v>
      </c>
      <c r="Q262" s="95">
        <v>62.179439591627272</v>
      </c>
      <c r="R262" s="343" t="e">
        <v>#N/A</v>
      </c>
      <c r="S262" s="550"/>
    </row>
    <row r="263" spans="1:19" ht="12.6" x14ac:dyDescent="0.45">
      <c r="A263" s="139">
        <v>42156</v>
      </c>
      <c r="B263" s="103">
        <v>3.6</v>
      </c>
      <c r="C263" s="138" t="e">
        <v>#N/A</v>
      </c>
      <c r="D263" s="138" t="e">
        <v>#N/A</v>
      </c>
      <c r="E263" s="138" t="e">
        <v>#N/A</v>
      </c>
      <c r="F263" s="138">
        <v>70.687963714631124</v>
      </c>
      <c r="G263" s="138" t="e">
        <v>#N/A</v>
      </c>
      <c r="H263" s="138" t="e">
        <v>#N/A</v>
      </c>
      <c r="I263" s="138" t="e">
        <v>#N/A</v>
      </c>
      <c r="J263" s="138" t="e">
        <v>#N/A</v>
      </c>
      <c r="K263" s="138" t="e">
        <v>#N/A</v>
      </c>
      <c r="L263" s="140" t="e">
        <v>#N/A</v>
      </c>
      <c r="N263" s="108" t="e">
        <v>#N/A</v>
      </c>
      <c r="O263" s="95" t="e">
        <v>#N/A</v>
      </c>
      <c r="P263" s="95">
        <v>70.687963714631124</v>
      </c>
      <c r="Q263" s="95" t="e">
        <v>#N/A</v>
      </c>
      <c r="R263" s="343" t="e">
        <v>#N/A</v>
      </c>
      <c r="S263" s="550"/>
    </row>
    <row r="264" spans="1:19" ht="12.6" x14ac:dyDescent="0.45">
      <c r="A264" s="139">
        <v>40513</v>
      </c>
      <c r="B264" s="103">
        <v>7.65</v>
      </c>
      <c r="C264" s="138" t="e">
        <v>#N/A</v>
      </c>
      <c r="D264" s="138" t="e">
        <v>#N/A</v>
      </c>
      <c r="E264" s="138" t="e">
        <v>#N/A</v>
      </c>
      <c r="F264" s="138" t="e">
        <v>#N/A</v>
      </c>
      <c r="G264" s="138" t="e">
        <v>#N/A</v>
      </c>
      <c r="H264" s="138" t="e">
        <v>#N/A</v>
      </c>
      <c r="I264" s="138" t="e">
        <v>#N/A</v>
      </c>
      <c r="J264" s="138" t="e">
        <v>#N/A</v>
      </c>
      <c r="K264" s="138">
        <v>143.19136023871189</v>
      </c>
      <c r="L264" s="140" t="e">
        <v>#N/A</v>
      </c>
      <c r="N264" s="108" t="e">
        <v>#N/A</v>
      </c>
      <c r="O264" s="95" t="e">
        <v>#N/A</v>
      </c>
      <c r="P264" s="95" t="e">
        <v>#N/A</v>
      </c>
      <c r="Q264" s="95" t="e">
        <v>#N/A</v>
      </c>
      <c r="R264" s="343">
        <v>143.19136023871189</v>
      </c>
      <c r="S264" s="550"/>
    </row>
    <row r="265" spans="1:19" ht="12.6" x14ac:dyDescent="0.45">
      <c r="A265" s="139">
        <v>41690</v>
      </c>
      <c r="B265" s="103">
        <v>10.416</v>
      </c>
      <c r="C265" s="138" t="e">
        <v>#N/A</v>
      </c>
      <c r="D265" s="138">
        <v>46.826516009472016</v>
      </c>
      <c r="E265" s="138" t="e">
        <v>#N/A</v>
      </c>
      <c r="F265" s="138" t="e">
        <v>#N/A</v>
      </c>
      <c r="G265" s="138" t="e">
        <v>#N/A</v>
      </c>
      <c r="H265" s="138" t="e">
        <v>#N/A</v>
      </c>
      <c r="I265" s="138" t="e">
        <v>#N/A</v>
      </c>
      <c r="J265" s="138" t="e">
        <v>#N/A</v>
      </c>
      <c r="K265" s="138" t="e">
        <v>#N/A</v>
      </c>
      <c r="L265" s="140" t="e">
        <v>#N/A</v>
      </c>
      <c r="N265" s="108" t="e">
        <v>#N/A</v>
      </c>
      <c r="O265" s="95">
        <v>46.826516009472016</v>
      </c>
      <c r="P265" s="95" t="e">
        <v>#N/A</v>
      </c>
      <c r="Q265" s="95" t="e">
        <v>#N/A</v>
      </c>
      <c r="R265" s="343" t="e">
        <v>#N/A</v>
      </c>
      <c r="S265" s="550"/>
    </row>
    <row r="266" spans="1:19" ht="12.6" x14ac:dyDescent="0.45">
      <c r="A266" s="139">
        <v>43391</v>
      </c>
      <c r="B266" s="103">
        <v>13</v>
      </c>
      <c r="C266" s="138" t="e">
        <v>#N/A</v>
      </c>
      <c r="D266" s="138">
        <v>34.531689925565743</v>
      </c>
      <c r="E266" s="138" t="e">
        <v>#N/A</v>
      </c>
      <c r="F266" s="138" t="e">
        <v>#N/A</v>
      </c>
      <c r="G266" s="138" t="e">
        <v>#N/A</v>
      </c>
      <c r="H266" s="138" t="e">
        <v>#N/A</v>
      </c>
      <c r="I266" s="138" t="e">
        <v>#N/A</v>
      </c>
      <c r="J266" s="138" t="e">
        <v>#N/A</v>
      </c>
      <c r="K266" s="138" t="e">
        <v>#N/A</v>
      </c>
      <c r="L266" s="140" t="e">
        <v>#N/A</v>
      </c>
      <c r="N266" s="108" t="e">
        <v>#N/A</v>
      </c>
      <c r="O266" s="95">
        <v>34.531689925565743</v>
      </c>
      <c r="P266" s="95" t="e">
        <v>#N/A</v>
      </c>
      <c r="Q266" s="95" t="e">
        <v>#N/A</v>
      </c>
      <c r="R266" s="343" t="e">
        <v>#N/A</v>
      </c>
      <c r="S266" s="550"/>
    </row>
    <row r="267" spans="1:19" ht="12.6" x14ac:dyDescent="0.45">
      <c r="A267" s="139">
        <v>43405</v>
      </c>
      <c r="B267" s="103">
        <v>70</v>
      </c>
      <c r="C267" s="138" t="e">
        <v>#N/A</v>
      </c>
      <c r="D267" s="138" t="e">
        <v>#N/A</v>
      </c>
      <c r="E267" s="138" t="e">
        <v>#N/A</v>
      </c>
      <c r="F267" s="138" t="e">
        <v>#N/A</v>
      </c>
      <c r="G267" s="138" t="e">
        <v>#N/A</v>
      </c>
      <c r="H267" s="138">
        <v>35.381473203011566</v>
      </c>
      <c r="I267" s="138" t="e">
        <v>#N/A</v>
      </c>
      <c r="J267" s="138" t="e">
        <v>#N/A</v>
      </c>
      <c r="K267" s="138" t="e">
        <v>#N/A</v>
      </c>
      <c r="L267" s="140" t="e">
        <v>#N/A</v>
      </c>
      <c r="N267" s="108" t="e">
        <v>#N/A</v>
      </c>
      <c r="O267" s="95" t="e">
        <v>#N/A</v>
      </c>
      <c r="P267" s="95" t="e">
        <v>#N/A</v>
      </c>
      <c r="Q267" s="95">
        <v>35.381473203011566</v>
      </c>
      <c r="R267" s="343" t="e">
        <v>#N/A</v>
      </c>
      <c r="S267" s="550"/>
    </row>
    <row r="268" spans="1:19" ht="12.6" x14ac:dyDescent="0.45">
      <c r="A268" s="139">
        <v>42906</v>
      </c>
      <c r="B268" s="103">
        <v>19.59</v>
      </c>
      <c r="C268" s="138" t="e">
        <v>#N/A</v>
      </c>
      <c r="D268" s="138" t="e">
        <v>#N/A</v>
      </c>
      <c r="E268" s="138" t="e">
        <v>#N/A</v>
      </c>
      <c r="F268" s="138" t="e">
        <v>#N/A</v>
      </c>
      <c r="G268" s="138" t="e">
        <v>#N/A</v>
      </c>
      <c r="H268" s="138" t="e">
        <v>#N/A</v>
      </c>
      <c r="I268" s="138" t="e">
        <v>#N/A</v>
      </c>
      <c r="J268" s="138">
        <v>84.845905316483851</v>
      </c>
      <c r="K268" s="138" t="e">
        <v>#N/A</v>
      </c>
      <c r="L268" s="140" t="e">
        <v>#N/A</v>
      </c>
      <c r="N268" s="108" t="e">
        <v>#N/A</v>
      </c>
      <c r="O268" s="95" t="e">
        <v>#N/A</v>
      </c>
      <c r="P268" s="95" t="e">
        <v>#N/A</v>
      </c>
      <c r="Q268" s="95">
        <v>84.845905316483851</v>
      </c>
      <c r="R268" s="343" t="e">
        <v>#N/A</v>
      </c>
      <c r="S268" s="550"/>
    </row>
    <row r="269" spans="1:19" ht="12.6" x14ac:dyDescent="0.45">
      <c r="A269" s="139">
        <v>43497</v>
      </c>
      <c r="B269" s="103">
        <v>4.5999999999999996</v>
      </c>
      <c r="C269" s="138" t="e">
        <v>#N/A</v>
      </c>
      <c r="D269" s="138" t="e">
        <v>#N/A</v>
      </c>
      <c r="E269" s="138" t="e">
        <v>#N/A</v>
      </c>
      <c r="F269" s="138">
        <v>40.752882516785249</v>
      </c>
      <c r="G269" s="138" t="e">
        <v>#N/A</v>
      </c>
      <c r="H269" s="138" t="e">
        <v>#N/A</v>
      </c>
      <c r="I269" s="138" t="e">
        <v>#N/A</v>
      </c>
      <c r="J269" s="138" t="e">
        <v>#N/A</v>
      </c>
      <c r="K269" s="138" t="e">
        <v>#N/A</v>
      </c>
      <c r="L269" s="140" t="e">
        <v>#N/A</v>
      </c>
      <c r="N269" s="108" t="e">
        <v>#N/A</v>
      </c>
      <c r="O269" s="95" t="e">
        <v>#N/A</v>
      </c>
      <c r="P269" s="95">
        <v>40.752882516785249</v>
      </c>
      <c r="Q269" s="95" t="e">
        <v>#N/A</v>
      </c>
      <c r="R269" s="343" t="e">
        <v>#N/A</v>
      </c>
      <c r="S269" s="550"/>
    </row>
    <row r="270" spans="1:19" ht="12.6" x14ac:dyDescent="0.45">
      <c r="A270" s="139">
        <v>41355</v>
      </c>
      <c r="B270" s="103">
        <v>20</v>
      </c>
      <c r="C270" s="138">
        <v>83.071288828573969</v>
      </c>
      <c r="D270" s="138" t="e">
        <v>#N/A</v>
      </c>
      <c r="E270" s="138" t="e">
        <v>#N/A</v>
      </c>
      <c r="F270" s="138" t="e">
        <v>#N/A</v>
      </c>
      <c r="G270" s="138" t="e">
        <v>#N/A</v>
      </c>
      <c r="H270" s="138" t="e">
        <v>#N/A</v>
      </c>
      <c r="I270" s="138" t="e">
        <v>#N/A</v>
      </c>
      <c r="J270" s="138" t="e">
        <v>#N/A</v>
      </c>
      <c r="K270" s="138" t="e">
        <v>#N/A</v>
      </c>
      <c r="L270" s="140" t="e">
        <v>#N/A</v>
      </c>
      <c r="N270" s="108" t="e">
        <v>#N/A</v>
      </c>
      <c r="O270" s="95">
        <v>83.071288828573969</v>
      </c>
      <c r="P270" s="95" t="e">
        <v>#N/A</v>
      </c>
      <c r="Q270" s="95" t="e">
        <v>#N/A</v>
      </c>
      <c r="R270" s="343" t="e">
        <v>#N/A</v>
      </c>
      <c r="S270" s="550"/>
    </row>
    <row r="271" spans="1:19" ht="12.6" x14ac:dyDescent="0.45">
      <c r="A271" s="139">
        <v>41934</v>
      </c>
      <c r="B271" s="103">
        <v>14.7</v>
      </c>
      <c r="C271" s="138">
        <v>63.017888107887231</v>
      </c>
      <c r="D271" s="138" t="e">
        <v>#N/A</v>
      </c>
      <c r="E271" s="138" t="e">
        <v>#N/A</v>
      </c>
      <c r="F271" s="138" t="e">
        <v>#N/A</v>
      </c>
      <c r="G271" s="138" t="e">
        <v>#N/A</v>
      </c>
      <c r="H271" s="138" t="e">
        <v>#N/A</v>
      </c>
      <c r="I271" s="138" t="e">
        <v>#N/A</v>
      </c>
      <c r="J271" s="138" t="e">
        <v>#N/A</v>
      </c>
      <c r="K271" s="138" t="e">
        <v>#N/A</v>
      </c>
      <c r="L271" s="140" t="e">
        <v>#N/A</v>
      </c>
      <c r="N271" s="108" t="e">
        <v>#N/A</v>
      </c>
      <c r="O271" s="95">
        <v>63.017888107887231</v>
      </c>
      <c r="P271" s="95" t="e">
        <v>#N/A</v>
      </c>
      <c r="Q271" s="95" t="e">
        <v>#N/A</v>
      </c>
      <c r="R271" s="343" t="e">
        <v>#N/A</v>
      </c>
      <c r="S271" s="550"/>
    </row>
    <row r="272" spans="1:19" ht="12.6" x14ac:dyDescent="0.45">
      <c r="A272" s="139">
        <v>41355</v>
      </c>
      <c r="B272" s="103">
        <v>20</v>
      </c>
      <c r="C272" s="138">
        <v>81.795282422778698</v>
      </c>
      <c r="D272" s="138" t="e">
        <v>#N/A</v>
      </c>
      <c r="E272" s="138" t="e">
        <v>#N/A</v>
      </c>
      <c r="F272" s="138" t="e">
        <v>#N/A</v>
      </c>
      <c r="G272" s="138" t="e">
        <v>#N/A</v>
      </c>
      <c r="H272" s="138" t="e">
        <v>#N/A</v>
      </c>
      <c r="I272" s="138" t="e">
        <v>#N/A</v>
      </c>
      <c r="J272" s="138" t="e">
        <v>#N/A</v>
      </c>
      <c r="K272" s="138" t="e">
        <v>#N/A</v>
      </c>
      <c r="L272" s="140" t="e">
        <v>#N/A</v>
      </c>
      <c r="N272" s="108" t="e">
        <v>#N/A</v>
      </c>
      <c r="O272" s="95">
        <v>81.795282422778698</v>
      </c>
      <c r="P272" s="95" t="e">
        <v>#N/A</v>
      </c>
      <c r="Q272" s="95" t="e">
        <v>#N/A</v>
      </c>
      <c r="R272" s="343" t="e">
        <v>#N/A</v>
      </c>
      <c r="S272" s="550"/>
    </row>
    <row r="273" spans="1:19" ht="12.6" x14ac:dyDescent="0.45">
      <c r="A273" s="139">
        <v>41934</v>
      </c>
      <c r="B273" s="103">
        <v>19.5</v>
      </c>
      <c r="C273" s="138">
        <v>61.115633576738659</v>
      </c>
      <c r="D273" s="138" t="e">
        <v>#N/A</v>
      </c>
      <c r="E273" s="138" t="e">
        <v>#N/A</v>
      </c>
      <c r="F273" s="138" t="e">
        <v>#N/A</v>
      </c>
      <c r="G273" s="138" t="e">
        <v>#N/A</v>
      </c>
      <c r="H273" s="138" t="e">
        <v>#N/A</v>
      </c>
      <c r="I273" s="138" t="e">
        <v>#N/A</v>
      </c>
      <c r="J273" s="138" t="e">
        <v>#N/A</v>
      </c>
      <c r="K273" s="138" t="e">
        <v>#N/A</v>
      </c>
      <c r="L273" s="140" t="e">
        <v>#N/A</v>
      </c>
      <c r="N273" s="108" t="e">
        <v>#N/A</v>
      </c>
      <c r="O273" s="95">
        <v>61.115633576738659</v>
      </c>
      <c r="P273" s="95" t="e">
        <v>#N/A</v>
      </c>
      <c r="Q273" s="95" t="e">
        <v>#N/A</v>
      </c>
      <c r="R273" s="343" t="e">
        <v>#N/A</v>
      </c>
      <c r="S273" s="550"/>
    </row>
    <row r="274" spans="1:19" ht="12.6" x14ac:dyDescent="0.45">
      <c r="A274" s="139">
        <v>41934</v>
      </c>
      <c r="B274" s="103">
        <v>19.5</v>
      </c>
      <c r="C274" s="138">
        <v>61.130851612987875</v>
      </c>
      <c r="D274" s="138" t="e">
        <v>#N/A</v>
      </c>
      <c r="E274" s="138" t="e">
        <v>#N/A</v>
      </c>
      <c r="F274" s="138" t="e">
        <v>#N/A</v>
      </c>
      <c r="G274" s="138" t="e">
        <v>#N/A</v>
      </c>
      <c r="H274" s="138" t="e">
        <v>#N/A</v>
      </c>
      <c r="I274" s="138" t="e">
        <v>#N/A</v>
      </c>
      <c r="J274" s="138" t="e">
        <v>#N/A</v>
      </c>
      <c r="K274" s="138" t="e">
        <v>#N/A</v>
      </c>
      <c r="L274" s="140" t="e">
        <v>#N/A</v>
      </c>
      <c r="N274" s="108" t="e">
        <v>#N/A</v>
      </c>
      <c r="O274" s="95">
        <v>61.130851612987875</v>
      </c>
      <c r="P274" s="95" t="e">
        <v>#N/A</v>
      </c>
      <c r="Q274" s="95" t="e">
        <v>#N/A</v>
      </c>
      <c r="R274" s="343" t="e">
        <v>#N/A</v>
      </c>
      <c r="S274" s="550"/>
    </row>
    <row r="275" spans="1:19" ht="12.6" x14ac:dyDescent="0.45">
      <c r="A275" s="139">
        <v>42356</v>
      </c>
      <c r="B275" s="103">
        <v>20</v>
      </c>
      <c r="C275" s="138">
        <v>48.735082014456466</v>
      </c>
      <c r="D275" s="138" t="e">
        <v>#N/A</v>
      </c>
      <c r="E275" s="138" t="e">
        <v>#N/A</v>
      </c>
      <c r="F275" s="138" t="e">
        <v>#N/A</v>
      </c>
      <c r="G275" s="138" t="e">
        <v>#N/A</v>
      </c>
      <c r="H275" s="138" t="e">
        <v>#N/A</v>
      </c>
      <c r="I275" s="138" t="e">
        <v>#N/A</v>
      </c>
      <c r="J275" s="138" t="e">
        <v>#N/A</v>
      </c>
      <c r="K275" s="138" t="e">
        <v>#N/A</v>
      </c>
      <c r="L275" s="140" t="e">
        <v>#N/A</v>
      </c>
      <c r="N275" s="108" t="e">
        <v>#N/A</v>
      </c>
      <c r="O275" s="95">
        <v>48.735082014456466</v>
      </c>
      <c r="P275" s="95" t="e">
        <v>#N/A</v>
      </c>
      <c r="Q275" s="95" t="e">
        <v>#N/A</v>
      </c>
      <c r="R275" s="343" t="e">
        <v>#N/A</v>
      </c>
      <c r="S275" s="550"/>
    </row>
    <row r="276" spans="1:19" ht="12.6" x14ac:dyDescent="0.45">
      <c r="A276" s="139">
        <v>42356</v>
      </c>
      <c r="B276" s="103">
        <v>20</v>
      </c>
      <c r="C276" s="138">
        <v>48.668758637474681</v>
      </c>
      <c r="D276" s="138" t="e">
        <v>#N/A</v>
      </c>
      <c r="E276" s="138" t="e">
        <v>#N/A</v>
      </c>
      <c r="F276" s="138" t="e">
        <v>#N/A</v>
      </c>
      <c r="G276" s="138" t="e">
        <v>#N/A</v>
      </c>
      <c r="H276" s="138" t="e">
        <v>#N/A</v>
      </c>
      <c r="I276" s="138" t="e">
        <v>#N/A</v>
      </c>
      <c r="J276" s="138" t="e">
        <v>#N/A</v>
      </c>
      <c r="K276" s="138" t="e">
        <v>#N/A</v>
      </c>
      <c r="L276" s="140" t="e">
        <v>#N/A</v>
      </c>
      <c r="N276" s="108" t="e">
        <v>#N/A</v>
      </c>
      <c r="O276" s="95">
        <v>48.668758637474681</v>
      </c>
      <c r="P276" s="95" t="e">
        <v>#N/A</v>
      </c>
      <c r="Q276" s="95" t="e">
        <v>#N/A</v>
      </c>
      <c r="R276" s="343" t="e">
        <v>#N/A</v>
      </c>
      <c r="S276" s="550"/>
    </row>
    <row r="277" spans="1:19" ht="12.6" x14ac:dyDescent="0.45">
      <c r="A277" s="139">
        <v>42356</v>
      </c>
      <c r="B277" s="103">
        <v>20</v>
      </c>
      <c r="C277" s="138">
        <v>48.715112208767806</v>
      </c>
      <c r="D277" s="138" t="e">
        <v>#N/A</v>
      </c>
      <c r="E277" s="138" t="e">
        <v>#N/A</v>
      </c>
      <c r="F277" s="138" t="e">
        <v>#N/A</v>
      </c>
      <c r="G277" s="138" t="e">
        <v>#N/A</v>
      </c>
      <c r="H277" s="138" t="e">
        <v>#N/A</v>
      </c>
      <c r="I277" s="138" t="e">
        <v>#N/A</v>
      </c>
      <c r="J277" s="138" t="e">
        <v>#N/A</v>
      </c>
      <c r="K277" s="138" t="e">
        <v>#N/A</v>
      </c>
      <c r="L277" s="140" t="e">
        <v>#N/A</v>
      </c>
      <c r="N277" s="108" t="e">
        <v>#N/A</v>
      </c>
      <c r="O277" s="95">
        <v>48.715112208767806</v>
      </c>
      <c r="P277" s="95" t="e">
        <v>#N/A</v>
      </c>
      <c r="Q277" s="95" t="e">
        <v>#N/A</v>
      </c>
      <c r="R277" s="343" t="e">
        <v>#N/A</v>
      </c>
      <c r="S277" s="550"/>
    </row>
    <row r="278" spans="1:19" ht="12.6" x14ac:dyDescent="0.45">
      <c r="A278" s="139">
        <v>42356</v>
      </c>
      <c r="B278" s="103">
        <v>20</v>
      </c>
      <c r="C278" s="138">
        <v>48.238189297105052</v>
      </c>
      <c r="D278" s="138" t="e">
        <v>#N/A</v>
      </c>
      <c r="E278" s="138" t="e">
        <v>#N/A</v>
      </c>
      <c r="F278" s="138" t="e">
        <v>#N/A</v>
      </c>
      <c r="G278" s="138" t="e">
        <v>#N/A</v>
      </c>
      <c r="H278" s="138" t="e">
        <v>#N/A</v>
      </c>
      <c r="I278" s="138" t="e">
        <v>#N/A</v>
      </c>
      <c r="J278" s="138" t="e">
        <v>#N/A</v>
      </c>
      <c r="K278" s="138" t="e">
        <v>#N/A</v>
      </c>
      <c r="L278" s="140" t="e">
        <v>#N/A</v>
      </c>
      <c r="N278" s="108" t="e">
        <v>#N/A</v>
      </c>
      <c r="O278" s="95">
        <v>48.238189297105052</v>
      </c>
      <c r="P278" s="95" t="e">
        <v>#N/A</v>
      </c>
      <c r="Q278" s="95" t="e">
        <v>#N/A</v>
      </c>
      <c r="R278" s="343" t="e">
        <v>#N/A</v>
      </c>
      <c r="S278" s="550"/>
    </row>
    <row r="279" spans="1:19" ht="12.6" x14ac:dyDescent="0.45">
      <c r="A279" s="139">
        <v>43445</v>
      </c>
      <c r="B279" s="103">
        <v>250</v>
      </c>
      <c r="C279" s="138" t="e">
        <v>#N/A</v>
      </c>
      <c r="D279" s="138" t="e">
        <v>#N/A</v>
      </c>
      <c r="E279" s="138" t="e">
        <v>#N/A</v>
      </c>
      <c r="F279" s="138" t="e">
        <v>#N/A</v>
      </c>
      <c r="G279" s="138" t="e">
        <v>#N/A</v>
      </c>
      <c r="H279" s="138" t="e">
        <v>#N/A</v>
      </c>
      <c r="I279" s="138" t="e">
        <v>#N/A</v>
      </c>
      <c r="J279" s="138" t="e">
        <v>#N/A</v>
      </c>
      <c r="K279" s="138">
        <v>24.375118791067333</v>
      </c>
      <c r="L279" s="140" t="e">
        <v>#N/A</v>
      </c>
      <c r="N279" s="108" t="e">
        <v>#N/A</v>
      </c>
      <c r="O279" s="95" t="e">
        <v>#N/A</v>
      </c>
      <c r="P279" s="95" t="e">
        <v>#N/A</v>
      </c>
      <c r="Q279" s="95" t="e">
        <v>#N/A</v>
      </c>
      <c r="R279" s="343">
        <v>24.375118791067333</v>
      </c>
      <c r="S279" s="550"/>
    </row>
    <row r="280" spans="1:19" ht="12.6" x14ac:dyDescent="0.45">
      <c r="A280" s="139">
        <v>43252</v>
      </c>
      <c r="B280" s="103">
        <v>5.6814814814814811</v>
      </c>
      <c r="C280" s="138" t="e">
        <v>#N/A</v>
      </c>
      <c r="D280" s="138" t="e">
        <v>#N/A</v>
      </c>
      <c r="E280" s="138" t="e">
        <v>#N/A</v>
      </c>
      <c r="F280" s="138">
        <v>56.33706890986538</v>
      </c>
      <c r="G280" s="138" t="e">
        <v>#N/A</v>
      </c>
      <c r="H280" s="138" t="e">
        <v>#N/A</v>
      </c>
      <c r="I280" s="138" t="e">
        <v>#N/A</v>
      </c>
      <c r="J280" s="138" t="e">
        <v>#N/A</v>
      </c>
      <c r="K280" s="138" t="e">
        <v>#N/A</v>
      </c>
      <c r="L280" s="140" t="e">
        <v>#N/A</v>
      </c>
      <c r="N280" s="108" t="e">
        <v>#N/A</v>
      </c>
      <c r="O280" s="95" t="e">
        <v>#N/A</v>
      </c>
      <c r="P280" s="95">
        <v>56.33706890986538</v>
      </c>
      <c r="Q280" s="95" t="e">
        <v>#N/A</v>
      </c>
      <c r="R280" s="343" t="e">
        <v>#N/A</v>
      </c>
      <c r="S280" s="550"/>
    </row>
    <row r="281" spans="1:19" ht="12.6" x14ac:dyDescent="0.45">
      <c r="A281" s="139">
        <v>43462</v>
      </c>
      <c r="B281" s="103">
        <v>30</v>
      </c>
      <c r="C281" s="138" t="e">
        <v>#N/A</v>
      </c>
      <c r="D281" s="138" t="e">
        <v>#N/A</v>
      </c>
      <c r="E281" s="138" t="e">
        <v>#N/A</v>
      </c>
      <c r="F281" s="138" t="e">
        <v>#N/A</v>
      </c>
      <c r="G281" s="138" t="e">
        <v>#N/A</v>
      </c>
      <c r="H281" s="138" t="e">
        <v>#N/A</v>
      </c>
      <c r="I281" s="138" t="e">
        <v>#N/A</v>
      </c>
      <c r="J281" s="138" t="e">
        <v>#N/A</v>
      </c>
      <c r="K281" s="138" t="e">
        <v>#N/A</v>
      </c>
      <c r="L281" s="140">
        <v>59.591600417038734</v>
      </c>
      <c r="N281" s="108">
        <v>59.591600417038734</v>
      </c>
      <c r="O281" s="95" t="e">
        <v>#N/A</v>
      </c>
      <c r="P281" s="95" t="e">
        <v>#N/A</v>
      </c>
      <c r="Q281" s="95" t="e">
        <v>#N/A</v>
      </c>
      <c r="R281" s="343" t="e">
        <v>#N/A</v>
      </c>
      <c r="S281" s="550"/>
    </row>
    <row r="282" spans="1:19" ht="12.6" x14ac:dyDescent="0.45">
      <c r="A282" s="139">
        <v>43461</v>
      </c>
      <c r="B282" s="103">
        <v>52</v>
      </c>
      <c r="C282" s="138" t="e">
        <v>#N/A</v>
      </c>
      <c r="D282" s="138" t="e">
        <v>#N/A</v>
      </c>
      <c r="E282" s="138" t="e">
        <v>#N/A</v>
      </c>
      <c r="F282" s="138" t="e">
        <v>#N/A</v>
      </c>
      <c r="G282" s="138" t="e">
        <v>#N/A</v>
      </c>
      <c r="H282" s="138" t="e">
        <v>#N/A</v>
      </c>
      <c r="I282" s="138" t="e">
        <v>#N/A</v>
      </c>
      <c r="J282" s="138" t="e">
        <v>#N/A</v>
      </c>
      <c r="K282" s="138" t="e">
        <v>#N/A</v>
      </c>
      <c r="L282" s="140">
        <v>76.82317609669775</v>
      </c>
      <c r="N282" s="108">
        <v>76.82317609669775</v>
      </c>
      <c r="O282" s="95" t="e">
        <v>#N/A</v>
      </c>
      <c r="P282" s="95" t="e">
        <v>#N/A</v>
      </c>
      <c r="Q282" s="95" t="e">
        <v>#N/A</v>
      </c>
      <c r="R282" s="343" t="e">
        <v>#N/A</v>
      </c>
      <c r="S282" s="550"/>
    </row>
    <row r="283" spans="1:19" ht="12.6" x14ac:dyDescent="0.45">
      <c r="A283" s="139">
        <v>43461</v>
      </c>
      <c r="B283" s="103">
        <v>30</v>
      </c>
      <c r="C283" s="138" t="e">
        <v>#N/A</v>
      </c>
      <c r="D283" s="138" t="e">
        <v>#N/A</v>
      </c>
      <c r="E283" s="138" t="e">
        <v>#N/A</v>
      </c>
      <c r="F283" s="138" t="e">
        <v>#N/A</v>
      </c>
      <c r="G283" s="138" t="e">
        <v>#N/A</v>
      </c>
      <c r="H283" s="138" t="e">
        <v>#N/A</v>
      </c>
      <c r="I283" s="138" t="e">
        <v>#N/A</v>
      </c>
      <c r="J283" s="138" t="e">
        <v>#N/A</v>
      </c>
      <c r="K283" s="138" t="e">
        <v>#N/A</v>
      </c>
      <c r="L283" s="140">
        <v>65.549710453625508</v>
      </c>
      <c r="N283" s="108">
        <v>65.549710453625508</v>
      </c>
      <c r="O283" s="95" t="e">
        <v>#N/A</v>
      </c>
      <c r="P283" s="95" t="e">
        <v>#N/A</v>
      </c>
      <c r="Q283" s="95" t="e">
        <v>#N/A</v>
      </c>
      <c r="R283" s="343" t="e">
        <v>#N/A</v>
      </c>
      <c r="S283" s="550"/>
    </row>
    <row r="284" spans="1:19" ht="12.6" x14ac:dyDescent="0.45">
      <c r="A284" s="139">
        <v>43461</v>
      </c>
      <c r="B284" s="103">
        <v>15</v>
      </c>
      <c r="C284" s="138" t="e">
        <v>#N/A</v>
      </c>
      <c r="D284" s="138" t="e">
        <v>#N/A</v>
      </c>
      <c r="E284" s="138" t="e">
        <v>#N/A</v>
      </c>
      <c r="F284" s="138" t="e">
        <v>#N/A</v>
      </c>
      <c r="G284" s="138" t="e">
        <v>#N/A</v>
      </c>
      <c r="H284" s="138" t="e">
        <v>#N/A</v>
      </c>
      <c r="I284" s="138" t="e">
        <v>#N/A</v>
      </c>
      <c r="J284" s="138" t="e">
        <v>#N/A</v>
      </c>
      <c r="K284" s="138" t="e">
        <v>#N/A</v>
      </c>
      <c r="L284" s="140">
        <v>87.634418582477352</v>
      </c>
      <c r="N284" s="108">
        <v>87.634418582477352</v>
      </c>
      <c r="O284" s="95" t="e">
        <v>#N/A</v>
      </c>
      <c r="P284" s="95" t="e">
        <v>#N/A</v>
      </c>
      <c r="Q284" s="95" t="e">
        <v>#N/A</v>
      </c>
      <c r="R284" s="343" t="e">
        <v>#N/A</v>
      </c>
      <c r="S284" s="550"/>
    </row>
    <row r="285" spans="1:19" ht="12.6" x14ac:dyDescent="0.45">
      <c r="A285" s="139">
        <v>43463</v>
      </c>
      <c r="B285" s="103">
        <v>39</v>
      </c>
      <c r="C285" s="138" t="e">
        <v>#N/A</v>
      </c>
      <c r="D285" s="138" t="e">
        <v>#N/A</v>
      </c>
      <c r="E285" s="138" t="e">
        <v>#N/A</v>
      </c>
      <c r="F285" s="138" t="e">
        <v>#N/A</v>
      </c>
      <c r="G285" s="138" t="e">
        <v>#N/A</v>
      </c>
      <c r="H285" s="138" t="e">
        <v>#N/A</v>
      </c>
      <c r="I285" s="138" t="e">
        <v>#N/A</v>
      </c>
      <c r="J285" s="138" t="e">
        <v>#N/A</v>
      </c>
      <c r="K285" s="138" t="e">
        <v>#N/A</v>
      </c>
      <c r="L285" s="140">
        <v>68.509271270967474</v>
      </c>
      <c r="N285" s="108">
        <v>68.509271270967474</v>
      </c>
      <c r="O285" s="95" t="e">
        <v>#N/A</v>
      </c>
      <c r="P285" s="95" t="e">
        <v>#N/A</v>
      </c>
      <c r="Q285" s="95" t="e">
        <v>#N/A</v>
      </c>
      <c r="R285" s="343" t="e">
        <v>#N/A</v>
      </c>
      <c r="S285" s="550"/>
    </row>
    <row r="286" spans="1:19" ht="12.6" x14ac:dyDescent="0.45">
      <c r="A286" s="139">
        <v>43463</v>
      </c>
      <c r="B286" s="103">
        <v>36</v>
      </c>
      <c r="C286" s="138" t="e">
        <v>#N/A</v>
      </c>
      <c r="D286" s="138" t="e">
        <v>#N/A</v>
      </c>
      <c r="E286" s="138" t="e">
        <v>#N/A</v>
      </c>
      <c r="F286" s="138" t="e">
        <v>#N/A</v>
      </c>
      <c r="G286" s="138" t="e">
        <v>#N/A</v>
      </c>
      <c r="H286" s="138" t="e">
        <v>#N/A</v>
      </c>
      <c r="I286" s="138" t="e">
        <v>#N/A</v>
      </c>
      <c r="J286" s="138" t="e">
        <v>#N/A</v>
      </c>
      <c r="K286" s="138" t="e">
        <v>#N/A</v>
      </c>
      <c r="L286" s="140">
        <v>74.544486240135413</v>
      </c>
      <c r="N286" s="108">
        <v>74.544486240135413</v>
      </c>
      <c r="O286" s="95" t="e">
        <v>#N/A</v>
      </c>
      <c r="P286" s="95" t="e">
        <v>#N/A</v>
      </c>
      <c r="Q286" s="95" t="e">
        <v>#N/A</v>
      </c>
      <c r="R286" s="343" t="e">
        <v>#N/A</v>
      </c>
      <c r="S286" s="550"/>
    </row>
    <row r="287" spans="1:19" ht="12.6" x14ac:dyDescent="0.45">
      <c r="A287" s="139">
        <v>43462</v>
      </c>
      <c r="B287" s="103">
        <v>60</v>
      </c>
      <c r="C287" s="138" t="e">
        <v>#N/A</v>
      </c>
      <c r="D287" s="138" t="e">
        <v>#N/A</v>
      </c>
      <c r="E287" s="138" t="e">
        <v>#N/A</v>
      </c>
      <c r="F287" s="138" t="e">
        <v>#N/A</v>
      </c>
      <c r="G287" s="138" t="e">
        <v>#N/A</v>
      </c>
      <c r="H287" s="138" t="e">
        <v>#N/A</v>
      </c>
      <c r="I287" s="138" t="e">
        <v>#N/A</v>
      </c>
      <c r="J287" s="138" t="e">
        <v>#N/A</v>
      </c>
      <c r="K287" s="138" t="e">
        <v>#N/A</v>
      </c>
      <c r="L287" s="140">
        <v>58.345420593836245</v>
      </c>
      <c r="N287" s="108">
        <v>58.345420593836245</v>
      </c>
      <c r="O287" s="95" t="e">
        <v>#N/A</v>
      </c>
      <c r="P287" s="95" t="e">
        <v>#N/A</v>
      </c>
      <c r="Q287" s="95" t="e">
        <v>#N/A</v>
      </c>
      <c r="R287" s="343" t="e">
        <v>#N/A</v>
      </c>
      <c r="S287" s="550"/>
    </row>
    <row r="288" spans="1:19" ht="12.6" x14ac:dyDescent="0.45">
      <c r="A288" s="139">
        <v>43524</v>
      </c>
      <c r="B288" s="103">
        <v>12.5</v>
      </c>
      <c r="C288" s="138" t="e">
        <v>#N/A</v>
      </c>
      <c r="D288" s="138" t="e">
        <v>#N/A</v>
      </c>
      <c r="E288" s="138" t="e">
        <v>#N/A</v>
      </c>
      <c r="F288" s="138" t="e">
        <v>#N/A</v>
      </c>
      <c r="G288" s="138" t="e">
        <v>#N/A</v>
      </c>
      <c r="H288" s="138" t="e">
        <v>#N/A</v>
      </c>
      <c r="I288" s="138" t="e">
        <v>#N/A</v>
      </c>
      <c r="J288" s="138" t="e">
        <v>#N/A</v>
      </c>
      <c r="K288" s="138" t="e">
        <v>#N/A</v>
      </c>
      <c r="L288" s="140">
        <v>79.214297047386083</v>
      </c>
      <c r="N288" s="108">
        <v>79.214297047386083</v>
      </c>
      <c r="O288" s="95" t="e">
        <v>#N/A</v>
      </c>
      <c r="P288" s="95" t="e">
        <v>#N/A</v>
      </c>
      <c r="Q288" s="95" t="e">
        <v>#N/A</v>
      </c>
      <c r="R288" s="343" t="e">
        <v>#N/A</v>
      </c>
      <c r="S288" s="550"/>
    </row>
    <row r="289" spans="1:19" ht="12.6" x14ac:dyDescent="0.45">
      <c r="A289" s="139">
        <v>43546</v>
      </c>
      <c r="B289" s="103">
        <v>120</v>
      </c>
      <c r="C289" s="138" t="e">
        <v>#N/A</v>
      </c>
      <c r="D289" s="138">
        <v>18.537324184242934</v>
      </c>
      <c r="E289" s="138" t="e">
        <v>#N/A</v>
      </c>
      <c r="F289" s="138" t="e">
        <v>#N/A</v>
      </c>
      <c r="G289" s="138" t="e">
        <v>#N/A</v>
      </c>
      <c r="H289" s="138" t="e">
        <v>#N/A</v>
      </c>
      <c r="I289" s="138" t="e">
        <v>#N/A</v>
      </c>
      <c r="J289" s="138" t="e">
        <v>#N/A</v>
      </c>
      <c r="K289" s="138" t="e">
        <v>#N/A</v>
      </c>
      <c r="L289" s="140" t="e">
        <v>#N/A</v>
      </c>
      <c r="N289" s="108" t="e">
        <v>#N/A</v>
      </c>
      <c r="O289" s="95">
        <v>18.537324184242934</v>
      </c>
      <c r="P289" s="95" t="e">
        <v>#N/A</v>
      </c>
      <c r="Q289" s="95" t="e">
        <v>#N/A</v>
      </c>
      <c r="R289" s="343" t="e">
        <v>#N/A</v>
      </c>
      <c r="S289" s="550"/>
    </row>
    <row r="290" spans="1:19" ht="12.6" x14ac:dyDescent="0.45">
      <c r="A290" s="139">
        <v>41536</v>
      </c>
      <c r="B290" s="103">
        <v>20</v>
      </c>
      <c r="C290" s="138" t="e">
        <v>#N/A</v>
      </c>
      <c r="D290" s="138" t="e">
        <v>#N/A</v>
      </c>
      <c r="E290" s="138" t="e">
        <v>#N/A</v>
      </c>
      <c r="F290" s="138" t="e">
        <v>#N/A</v>
      </c>
      <c r="G290" s="138" t="e">
        <v>#N/A</v>
      </c>
      <c r="H290" s="138" t="e">
        <v>#N/A</v>
      </c>
      <c r="I290" s="138" t="e">
        <v>#N/A</v>
      </c>
      <c r="J290" s="138">
        <v>95.752571496246716</v>
      </c>
      <c r="K290" s="138" t="e">
        <v>#N/A</v>
      </c>
      <c r="L290" s="140" t="e">
        <v>#N/A</v>
      </c>
      <c r="N290" s="108" t="e">
        <v>#N/A</v>
      </c>
      <c r="O290" s="95" t="e">
        <v>#N/A</v>
      </c>
      <c r="P290" s="95" t="e">
        <v>#N/A</v>
      </c>
      <c r="Q290" s="95">
        <v>95.752571496246716</v>
      </c>
      <c r="R290" s="343" t="e">
        <v>#N/A</v>
      </c>
      <c r="S290" s="550"/>
    </row>
    <row r="291" spans="1:19" ht="12.6" x14ac:dyDescent="0.45">
      <c r="A291" s="139">
        <v>42124</v>
      </c>
      <c r="B291" s="103">
        <v>50.6</v>
      </c>
      <c r="C291" s="138" t="e">
        <v>#N/A</v>
      </c>
      <c r="D291" s="138" t="e">
        <v>#N/A</v>
      </c>
      <c r="E291" s="138" t="e">
        <v>#N/A</v>
      </c>
      <c r="F291" s="138" t="e">
        <v>#N/A</v>
      </c>
      <c r="G291" s="138" t="e">
        <v>#N/A</v>
      </c>
      <c r="H291" s="138" t="e">
        <v>#N/A</v>
      </c>
      <c r="I291" s="138" t="e">
        <v>#N/A</v>
      </c>
      <c r="J291" s="138" t="e">
        <v>#N/A</v>
      </c>
      <c r="K291" s="138">
        <v>42.612506666224505</v>
      </c>
      <c r="L291" s="140" t="e">
        <v>#N/A</v>
      </c>
      <c r="N291" s="108" t="e">
        <v>#N/A</v>
      </c>
      <c r="O291" s="95" t="e">
        <v>#N/A</v>
      </c>
      <c r="P291" s="95" t="e">
        <v>#N/A</v>
      </c>
      <c r="Q291" s="95" t="e">
        <v>#N/A</v>
      </c>
      <c r="R291" s="343">
        <v>42.612506666224505</v>
      </c>
      <c r="S291" s="550"/>
    </row>
    <row r="292" spans="1:19" ht="12.6" x14ac:dyDescent="0.45">
      <c r="A292" s="139">
        <v>42317</v>
      </c>
      <c r="B292" s="103">
        <v>72</v>
      </c>
      <c r="C292" s="138" t="e">
        <v>#N/A</v>
      </c>
      <c r="D292" s="138" t="e">
        <v>#N/A</v>
      </c>
      <c r="E292" s="138" t="e">
        <v>#N/A</v>
      </c>
      <c r="F292" s="138" t="e">
        <v>#N/A</v>
      </c>
      <c r="G292" s="138" t="e">
        <v>#N/A</v>
      </c>
      <c r="H292" s="138" t="e">
        <v>#N/A</v>
      </c>
      <c r="I292" s="138" t="e">
        <v>#N/A</v>
      </c>
      <c r="J292" s="138" t="e">
        <v>#N/A</v>
      </c>
      <c r="K292" s="138">
        <v>36.504802330769301</v>
      </c>
      <c r="L292" s="140" t="e">
        <v>#N/A</v>
      </c>
      <c r="N292" s="108" t="e">
        <v>#N/A</v>
      </c>
      <c r="O292" s="95" t="e">
        <v>#N/A</v>
      </c>
      <c r="P292" s="95" t="e">
        <v>#N/A</v>
      </c>
      <c r="Q292" s="95" t="e">
        <v>#N/A</v>
      </c>
      <c r="R292" s="343">
        <v>36.504802330769301</v>
      </c>
      <c r="S292" s="550"/>
    </row>
    <row r="293" spans="1:19" ht="12.6" x14ac:dyDescent="0.45">
      <c r="A293" s="139">
        <v>42124</v>
      </c>
      <c r="B293" s="103">
        <v>52</v>
      </c>
      <c r="C293" s="138" t="e">
        <v>#N/A</v>
      </c>
      <c r="D293" s="138" t="e">
        <v>#N/A</v>
      </c>
      <c r="E293" s="138" t="e">
        <v>#N/A</v>
      </c>
      <c r="F293" s="138" t="e">
        <v>#N/A</v>
      </c>
      <c r="G293" s="138" t="e">
        <v>#N/A</v>
      </c>
      <c r="H293" s="138" t="e">
        <v>#N/A</v>
      </c>
      <c r="I293" s="138" t="e">
        <v>#N/A</v>
      </c>
      <c r="J293" s="138" t="e">
        <v>#N/A</v>
      </c>
      <c r="K293" s="138">
        <v>56.724891088024599</v>
      </c>
      <c r="L293" s="140" t="e">
        <v>#N/A</v>
      </c>
      <c r="N293" s="108" t="e">
        <v>#N/A</v>
      </c>
      <c r="O293" s="95" t="e">
        <v>#N/A</v>
      </c>
      <c r="P293" s="95" t="e">
        <v>#N/A</v>
      </c>
      <c r="Q293" s="95" t="e">
        <v>#N/A</v>
      </c>
      <c r="R293" s="343">
        <v>56.724891088024599</v>
      </c>
      <c r="S293" s="550"/>
    </row>
    <row r="294" spans="1:19" ht="12.6" x14ac:dyDescent="0.45">
      <c r="A294" s="139">
        <v>43545</v>
      </c>
      <c r="B294" s="103">
        <v>160</v>
      </c>
      <c r="C294" s="138" t="e">
        <v>#N/A</v>
      </c>
      <c r="D294" s="138">
        <v>25.451469779591225</v>
      </c>
      <c r="E294" s="138" t="e">
        <v>#N/A</v>
      </c>
      <c r="F294" s="138" t="e">
        <v>#N/A</v>
      </c>
      <c r="G294" s="138" t="e">
        <v>#N/A</v>
      </c>
      <c r="H294" s="138" t="e">
        <v>#N/A</v>
      </c>
      <c r="I294" s="138" t="e">
        <v>#N/A</v>
      </c>
      <c r="J294" s="138" t="e">
        <v>#N/A</v>
      </c>
      <c r="K294" s="138" t="e">
        <v>#N/A</v>
      </c>
      <c r="L294" s="140" t="e">
        <v>#N/A</v>
      </c>
      <c r="N294" s="108" t="e">
        <v>#N/A</v>
      </c>
      <c r="O294" s="95">
        <v>25.451469779591225</v>
      </c>
      <c r="P294" s="95" t="e">
        <v>#N/A</v>
      </c>
      <c r="Q294" s="95" t="e">
        <v>#N/A</v>
      </c>
      <c r="R294" s="343" t="e">
        <v>#N/A</v>
      </c>
      <c r="S294" s="550"/>
    </row>
    <row r="295" spans="1:19" ht="12.6" x14ac:dyDescent="0.45">
      <c r="A295" s="139">
        <v>43647</v>
      </c>
      <c r="B295" s="103">
        <v>400</v>
      </c>
      <c r="C295" s="138">
        <v>28.395253307379598</v>
      </c>
      <c r="D295" s="138" t="e">
        <v>#N/A</v>
      </c>
      <c r="E295" s="138" t="e">
        <v>#N/A</v>
      </c>
      <c r="F295" s="138" t="e">
        <v>#N/A</v>
      </c>
      <c r="G295" s="138" t="e">
        <v>#N/A</v>
      </c>
      <c r="H295" s="138" t="e">
        <v>#N/A</v>
      </c>
      <c r="I295" s="138" t="e">
        <v>#N/A</v>
      </c>
      <c r="J295" s="138" t="e">
        <v>#N/A</v>
      </c>
      <c r="K295" s="138" t="e">
        <v>#N/A</v>
      </c>
      <c r="L295" s="140" t="e">
        <v>#N/A</v>
      </c>
      <c r="N295" s="108" t="e">
        <v>#N/A</v>
      </c>
      <c r="O295" s="95">
        <v>28.395253307379598</v>
      </c>
      <c r="P295" s="95" t="e">
        <v>#N/A</v>
      </c>
      <c r="Q295" s="95" t="e">
        <v>#N/A</v>
      </c>
      <c r="R295" s="343" t="e">
        <v>#N/A</v>
      </c>
      <c r="S295" s="550"/>
    </row>
    <row r="296" spans="1:19" ht="12.6" x14ac:dyDescent="0.45">
      <c r="A296" s="139">
        <v>41920</v>
      </c>
      <c r="B296" s="103">
        <v>103</v>
      </c>
      <c r="C296" s="138" t="e">
        <v>#N/A</v>
      </c>
      <c r="D296" s="138" t="e">
        <v>#N/A</v>
      </c>
      <c r="E296" s="138" t="e">
        <v>#N/A</v>
      </c>
      <c r="F296" s="138" t="e">
        <v>#N/A</v>
      </c>
      <c r="G296" s="138" t="e">
        <v>#N/A</v>
      </c>
      <c r="H296" s="138" t="e">
        <v>#N/A</v>
      </c>
      <c r="I296" s="138" t="e">
        <v>#N/A</v>
      </c>
      <c r="J296" s="138" t="e">
        <v>#N/A</v>
      </c>
      <c r="K296" s="138">
        <v>54.867666886459702</v>
      </c>
      <c r="L296" s="140" t="e">
        <v>#N/A</v>
      </c>
      <c r="N296" s="108" t="e">
        <v>#N/A</v>
      </c>
      <c r="O296" s="95" t="e">
        <v>#N/A</v>
      </c>
      <c r="P296" s="95" t="e">
        <v>#N/A</v>
      </c>
      <c r="Q296" s="95" t="e">
        <v>#N/A</v>
      </c>
      <c r="R296" s="343">
        <v>54.867666886459702</v>
      </c>
      <c r="S296" s="550"/>
    </row>
    <row r="297" spans="1:19" ht="12.6" x14ac:dyDescent="0.45">
      <c r="A297" s="139">
        <v>41885</v>
      </c>
      <c r="B297" s="103">
        <v>60</v>
      </c>
      <c r="C297" s="138">
        <v>48.013278402974613</v>
      </c>
      <c r="D297" s="138" t="e">
        <v>#N/A</v>
      </c>
      <c r="E297" s="138" t="e">
        <v>#N/A</v>
      </c>
      <c r="F297" s="138" t="e">
        <v>#N/A</v>
      </c>
      <c r="G297" s="138" t="e">
        <v>#N/A</v>
      </c>
      <c r="H297" s="138" t="e">
        <v>#N/A</v>
      </c>
      <c r="I297" s="138" t="e">
        <v>#N/A</v>
      </c>
      <c r="J297" s="138" t="e">
        <v>#N/A</v>
      </c>
      <c r="K297" s="138" t="e">
        <v>#N/A</v>
      </c>
      <c r="L297" s="140" t="e">
        <v>#N/A</v>
      </c>
      <c r="N297" s="108" t="e">
        <v>#N/A</v>
      </c>
      <c r="O297" s="95">
        <v>48.013278402974613</v>
      </c>
      <c r="P297" s="95" t="e">
        <v>#N/A</v>
      </c>
      <c r="Q297" s="95" t="e">
        <v>#N/A</v>
      </c>
      <c r="R297" s="343" t="e">
        <v>#N/A</v>
      </c>
      <c r="S297" s="550"/>
    </row>
    <row r="298" spans="1:19" ht="12.6" x14ac:dyDescent="0.45">
      <c r="A298" s="139">
        <v>43640</v>
      </c>
      <c r="B298" s="103">
        <v>200</v>
      </c>
      <c r="C298" s="138" t="e">
        <v>#N/A</v>
      </c>
      <c r="D298" s="138">
        <v>21.751431948302834</v>
      </c>
      <c r="E298" s="138" t="e">
        <v>#N/A</v>
      </c>
      <c r="F298" s="138" t="e">
        <v>#N/A</v>
      </c>
      <c r="G298" s="138" t="e">
        <v>#N/A</v>
      </c>
      <c r="H298" s="138" t="e">
        <v>#N/A</v>
      </c>
      <c r="I298" s="138" t="e">
        <v>#N/A</v>
      </c>
      <c r="J298" s="138" t="e">
        <v>#N/A</v>
      </c>
      <c r="K298" s="138" t="e">
        <v>#N/A</v>
      </c>
      <c r="L298" s="140" t="e">
        <v>#N/A</v>
      </c>
      <c r="N298" s="108" t="e">
        <v>#N/A</v>
      </c>
      <c r="O298" s="95">
        <v>21.751431948302834</v>
      </c>
      <c r="P298" s="95" t="e">
        <v>#N/A</v>
      </c>
      <c r="Q298" s="95" t="e">
        <v>#N/A</v>
      </c>
      <c r="R298" s="343" t="e">
        <v>#N/A</v>
      </c>
      <c r="S298" s="550"/>
    </row>
    <row r="299" spans="1:19" ht="12.6" x14ac:dyDescent="0.45">
      <c r="A299" s="139">
        <v>43640</v>
      </c>
      <c r="B299" s="103">
        <v>300</v>
      </c>
      <c r="C299" s="138" t="e">
        <v>#N/A</v>
      </c>
      <c r="D299" s="138">
        <v>21.86475756808024</v>
      </c>
      <c r="E299" s="138" t="e">
        <v>#N/A</v>
      </c>
      <c r="F299" s="138" t="e">
        <v>#N/A</v>
      </c>
      <c r="G299" s="138" t="e">
        <v>#N/A</v>
      </c>
      <c r="H299" s="138" t="e">
        <v>#N/A</v>
      </c>
      <c r="I299" s="138" t="e">
        <v>#N/A</v>
      </c>
      <c r="J299" s="138" t="e">
        <v>#N/A</v>
      </c>
      <c r="K299" s="138" t="e">
        <v>#N/A</v>
      </c>
      <c r="L299" s="140" t="e">
        <v>#N/A</v>
      </c>
      <c r="N299" s="108" t="e">
        <v>#N/A</v>
      </c>
      <c r="O299" s="95">
        <v>21.86475756808024</v>
      </c>
      <c r="P299" s="95" t="e">
        <v>#N/A</v>
      </c>
      <c r="Q299" s="95" t="e">
        <v>#N/A</v>
      </c>
      <c r="R299" s="343" t="e">
        <v>#N/A</v>
      </c>
      <c r="S299" s="550"/>
    </row>
    <row r="300" spans="1:19" ht="12.6" x14ac:dyDescent="0.45">
      <c r="A300" s="139">
        <v>43640</v>
      </c>
      <c r="B300" s="103">
        <v>690</v>
      </c>
      <c r="C300" s="138" t="e">
        <v>#N/A</v>
      </c>
      <c r="D300" s="138">
        <v>24.978223146726911</v>
      </c>
      <c r="E300" s="138" t="e">
        <v>#N/A</v>
      </c>
      <c r="F300" s="138" t="e">
        <v>#N/A</v>
      </c>
      <c r="G300" s="138" t="e">
        <v>#N/A</v>
      </c>
      <c r="H300" s="138" t="e">
        <v>#N/A</v>
      </c>
      <c r="I300" s="138" t="e">
        <v>#N/A</v>
      </c>
      <c r="J300" s="138" t="e">
        <v>#N/A</v>
      </c>
      <c r="K300" s="138" t="e">
        <v>#N/A</v>
      </c>
      <c r="L300" s="140" t="e">
        <v>#N/A</v>
      </c>
      <c r="N300" s="108" t="e">
        <v>#N/A</v>
      </c>
      <c r="O300" s="95">
        <v>24.978223146726911</v>
      </c>
      <c r="P300" s="95" t="e">
        <v>#N/A</v>
      </c>
      <c r="Q300" s="95" t="e">
        <v>#N/A</v>
      </c>
      <c r="R300" s="343" t="e">
        <v>#N/A</v>
      </c>
      <c r="S300" s="550"/>
    </row>
    <row r="301" spans="1:19" ht="12.6" x14ac:dyDescent="0.45">
      <c r="A301" s="139">
        <v>43077</v>
      </c>
      <c r="B301" s="103">
        <v>45</v>
      </c>
      <c r="C301" s="138">
        <v>18.438120529839072</v>
      </c>
      <c r="D301" s="138" t="e">
        <v>#N/A</v>
      </c>
      <c r="E301" s="138" t="e">
        <v>#N/A</v>
      </c>
      <c r="F301" s="138" t="e">
        <v>#N/A</v>
      </c>
      <c r="G301" s="138" t="e">
        <v>#N/A</v>
      </c>
      <c r="H301" s="138" t="e">
        <v>#N/A</v>
      </c>
      <c r="I301" s="138" t="e">
        <v>#N/A</v>
      </c>
      <c r="J301" s="138" t="e">
        <v>#N/A</v>
      </c>
      <c r="K301" s="138" t="e">
        <v>#N/A</v>
      </c>
      <c r="L301" s="140" t="e">
        <v>#N/A</v>
      </c>
      <c r="N301" s="108" t="e">
        <v>#N/A</v>
      </c>
      <c r="O301" s="95">
        <v>18.438120529839072</v>
      </c>
      <c r="P301" s="95" t="e">
        <v>#N/A</v>
      </c>
      <c r="Q301" s="95" t="e">
        <v>#N/A</v>
      </c>
      <c r="R301" s="343" t="e">
        <v>#N/A</v>
      </c>
      <c r="S301" s="550"/>
    </row>
    <row r="302" spans="1:19" ht="12.6" x14ac:dyDescent="0.45">
      <c r="A302" s="139">
        <v>41093</v>
      </c>
      <c r="B302" s="103">
        <v>20</v>
      </c>
      <c r="C302" s="138">
        <v>89.80384502839263</v>
      </c>
      <c r="D302" s="138" t="e">
        <v>#N/A</v>
      </c>
      <c r="E302" s="138" t="e">
        <v>#N/A</v>
      </c>
      <c r="F302" s="138" t="e">
        <v>#N/A</v>
      </c>
      <c r="G302" s="138" t="e">
        <v>#N/A</v>
      </c>
      <c r="H302" s="138" t="e">
        <v>#N/A</v>
      </c>
      <c r="I302" s="138" t="e">
        <v>#N/A</v>
      </c>
      <c r="J302" s="138" t="e">
        <v>#N/A</v>
      </c>
      <c r="K302" s="138" t="e">
        <v>#N/A</v>
      </c>
      <c r="L302" s="140" t="e">
        <v>#N/A</v>
      </c>
      <c r="N302" s="108" t="e">
        <v>#N/A</v>
      </c>
      <c r="O302" s="95">
        <v>89.80384502839263</v>
      </c>
      <c r="P302" s="95" t="e">
        <v>#N/A</v>
      </c>
      <c r="Q302" s="95" t="e">
        <v>#N/A</v>
      </c>
      <c r="R302" s="343" t="e">
        <v>#N/A</v>
      </c>
      <c r="S302" s="550"/>
    </row>
    <row r="303" spans="1:19" ht="12.6" x14ac:dyDescent="0.45">
      <c r="A303" s="139">
        <v>43374</v>
      </c>
      <c r="B303" s="103">
        <v>150</v>
      </c>
      <c r="C303" s="138">
        <v>32.340092241212744</v>
      </c>
      <c r="D303" s="138" t="e">
        <v>#N/A</v>
      </c>
      <c r="E303" s="138" t="e">
        <v>#N/A</v>
      </c>
      <c r="F303" s="138" t="e">
        <v>#N/A</v>
      </c>
      <c r="G303" s="138" t="e">
        <v>#N/A</v>
      </c>
      <c r="H303" s="138" t="e">
        <v>#N/A</v>
      </c>
      <c r="I303" s="138" t="e">
        <v>#N/A</v>
      </c>
      <c r="J303" s="138" t="e">
        <v>#N/A</v>
      </c>
      <c r="K303" s="138" t="e">
        <v>#N/A</v>
      </c>
      <c r="L303" s="140" t="e">
        <v>#N/A</v>
      </c>
      <c r="N303" s="108" t="e">
        <v>#N/A</v>
      </c>
      <c r="O303" s="95">
        <v>32.340092241212744</v>
      </c>
      <c r="P303" s="95" t="e">
        <v>#N/A</v>
      </c>
      <c r="Q303" s="95" t="e">
        <v>#N/A</v>
      </c>
      <c r="R303" s="343" t="e">
        <v>#N/A</v>
      </c>
      <c r="S303" s="550"/>
    </row>
    <row r="304" spans="1:19" ht="12.6" x14ac:dyDescent="0.45">
      <c r="A304" s="139">
        <v>43374</v>
      </c>
      <c r="B304" s="103">
        <v>128</v>
      </c>
      <c r="C304" s="138">
        <v>31.08425177330599</v>
      </c>
      <c r="D304" s="138" t="e">
        <v>#N/A</v>
      </c>
      <c r="E304" s="138" t="e">
        <v>#N/A</v>
      </c>
      <c r="F304" s="138" t="e">
        <v>#N/A</v>
      </c>
      <c r="G304" s="138" t="e">
        <v>#N/A</v>
      </c>
      <c r="H304" s="138" t="e">
        <v>#N/A</v>
      </c>
      <c r="I304" s="138" t="e">
        <v>#N/A</v>
      </c>
      <c r="J304" s="138" t="e">
        <v>#N/A</v>
      </c>
      <c r="K304" s="138" t="e">
        <v>#N/A</v>
      </c>
      <c r="L304" s="140" t="e">
        <v>#N/A</v>
      </c>
      <c r="N304" s="108" t="e">
        <v>#N/A</v>
      </c>
      <c r="O304" s="95">
        <v>31.08425177330599</v>
      </c>
      <c r="P304" s="95" t="e">
        <v>#N/A</v>
      </c>
      <c r="Q304" s="95" t="e">
        <v>#N/A</v>
      </c>
      <c r="R304" s="343" t="e">
        <v>#N/A</v>
      </c>
      <c r="S304" s="550"/>
    </row>
    <row r="305" spans="1:19" ht="12.6" x14ac:dyDescent="0.45">
      <c r="A305" s="139">
        <v>43685</v>
      </c>
      <c r="B305" s="103">
        <v>66</v>
      </c>
      <c r="C305" s="138" t="e">
        <v>#N/A</v>
      </c>
      <c r="D305" s="138">
        <v>20.65161624854915</v>
      </c>
      <c r="E305" s="138" t="e">
        <v>#N/A</v>
      </c>
      <c r="F305" s="138" t="e">
        <v>#N/A</v>
      </c>
      <c r="G305" s="138" t="e">
        <v>#N/A</v>
      </c>
      <c r="H305" s="138" t="e">
        <v>#N/A</v>
      </c>
      <c r="I305" s="138" t="e">
        <v>#N/A</v>
      </c>
      <c r="J305" s="138" t="e">
        <v>#N/A</v>
      </c>
      <c r="K305" s="138" t="e">
        <v>#N/A</v>
      </c>
      <c r="L305" s="140" t="e">
        <v>#N/A</v>
      </c>
      <c r="N305" s="108" t="e">
        <v>#N/A</v>
      </c>
      <c r="O305" s="95">
        <v>20.65161624854915</v>
      </c>
      <c r="P305" s="95" t="e">
        <v>#N/A</v>
      </c>
      <c r="Q305" s="95" t="e">
        <v>#N/A</v>
      </c>
      <c r="R305" s="343" t="e">
        <v>#N/A</v>
      </c>
      <c r="S305" s="550"/>
    </row>
    <row r="306" spans="1:19" ht="12.6" x14ac:dyDescent="0.45">
      <c r="A306" s="139">
        <v>42472</v>
      </c>
      <c r="B306" s="103">
        <v>8.16</v>
      </c>
      <c r="C306" s="138" t="e">
        <v>#N/A</v>
      </c>
      <c r="D306" s="138" t="e">
        <v>#N/A</v>
      </c>
      <c r="E306" s="138" t="e">
        <v>#N/A</v>
      </c>
      <c r="F306" s="138" t="e">
        <v>#N/A</v>
      </c>
      <c r="G306" s="138" t="e">
        <v>#N/A</v>
      </c>
      <c r="H306" s="138" t="e">
        <v>#N/A</v>
      </c>
      <c r="I306" s="138" t="e">
        <v>#N/A</v>
      </c>
      <c r="J306" s="138" t="e">
        <v>#N/A</v>
      </c>
      <c r="K306" s="138">
        <v>46.109924925240151</v>
      </c>
      <c r="L306" s="140" t="e">
        <v>#N/A</v>
      </c>
      <c r="N306" s="108" t="e">
        <v>#N/A</v>
      </c>
      <c r="O306" s="95" t="e">
        <v>#N/A</v>
      </c>
      <c r="P306" s="95" t="e">
        <v>#N/A</v>
      </c>
      <c r="Q306" s="95" t="e">
        <v>#N/A</v>
      </c>
      <c r="R306" s="343">
        <v>46.109924925240151</v>
      </c>
      <c r="S306" s="550"/>
    </row>
    <row r="307" spans="1:19" ht="12.6" x14ac:dyDescent="0.45">
      <c r="A307" s="139">
        <v>42472</v>
      </c>
      <c r="B307" s="103">
        <v>20.399999999999999</v>
      </c>
      <c r="C307" s="138" t="e">
        <v>#N/A</v>
      </c>
      <c r="D307" s="138" t="e">
        <v>#N/A</v>
      </c>
      <c r="E307" s="138" t="e">
        <v>#N/A</v>
      </c>
      <c r="F307" s="138" t="e">
        <v>#N/A</v>
      </c>
      <c r="G307" s="138" t="e">
        <v>#N/A</v>
      </c>
      <c r="H307" s="138" t="e">
        <v>#N/A</v>
      </c>
      <c r="I307" s="138" t="e">
        <v>#N/A</v>
      </c>
      <c r="J307" s="138" t="e">
        <v>#N/A</v>
      </c>
      <c r="K307" s="138">
        <v>43.449736948784007</v>
      </c>
      <c r="L307" s="140" t="e">
        <v>#N/A</v>
      </c>
      <c r="N307" s="108" t="e">
        <v>#N/A</v>
      </c>
      <c r="O307" s="95" t="e">
        <v>#N/A</v>
      </c>
      <c r="P307" s="95" t="e">
        <v>#N/A</v>
      </c>
      <c r="Q307" s="95" t="e">
        <v>#N/A</v>
      </c>
      <c r="R307" s="343">
        <v>43.449736948784007</v>
      </c>
      <c r="S307" s="550"/>
    </row>
    <row r="308" spans="1:19" ht="12.6" x14ac:dyDescent="0.45">
      <c r="A308" s="139">
        <v>43152</v>
      </c>
      <c r="B308" s="103">
        <v>106.688</v>
      </c>
      <c r="C308" s="138">
        <v>43.387351103478025</v>
      </c>
      <c r="D308" s="138" t="e">
        <v>#N/A</v>
      </c>
      <c r="E308" s="138" t="e">
        <v>#N/A</v>
      </c>
      <c r="F308" s="138" t="e">
        <v>#N/A</v>
      </c>
      <c r="G308" s="138" t="e">
        <v>#N/A</v>
      </c>
      <c r="H308" s="138" t="e">
        <v>#N/A</v>
      </c>
      <c r="I308" s="138" t="e">
        <v>#N/A</v>
      </c>
      <c r="J308" s="138" t="e">
        <v>#N/A</v>
      </c>
      <c r="K308" s="138" t="e">
        <v>#N/A</v>
      </c>
      <c r="L308" s="140" t="e">
        <v>#N/A</v>
      </c>
      <c r="N308" s="108" t="e">
        <v>#N/A</v>
      </c>
      <c r="O308" s="95">
        <v>43.387351103478025</v>
      </c>
      <c r="P308" s="95" t="e">
        <v>#N/A</v>
      </c>
      <c r="Q308" s="95" t="e">
        <v>#N/A</v>
      </c>
      <c r="R308" s="343" t="e">
        <v>#N/A</v>
      </c>
      <c r="S308" s="550"/>
    </row>
    <row r="309" spans="1:19" ht="12.6" x14ac:dyDescent="0.45">
      <c r="A309" s="139">
        <v>42880</v>
      </c>
      <c r="B309" s="103">
        <v>78.400000000000006</v>
      </c>
      <c r="C309" s="138" t="e">
        <v>#N/A</v>
      </c>
      <c r="D309" s="138" t="e">
        <v>#N/A</v>
      </c>
      <c r="E309" s="138" t="e">
        <v>#N/A</v>
      </c>
      <c r="F309" s="138" t="e">
        <v>#N/A</v>
      </c>
      <c r="G309" s="138" t="e">
        <v>#N/A</v>
      </c>
      <c r="H309" s="138" t="e">
        <v>#N/A</v>
      </c>
      <c r="I309" s="138" t="e">
        <v>#N/A</v>
      </c>
      <c r="J309" s="138">
        <v>69.033775398073786</v>
      </c>
      <c r="K309" s="138" t="e">
        <v>#N/A</v>
      </c>
      <c r="L309" s="140" t="e">
        <v>#N/A</v>
      </c>
      <c r="N309" s="108" t="e">
        <v>#N/A</v>
      </c>
      <c r="O309" s="95" t="e">
        <v>#N/A</v>
      </c>
      <c r="P309" s="95" t="e">
        <v>#N/A</v>
      </c>
      <c r="Q309" s="95">
        <v>69.033775398073786</v>
      </c>
      <c r="R309" s="343" t="e">
        <v>#N/A</v>
      </c>
      <c r="S309" s="550"/>
    </row>
    <row r="310" spans="1:19" ht="12.6" x14ac:dyDescent="0.45">
      <c r="A310" s="139">
        <v>42880</v>
      </c>
      <c r="B310" s="103">
        <v>49.36</v>
      </c>
      <c r="C310" s="138" t="e">
        <v>#N/A</v>
      </c>
      <c r="D310" s="138" t="e">
        <v>#N/A</v>
      </c>
      <c r="E310" s="138" t="e">
        <v>#N/A</v>
      </c>
      <c r="F310" s="138" t="e">
        <v>#N/A</v>
      </c>
      <c r="G310" s="138" t="e">
        <v>#N/A</v>
      </c>
      <c r="H310" s="138" t="e">
        <v>#N/A</v>
      </c>
      <c r="I310" s="138" t="e">
        <v>#N/A</v>
      </c>
      <c r="J310" s="138">
        <v>64.233548234271495</v>
      </c>
      <c r="K310" s="138" t="e">
        <v>#N/A</v>
      </c>
      <c r="L310" s="140" t="e">
        <v>#N/A</v>
      </c>
      <c r="N310" s="108" t="e">
        <v>#N/A</v>
      </c>
      <c r="O310" s="95" t="e">
        <v>#N/A</v>
      </c>
      <c r="P310" s="95" t="e">
        <v>#N/A</v>
      </c>
      <c r="Q310" s="95">
        <v>64.233548234271495</v>
      </c>
      <c r="R310" s="343" t="e">
        <v>#N/A</v>
      </c>
      <c r="S310" s="550"/>
    </row>
    <row r="311" spans="1:19" ht="12.6" x14ac:dyDescent="0.45">
      <c r="A311" s="139">
        <v>42906</v>
      </c>
      <c r="B311" s="103">
        <v>19.579999999999998</v>
      </c>
      <c r="C311" s="138" t="e">
        <v>#N/A</v>
      </c>
      <c r="D311" s="138" t="e">
        <v>#N/A</v>
      </c>
      <c r="E311" s="138" t="e">
        <v>#N/A</v>
      </c>
      <c r="F311" s="138" t="e">
        <v>#N/A</v>
      </c>
      <c r="G311" s="138" t="e">
        <v>#N/A</v>
      </c>
      <c r="H311" s="138" t="e">
        <v>#N/A</v>
      </c>
      <c r="I311" s="138" t="e">
        <v>#N/A</v>
      </c>
      <c r="J311" s="138">
        <v>77.739272118868016</v>
      </c>
      <c r="K311" s="138" t="e">
        <v>#N/A</v>
      </c>
      <c r="L311" s="140" t="e">
        <v>#N/A</v>
      </c>
      <c r="N311" s="108" t="e">
        <v>#N/A</v>
      </c>
      <c r="O311" s="95" t="e">
        <v>#N/A</v>
      </c>
      <c r="P311" s="95" t="e">
        <v>#N/A</v>
      </c>
      <c r="Q311" s="95">
        <v>77.739272118868016</v>
      </c>
      <c r="R311" s="343" t="e">
        <v>#N/A</v>
      </c>
      <c r="S311" s="550"/>
    </row>
    <row r="312" spans="1:19" ht="12.6" x14ac:dyDescent="0.45">
      <c r="A312" s="139">
        <v>42906</v>
      </c>
      <c r="B312" s="103">
        <v>19.579999999999998</v>
      </c>
      <c r="C312" s="138" t="e">
        <v>#N/A</v>
      </c>
      <c r="D312" s="138" t="e">
        <v>#N/A</v>
      </c>
      <c r="E312" s="138" t="e">
        <v>#N/A</v>
      </c>
      <c r="F312" s="138" t="e">
        <v>#N/A</v>
      </c>
      <c r="G312" s="138" t="e">
        <v>#N/A</v>
      </c>
      <c r="H312" s="138" t="e">
        <v>#N/A</v>
      </c>
      <c r="I312" s="138" t="e">
        <v>#N/A</v>
      </c>
      <c r="J312" s="138">
        <v>77.226705489512824</v>
      </c>
      <c r="K312" s="138" t="e">
        <v>#N/A</v>
      </c>
      <c r="L312" s="140" t="e">
        <v>#N/A</v>
      </c>
      <c r="N312" s="108" t="e">
        <v>#N/A</v>
      </c>
      <c r="O312" s="95" t="e">
        <v>#N/A</v>
      </c>
      <c r="P312" s="95" t="e">
        <v>#N/A</v>
      </c>
      <c r="Q312" s="95">
        <v>77.226705489512824</v>
      </c>
      <c r="R312" s="343" t="e">
        <v>#N/A</v>
      </c>
      <c r="S312" s="550"/>
    </row>
    <row r="313" spans="1:19" ht="12.6" x14ac:dyDescent="0.45">
      <c r="A313" s="139">
        <v>43696</v>
      </c>
      <c r="B313" s="103">
        <v>100</v>
      </c>
      <c r="C313" s="138" t="e">
        <v>#N/A</v>
      </c>
      <c r="D313" s="138" t="e">
        <v>#N/A</v>
      </c>
      <c r="E313" s="138">
        <v>35.316681843074363</v>
      </c>
      <c r="F313" s="138" t="e">
        <v>#N/A</v>
      </c>
      <c r="G313" s="138" t="e">
        <v>#N/A</v>
      </c>
      <c r="H313" s="138" t="e">
        <v>#N/A</v>
      </c>
      <c r="I313" s="138" t="e">
        <v>#N/A</v>
      </c>
      <c r="J313" s="138" t="e">
        <v>#N/A</v>
      </c>
      <c r="K313" s="138" t="e">
        <v>#N/A</v>
      </c>
      <c r="L313" s="140" t="e">
        <v>#N/A</v>
      </c>
      <c r="N313" s="108" t="e">
        <v>#N/A</v>
      </c>
      <c r="O313" s="95" t="e">
        <v>#N/A</v>
      </c>
      <c r="P313" s="95">
        <v>35.316681843074363</v>
      </c>
      <c r="Q313" s="95" t="e">
        <v>#N/A</v>
      </c>
      <c r="R313" s="343" t="e">
        <v>#N/A</v>
      </c>
      <c r="S313" s="550"/>
    </row>
    <row r="314" spans="1:19" ht="12.6" x14ac:dyDescent="0.45">
      <c r="A314" s="139">
        <v>43730</v>
      </c>
      <c r="B314" s="103">
        <v>88</v>
      </c>
      <c r="C314" s="138" t="e">
        <v>#N/A</v>
      </c>
      <c r="D314" s="138" t="e">
        <v>#N/A</v>
      </c>
      <c r="E314" s="138" t="e">
        <v>#N/A</v>
      </c>
      <c r="F314" s="138" t="e">
        <v>#N/A</v>
      </c>
      <c r="G314" s="138" t="e">
        <v>#N/A</v>
      </c>
      <c r="H314" s="138">
        <v>30.445566767430492</v>
      </c>
      <c r="I314" s="138" t="e">
        <v>#N/A</v>
      </c>
      <c r="J314" s="138" t="e">
        <v>#N/A</v>
      </c>
      <c r="K314" s="138" t="e">
        <v>#N/A</v>
      </c>
      <c r="L314" s="140" t="e">
        <v>#N/A</v>
      </c>
      <c r="N314" s="108" t="e">
        <v>#N/A</v>
      </c>
      <c r="O314" s="95" t="e">
        <v>#N/A</v>
      </c>
      <c r="P314" s="95" t="e">
        <v>#N/A</v>
      </c>
      <c r="Q314" s="95">
        <v>30.445566767430492</v>
      </c>
      <c r="R314" s="343" t="e">
        <v>#N/A</v>
      </c>
      <c r="S314" s="550"/>
    </row>
    <row r="315" spans="1:19" ht="12.6" x14ac:dyDescent="0.45">
      <c r="A315" s="139">
        <v>43730</v>
      </c>
      <c r="B315" s="103">
        <v>90</v>
      </c>
      <c r="C315" s="138" t="e">
        <v>#N/A</v>
      </c>
      <c r="D315" s="138" t="e">
        <v>#N/A</v>
      </c>
      <c r="E315" s="138" t="e">
        <v>#N/A</v>
      </c>
      <c r="F315" s="138" t="e">
        <v>#N/A</v>
      </c>
      <c r="G315" s="138" t="e">
        <v>#N/A</v>
      </c>
      <c r="H315" s="138">
        <v>29.759033445690548</v>
      </c>
      <c r="I315" s="138" t="e">
        <v>#N/A</v>
      </c>
      <c r="J315" s="138" t="e">
        <v>#N/A</v>
      </c>
      <c r="K315" s="138" t="e">
        <v>#N/A</v>
      </c>
      <c r="L315" s="140" t="e">
        <v>#N/A</v>
      </c>
      <c r="N315" s="108" t="e">
        <v>#N/A</v>
      </c>
      <c r="O315" s="95" t="e">
        <v>#N/A</v>
      </c>
      <c r="P315" s="95" t="e">
        <v>#N/A</v>
      </c>
      <c r="Q315" s="95">
        <v>29.759033445690548</v>
      </c>
      <c r="R315" s="343" t="e">
        <v>#N/A</v>
      </c>
      <c r="S315" s="550"/>
    </row>
    <row r="316" spans="1:19" ht="12.6" x14ac:dyDescent="0.45">
      <c r="A316" s="139">
        <v>43730</v>
      </c>
      <c r="B316" s="103">
        <v>70</v>
      </c>
      <c r="C316" s="138" t="e">
        <v>#N/A</v>
      </c>
      <c r="D316" s="138" t="e">
        <v>#N/A</v>
      </c>
      <c r="E316" s="138" t="e">
        <v>#N/A</v>
      </c>
      <c r="F316" s="138" t="e">
        <v>#N/A</v>
      </c>
      <c r="G316" s="138" t="e">
        <v>#N/A</v>
      </c>
      <c r="H316" s="138">
        <v>29.759033445690548</v>
      </c>
      <c r="I316" s="138" t="e">
        <v>#N/A</v>
      </c>
      <c r="J316" s="138" t="e">
        <v>#N/A</v>
      </c>
      <c r="K316" s="138" t="e">
        <v>#N/A</v>
      </c>
      <c r="L316" s="140" t="e">
        <v>#N/A</v>
      </c>
      <c r="N316" s="108" t="e">
        <v>#N/A</v>
      </c>
      <c r="O316" s="95" t="e">
        <v>#N/A</v>
      </c>
      <c r="P316" s="95" t="e">
        <v>#N/A</v>
      </c>
      <c r="Q316" s="95">
        <v>29.759033445690548</v>
      </c>
      <c r="R316" s="343" t="e">
        <v>#N/A</v>
      </c>
      <c r="S316" s="550"/>
    </row>
    <row r="317" spans="1:19" ht="12.6" x14ac:dyDescent="0.45">
      <c r="A317" s="139">
        <v>43227</v>
      </c>
      <c r="B317" s="103">
        <v>100</v>
      </c>
      <c r="C317" s="138">
        <v>28.579145136783005</v>
      </c>
      <c r="D317" s="138" t="e">
        <v>#N/A</v>
      </c>
      <c r="E317" s="138" t="e">
        <v>#N/A</v>
      </c>
      <c r="F317" s="138" t="e">
        <v>#N/A</v>
      </c>
      <c r="G317" s="138" t="e">
        <v>#N/A</v>
      </c>
      <c r="H317" s="138" t="e">
        <v>#N/A</v>
      </c>
      <c r="I317" s="138" t="e">
        <v>#N/A</v>
      </c>
      <c r="J317" s="138" t="e">
        <v>#N/A</v>
      </c>
      <c r="K317" s="138" t="e">
        <v>#N/A</v>
      </c>
      <c r="L317" s="140" t="e">
        <v>#N/A</v>
      </c>
      <c r="N317" s="108" t="e">
        <v>#N/A</v>
      </c>
      <c r="O317" s="95">
        <v>28.579145136783005</v>
      </c>
      <c r="P317" s="95" t="e">
        <v>#N/A</v>
      </c>
      <c r="Q317" s="95" t="e">
        <v>#N/A</v>
      </c>
      <c r="R317" s="343" t="e">
        <v>#N/A</v>
      </c>
      <c r="S317" s="550"/>
    </row>
    <row r="318" spans="1:19" ht="12.6" x14ac:dyDescent="0.45">
      <c r="A318" s="139">
        <v>43727</v>
      </c>
      <c r="B318" s="103">
        <v>9.3076923076923066</v>
      </c>
      <c r="C318" s="138" t="e">
        <v>#N/A</v>
      </c>
      <c r="D318" s="138" t="e">
        <v>#N/A</v>
      </c>
      <c r="E318" s="138">
        <v>36.566156238348348</v>
      </c>
      <c r="F318" s="138" t="e">
        <v>#N/A</v>
      </c>
      <c r="G318" s="138" t="e">
        <v>#N/A</v>
      </c>
      <c r="H318" s="138" t="e">
        <v>#N/A</v>
      </c>
      <c r="I318" s="138" t="e">
        <v>#N/A</v>
      </c>
      <c r="J318" s="138" t="e">
        <v>#N/A</v>
      </c>
      <c r="K318" s="138" t="e">
        <v>#N/A</v>
      </c>
      <c r="L318" s="140" t="e">
        <v>#N/A</v>
      </c>
      <c r="N318" s="108" t="e">
        <v>#N/A</v>
      </c>
      <c r="O318" s="95" t="e">
        <v>#N/A</v>
      </c>
      <c r="P318" s="95">
        <v>36.566156238348348</v>
      </c>
      <c r="Q318" s="95" t="e">
        <v>#N/A</v>
      </c>
      <c r="R318" s="343" t="e">
        <v>#N/A</v>
      </c>
      <c r="S318" s="550"/>
    </row>
    <row r="319" spans="1:19" ht="12.6" x14ac:dyDescent="0.45">
      <c r="A319" s="139">
        <v>43755</v>
      </c>
      <c r="B319" s="103">
        <v>100</v>
      </c>
      <c r="C319" s="138" t="e">
        <v>#N/A</v>
      </c>
      <c r="D319" s="138">
        <v>11.387357182693002</v>
      </c>
      <c r="E319" s="138" t="e">
        <v>#N/A</v>
      </c>
      <c r="F319" s="138" t="e">
        <v>#N/A</v>
      </c>
      <c r="G319" s="138" t="e">
        <v>#N/A</v>
      </c>
      <c r="H319" s="138" t="e">
        <v>#N/A</v>
      </c>
      <c r="I319" s="138" t="e">
        <v>#N/A</v>
      </c>
      <c r="J319" s="138" t="e">
        <v>#N/A</v>
      </c>
      <c r="K319" s="138" t="e">
        <v>#N/A</v>
      </c>
      <c r="L319" s="140" t="e">
        <v>#N/A</v>
      </c>
      <c r="N319" s="108" t="e">
        <v>#N/A</v>
      </c>
      <c r="O319" s="95">
        <v>11.387357182693002</v>
      </c>
      <c r="P319" s="95" t="e">
        <v>#N/A</v>
      </c>
      <c r="Q319" s="95" t="e">
        <v>#N/A</v>
      </c>
      <c r="R319" s="343" t="e">
        <v>#N/A</v>
      </c>
      <c r="S319" s="550"/>
    </row>
    <row r="320" spans="1:19" ht="12.6" x14ac:dyDescent="0.45">
      <c r="A320" s="139">
        <v>43755</v>
      </c>
      <c r="B320" s="103">
        <v>100</v>
      </c>
      <c r="C320" s="138" t="e">
        <v>#N/A</v>
      </c>
      <c r="D320" s="138">
        <v>23.336788593992207</v>
      </c>
      <c r="E320" s="138" t="e">
        <v>#N/A</v>
      </c>
      <c r="F320" s="138" t="e">
        <v>#N/A</v>
      </c>
      <c r="G320" s="138" t="e">
        <v>#N/A</v>
      </c>
      <c r="H320" s="138" t="e">
        <v>#N/A</v>
      </c>
      <c r="I320" s="138" t="e">
        <v>#N/A</v>
      </c>
      <c r="J320" s="138" t="e">
        <v>#N/A</v>
      </c>
      <c r="K320" s="138" t="e">
        <v>#N/A</v>
      </c>
      <c r="L320" s="140" t="e">
        <v>#N/A</v>
      </c>
      <c r="N320" s="108" t="e">
        <v>#N/A</v>
      </c>
      <c r="O320" s="95">
        <v>23.336788593992207</v>
      </c>
      <c r="P320" s="95" t="e">
        <v>#N/A</v>
      </c>
      <c r="Q320" s="95" t="e">
        <v>#N/A</v>
      </c>
      <c r="R320" s="343" t="e">
        <v>#N/A</v>
      </c>
      <c r="S320" s="550"/>
    </row>
    <row r="321" spans="1:19" ht="12.6" x14ac:dyDescent="0.45">
      <c r="A321" s="139">
        <v>42206</v>
      </c>
      <c r="B321" s="103">
        <v>20</v>
      </c>
      <c r="C321" s="138" t="e">
        <v>#N/A</v>
      </c>
      <c r="D321" s="138" t="e">
        <v>#N/A</v>
      </c>
      <c r="E321" s="138" t="e">
        <v>#N/A</v>
      </c>
      <c r="F321" s="138" t="e">
        <v>#N/A</v>
      </c>
      <c r="G321" s="138" t="e">
        <v>#N/A</v>
      </c>
      <c r="H321" s="138" t="e">
        <v>#N/A</v>
      </c>
      <c r="I321" s="138" t="e">
        <v>#N/A</v>
      </c>
      <c r="J321" s="138" t="e">
        <v>#N/A</v>
      </c>
      <c r="K321" s="138">
        <v>43.752277127637655</v>
      </c>
      <c r="L321" s="140" t="e">
        <v>#N/A</v>
      </c>
      <c r="N321" s="108" t="e">
        <v>#N/A</v>
      </c>
      <c r="O321" s="95" t="e">
        <v>#N/A</v>
      </c>
      <c r="P321" s="95" t="e">
        <v>#N/A</v>
      </c>
      <c r="Q321" s="95" t="e">
        <v>#N/A</v>
      </c>
      <c r="R321" s="343">
        <v>43.752277127637655</v>
      </c>
      <c r="S321" s="550"/>
    </row>
    <row r="322" spans="1:19" ht="12.6" x14ac:dyDescent="0.45">
      <c r="A322" s="139">
        <v>43278</v>
      </c>
      <c r="B322" s="103">
        <v>42</v>
      </c>
      <c r="C322" s="138" t="e">
        <v>#N/A</v>
      </c>
      <c r="D322" s="138" t="e">
        <v>#N/A</v>
      </c>
      <c r="E322" s="138" t="e">
        <v>#N/A</v>
      </c>
      <c r="F322" s="138" t="e">
        <v>#N/A</v>
      </c>
      <c r="G322" s="138" t="e">
        <v>#N/A</v>
      </c>
      <c r="H322" s="138" t="e">
        <v>#N/A</v>
      </c>
      <c r="I322" s="138" t="e">
        <v>#N/A</v>
      </c>
      <c r="J322" s="138" t="e">
        <v>#N/A</v>
      </c>
      <c r="K322" s="138">
        <v>38.223188052901087</v>
      </c>
      <c r="L322" s="140" t="e">
        <v>#N/A</v>
      </c>
      <c r="N322" s="108" t="e">
        <v>#N/A</v>
      </c>
      <c r="O322" s="95" t="e">
        <v>#N/A</v>
      </c>
      <c r="P322" s="95" t="e">
        <v>#N/A</v>
      </c>
      <c r="Q322" s="95" t="e">
        <v>#N/A</v>
      </c>
      <c r="R322" s="343">
        <v>38.223188052901087</v>
      </c>
      <c r="S322" s="550"/>
    </row>
    <row r="323" spans="1:19" ht="12.6" x14ac:dyDescent="0.45">
      <c r="A323" s="139">
        <v>43129</v>
      </c>
      <c r="B323" s="103">
        <v>57.5</v>
      </c>
      <c r="C323" s="138" t="e">
        <v>#N/A</v>
      </c>
      <c r="D323" s="138" t="e">
        <v>#N/A</v>
      </c>
      <c r="E323" s="138" t="e">
        <v>#N/A</v>
      </c>
      <c r="F323" s="138" t="e">
        <v>#N/A</v>
      </c>
      <c r="G323" s="138" t="e">
        <v>#N/A</v>
      </c>
      <c r="H323" s="138" t="e">
        <v>#N/A</v>
      </c>
      <c r="I323" s="138" t="e">
        <v>#N/A</v>
      </c>
      <c r="J323" s="138" t="e">
        <v>#N/A</v>
      </c>
      <c r="K323" s="138">
        <v>22.538625673672854</v>
      </c>
      <c r="L323" s="140" t="e">
        <v>#N/A</v>
      </c>
      <c r="N323" s="108" t="e">
        <v>#N/A</v>
      </c>
      <c r="O323" s="95" t="e">
        <v>#N/A</v>
      </c>
      <c r="P323" s="95" t="e">
        <v>#N/A</v>
      </c>
      <c r="Q323" s="95" t="e">
        <v>#N/A</v>
      </c>
      <c r="R323" s="343">
        <v>22.538625673672854</v>
      </c>
      <c r="S323" s="550"/>
    </row>
    <row r="324" spans="1:19" ht="12.6" x14ac:dyDescent="0.45">
      <c r="A324" s="139">
        <v>43129</v>
      </c>
      <c r="B324" s="103">
        <v>120</v>
      </c>
      <c r="C324" s="138" t="e">
        <v>#N/A</v>
      </c>
      <c r="D324" s="138" t="e">
        <v>#N/A</v>
      </c>
      <c r="E324" s="138" t="e">
        <v>#N/A</v>
      </c>
      <c r="F324" s="138" t="e">
        <v>#N/A</v>
      </c>
      <c r="G324" s="138" t="e">
        <v>#N/A</v>
      </c>
      <c r="H324" s="138" t="e">
        <v>#N/A</v>
      </c>
      <c r="I324" s="138" t="e">
        <v>#N/A</v>
      </c>
      <c r="J324" s="138" t="e">
        <v>#N/A</v>
      </c>
      <c r="K324" s="138">
        <v>24.884042852304262</v>
      </c>
      <c r="L324" s="140" t="e">
        <v>#N/A</v>
      </c>
      <c r="N324" s="108" t="e">
        <v>#N/A</v>
      </c>
      <c r="O324" s="95" t="e">
        <v>#N/A</v>
      </c>
      <c r="P324" s="95" t="e">
        <v>#N/A</v>
      </c>
      <c r="Q324" s="95" t="e">
        <v>#N/A</v>
      </c>
      <c r="R324" s="343">
        <v>24.884042852304262</v>
      </c>
      <c r="S324" s="550"/>
    </row>
    <row r="325" spans="1:19" ht="12.6" x14ac:dyDescent="0.45">
      <c r="A325" s="139">
        <v>43052</v>
      </c>
      <c r="B325" s="103">
        <v>150</v>
      </c>
      <c r="C325" s="138" t="e">
        <v>#N/A</v>
      </c>
      <c r="D325" s="138" t="e">
        <v>#N/A</v>
      </c>
      <c r="E325" s="138" t="e">
        <v>#N/A</v>
      </c>
      <c r="F325" s="138" t="e">
        <v>#N/A</v>
      </c>
      <c r="G325" s="138" t="e">
        <v>#N/A</v>
      </c>
      <c r="H325" s="138" t="e">
        <v>#N/A</v>
      </c>
      <c r="I325" s="138" t="e">
        <v>#N/A</v>
      </c>
      <c r="J325" s="138" t="e">
        <v>#N/A</v>
      </c>
      <c r="K325" s="138">
        <v>25.009292611753708</v>
      </c>
      <c r="L325" s="140" t="e">
        <v>#N/A</v>
      </c>
      <c r="N325" s="108" t="e">
        <v>#N/A</v>
      </c>
      <c r="O325" s="95" t="e">
        <v>#N/A</v>
      </c>
      <c r="P325" s="95" t="e">
        <v>#N/A</v>
      </c>
      <c r="Q325" s="95" t="e">
        <v>#N/A</v>
      </c>
      <c r="R325" s="343">
        <v>25.009292611753708</v>
      </c>
      <c r="S325" s="550"/>
    </row>
    <row r="326" spans="1:19" ht="12.6" x14ac:dyDescent="0.45">
      <c r="A326" s="139">
        <v>43291</v>
      </c>
      <c r="B326" s="103">
        <v>35</v>
      </c>
      <c r="C326" s="138" t="e">
        <v>#N/A</v>
      </c>
      <c r="D326" s="138">
        <v>26.296994903413044</v>
      </c>
      <c r="E326" s="138" t="e">
        <v>#N/A</v>
      </c>
      <c r="F326" s="138" t="e">
        <v>#N/A</v>
      </c>
      <c r="G326" s="138" t="e">
        <v>#N/A</v>
      </c>
      <c r="H326" s="138" t="e">
        <v>#N/A</v>
      </c>
      <c r="I326" s="138" t="e">
        <v>#N/A</v>
      </c>
      <c r="J326" s="138" t="e">
        <v>#N/A</v>
      </c>
      <c r="K326" s="138" t="e">
        <v>#N/A</v>
      </c>
      <c r="L326" s="140" t="e">
        <v>#N/A</v>
      </c>
      <c r="N326" s="108" t="e">
        <v>#N/A</v>
      </c>
      <c r="O326" s="95">
        <v>26.296994903413044</v>
      </c>
      <c r="P326" s="95" t="e">
        <v>#N/A</v>
      </c>
      <c r="Q326" s="95" t="e">
        <v>#N/A</v>
      </c>
      <c r="R326" s="343" t="e">
        <v>#N/A</v>
      </c>
      <c r="S326" s="550"/>
    </row>
    <row r="327" spans="1:19" ht="12.6" x14ac:dyDescent="0.45">
      <c r="A327" s="139">
        <v>43343</v>
      </c>
      <c r="B327" s="103">
        <v>102.5</v>
      </c>
      <c r="C327" s="138" t="e">
        <v>#N/A</v>
      </c>
      <c r="D327" s="138" t="e">
        <v>#N/A</v>
      </c>
      <c r="E327" s="138" t="e">
        <v>#N/A</v>
      </c>
      <c r="F327" s="138" t="e">
        <v>#N/A</v>
      </c>
      <c r="G327" s="138" t="e">
        <v>#N/A</v>
      </c>
      <c r="H327" s="138" t="e">
        <v>#N/A</v>
      </c>
      <c r="I327" s="138" t="e">
        <v>#N/A</v>
      </c>
      <c r="J327" s="138" t="e">
        <v>#N/A</v>
      </c>
      <c r="K327" s="138">
        <v>21.411332746180165</v>
      </c>
      <c r="L327" s="140" t="e">
        <v>#N/A</v>
      </c>
      <c r="N327" s="108" t="e">
        <v>#N/A</v>
      </c>
      <c r="O327" s="95" t="e">
        <v>#N/A</v>
      </c>
      <c r="P327" s="95" t="e">
        <v>#N/A</v>
      </c>
      <c r="Q327" s="95" t="e">
        <v>#N/A</v>
      </c>
      <c r="R327" s="343">
        <v>21.411332746180165</v>
      </c>
      <c r="S327" s="550"/>
    </row>
    <row r="328" spans="1:19" ht="12.6" x14ac:dyDescent="0.45">
      <c r="A328" s="139">
        <v>43206</v>
      </c>
      <c r="B328" s="103">
        <v>6.3</v>
      </c>
      <c r="C328" s="138" t="e">
        <v>#N/A</v>
      </c>
      <c r="D328" s="138" t="e">
        <v>#N/A</v>
      </c>
      <c r="E328" s="138" t="e">
        <v>#N/A</v>
      </c>
      <c r="F328" s="138" t="e">
        <v>#N/A</v>
      </c>
      <c r="G328" s="138" t="e">
        <v>#N/A</v>
      </c>
      <c r="H328" s="138" t="e">
        <v>#N/A</v>
      </c>
      <c r="I328" s="138">
        <v>149.88524789715524</v>
      </c>
      <c r="J328" s="138" t="e">
        <v>#N/A</v>
      </c>
      <c r="K328" s="138" t="e">
        <v>#N/A</v>
      </c>
      <c r="L328" s="140" t="e">
        <v>#N/A</v>
      </c>
      <c r="N328" s="108" t="e">
        <v>#N/A</v>
      </c>
      <c r="O328" s="95" t="e">
        <v>#N/A</v>
      </c>
      <c r="P328" s="95" t="e">
        <v>#N/A</v>
      </c>
      <c r="Q328" s="95">
        <v>149.88524789715524</v>
      </c>
      <c r="R328" s="343" t="e">
        <v>#N/A</v>
      </c>
      <c r="S328" s="550"/>
    </row>
    <row r="329" spans="1:19" ht="12.6" x14ac:dyDescent="0.45">
      <c r="A329" s="139">
        <v>43819</v>
      </c>
      <c r="B329" s="103">
        <v>50</v>
      </c>
      <c r="C329" s="138" t="e">
        <v>#N/A</v>
      </c>
      <c r="D329" s="138" t="e">
        <v>#N/A</v>
      </c>
      <c r="E329" s="138" t="e">
        <v>#N/A</v>
      </c>
      <c r="F329" s="138" t="e">
        <v>#N/A</v>
      </c>
      <c r="G329" s="138" t="e">
        <v>#N/A</v>
      </c>
      <c r="H329" s="138" t="e">
        <v>#N/A</v>
      </c>
      <c r="I329" s="138" t="e">
        <v>#N/A</v>
      </c>
      <c r="J329" s="138">
        <v>40.224186979559327</v>
      </c>
      <c r="K329" s="138" t="e">
        <v>#N/A</v>
      </c>
      <c r="L329" s="140" t="e">
        <v>#N/A</v>
      </c>
      <c r="N329" s="108" t="e">
        <v>#N/A</v>
      </c>
      <c r="O329" s="95" t="e">
        <v>#N/A</v>
      </c>
      <c r="P329" s="95" t="e">
        <v>#N/A</v>
      </c>
      <c r="Q329" s="95">
        <v>40.224186979559327</v>
      </c>
      <c r="R329" s="343" t="e">
        <v>#N/A</v>
      </c>
      <c r="S329" s="550"/>
    </row>
    <row r="330" spans="1:19" ht="12.6" x14ac:dyDescent="0.45">
      <c r="A330" s="139">
        <v>43615</v>
      </c>
      <c r="B330" s="103">
        <v>50</v>
      </c>
      <c r="C330" s="138" t="e">
        <v>#N/A</v>
      </c>
      <c r="D330" s="138">
        <v>17.977597219995559</v>
      </c>
      <c r="E330" s="138" t="e">
        <v>#N/A</v>
      </c>
      <c r="F330" s="138" t="e">
        <v>#N/A</v>
      </c>
      <c r="G330" s="138" t="e">
        <v>#N/A</v>
      </c>
      <c r="H330" s="138" t="e">
        <v>#N/A</v>
      </c>
      <c r="I330" s="138" t="e">
        <v>#N/A</v>
      </c>
      <c r="J330" s="138" t="e">
        <v>#N/A</v>
      </c>
      <c r="K330" s="138" t="e">
        <v>#N/A</v>
      </c>
      <c r="L330" s="140" t="e">
        <v>#N/A</v>
      </c>
      <c r="N330" s="108" t="e">
        <v>#N/A</v>
      </c>
      <c r="O330" s="95">
        <v>17.977597219995559</v>
      </c>
      <c r="P330" s="95" t="e">
        <v>#N/A</v>
      </c>
      <c r="Q330" s="95" t="e">
        <v>#N/A</v>
      </c>
      <c r="R330" s="343" t="e">
        <v>#N/A</v>
      </c>
      <c r="S330" s="550"/>
    </row>
    <row r="331" spans="1:19" ht="12.6" x14ac:dyDescent="0.45">
      <c r="A331" s="139">
        <v>43643</v>
      </c>
      <c r="B331" s="103">
        <v>50</v>
      </c>
      <c r="C331" s="138" t="e">
        <v>#N/A</v>
      </c>
      <c r="D331" s="138">
        <v>28.784017142081353</v>
      </c>
      <c r="E331" s="138" t="e">
        <v>#N/A</v>
      </c>
      <c r="F331" s="138" t="e">
        <v>#N/A</v>
      </c>
      <c r="G331" s="138" t="e">
        <v>#N/A</v>
      </c>
      <c r="H331" s="138" t="e">
        <v>#N/A</v>
      </c>
      <c r="I331" s="138" t="e">
        <v>#N/A</v>
      </c>
      <c r="J331" s="138" t="e">
        <v>#N/A</v>
      </c>
      <c r="K331" s="138" t="e">
        <v>#N/A</v>
      </c>
      <c r="L331" s="140" t="e">
        <v>#N/A</v>
      </c>
      <c r="N331" s="108" t="e">
        <v>#N/A</v>
      </c>
      <c r="O331" s="95">
        <v>28.784017142081353</v>
      </c>
      <c r="P331" s="95" t="e">
        <v>#N/A</v>
      </c>
      <c r="Q331" s="95" t="e">
        <v>#N/A</v>
      </c>
      <c r="R331" s="343" t="e">
        <v>#N/A</v>
      </c>
      <c r="S331" s="550"/>
    </row>
    <row r="332" spans="1:19" ht="12.6" x14ac:dyDescent="0.45">
      <c r="A332" s="139">
        <v>43643</v>
      </c>
      <c r="B332" s="103">
        <v>300</v>
      </c>
      <c r="C332" s="138" t="e">
        <v>#N/A</v>
      </c>
      <c r="D332" s="138">
        <v>17.690225594801767</v>
      </c>
      <c r="E332" s="138" t="e">
        <v>#N/A</v>
      </c>
      <c r="F332" s="138" t="e">
        <v>#N/A</v>
      </c>
      <c r="G332" s="138" t="e">
        <v>#N/A</v>
      </c>
      <c r="H332" s="138" t="e">
        <v>#N/A</v>
      </c>
      <c r="I332" s="138" t="e">
        <v>#N/A</v>
      </c>
      <c r="J332" s="138" t="e">
        <v>#N/A</v>
      </c>
      <c r="K332" s="138" t="e">
        <v>#N/A</v>
      </c>
      <c r="L332" s="140" t="e">
        <v>#N/A</v>
      </c>
      <c r="N332" s="108" t="e">
        <v>#N/A</v>
      </c>
      <c r="O332" s="95">
        <v>17.690225594801767</v>
      </c>
      <c r="P332" s="95" t="e">
        <v>#N/A</v>
      </c>
      <c r="Q332" s="95" t="e">
        <v>#N/A</v>
      </c>
      <c r="R332" s="343" t="e">
        <v>#N/A</v>
      </c>
      <c r="S332" s="550"/>
    </row>
    <row r="333" spans="1:19" ht="12.6" x14ac:dyDescent="0.45">
      <c r="A333" s="139">
        <v>41838</v>
      </c>
      <c r="B333" s="103">
        <v>93.6</v>
      </c>
      <c r="C333" s="138">
        <v>51.531644255374999</v>
      </c>
      <c r="D333" s="138" t="e">
        <v>#N/A</v>
      </c>
      <c r="E333" s="138" t="e">
        <v>#N/A</v>
      </c>
      <c r="F333" s="138" t="e">
        <v>#N/A</v>
      </c>
      <c r="G333" s="138" t="e">
        <v>#N/A</v>
      </c>
      <c r="H333" s="138" t="e">
        <v>#N/A</v>
      </c>
      <c r="I333" s="138" t="e">
        <v>#N/A</v>
      </c>
      <c r="J333" s="138" t="e">
        <v>#N/A</v>
      </c>
      <c r="K333" s="138" t="e">
        <v>#N/A</v>
      </c>
      <c r="L333" s="140" t="e">
        <v>#N/A</v>
      </c>
      <c r="N333" s="108" t="e">
        <v>#N/A</v>
      </c>
      <c r="O333" s="95">
        <v>51.531644255374999</v>
      </c>
      <c r="P333" s="95" t="e">
        <v>#N/A</v>
      </c>
      <c r="Q333" s="95" t="e">
        <v>#N/A</v>
      </c>
      <c r="R333" s="343" t="e">
        <v>#N/A</v>
      </c>
      <c r="S333" s="550"/>
    </row>
    <row r="334" spans="1:19" ht="12.6" x14ac:dyDescent="0.45">
      <c r="A334" s="139">
        <v>43790</v>
      </c>
      <c r="B334" s="103">
        <v>100</v>
      </c>
      <c r="C334" s="138" t="e">
        <v>#N/A</v>
      </c>
      <c r="D334" s="138" t="e">
        <v>#N/A</v>
      </c>
      <c r="E334" s="138" t="e">
        <v>#N/A</v>
      </c>
      <c r="F334" s="138" t="e">
        <v>#N/A</v>
      </c>
      <c r="G334" s="138" t="e">
        <v>#N/A</v>
      </c>
      <c r="H334" s="138" t="e">
        <v>#N/A</v>
      </c>
      <c r="I334" s="138" t="e">
        <v>#N/A</v>
      </c>
      <c r="J334" s="138" t="e">
        <v>#N/A</v>
      </c>
      <c r="K334" s="138">
        <v>21.619097108334309</v>
      </c>
      <c r="L334" s="140" t="e">
        <v>#N/A</v>
      </c>
      <c r="N334" s="108" t="e">
        <v>#N/A</v>
      </c>
      <c r="O334" s="95" t="e">
        <v>#N/A</v>
      </c>
      <c r="P334" s="95" t="e">
        <v>#N/A</v>
      </c>
      <c r="Q334" s="95" t="e">
        <v>#N/A</v>
      </c>
      <c r="R334" s="343">
        <v>21.619097108334309</v>
      </c>
      <c r="S334" s="550"/>
    </row>
    <row r="335" spans="1:19" ht="12.6" x14ac:dyDescent="0.45">
      <c r="A335" s="139">
        <v>43952</v>
      </c>
      <c r="B335" s="103">
        <v>50</v>
      </c>
      <c r="C335" s="138" t="e">
        <v>#N/A</v>
      </c>
      <c r="D335" s="138" t="e">
        <v>#N/A</v>
      </c>
      <c r="E335" s="138" t="e">
        <v>#N/A</v>
      </c>
      <c r="F335" s="138" t="e">
        <v>#N/A</v>
      </c>
      <c r="G335" s="138" t="e">
        <v>#N/A</v>
      </c>
      <c r="H335" s="138" t="e">
        <v>#N/A</v>
      </c>
      <c r="I335" s="138" t="e">
        <v>#N/A</v>
      </c>
      <c r="J335" s="138" t="e">
        <v>#N/A</v>
      </c>
      <c r="K335" s="138">
        <v>25.790578809368061</v>
      </c>
      <c r="L335" s="140" t="e">
        <v>#N/A</v>
      </c>
      <c r="N335" s="108" t="e">
        <v>#N/A</v>
      </c>
      <c r="O335" s="95" t="e">
        <v>#N/A</v>
      </c>
      <c r="P335" s="95" t="e">
        <v>#N/A</v>
      </c>
      <c r="Q335" s="95" t="e">
        <v>#N/A</v>
      </c>
      <c r="R335" s="343">
        <v>25.790578809368061</v>
      </c>
      <c r="S335" s="550"/>
    </row>
    <row r="336" spans="1:19" ht="12.6" x14ac:dyDescent="0.45">
      <c r="A336" s="139">
        <v>43795</v>
      </c>
      <c r="B336" s="103">
        <v>44</v>
      </c>
      <c r="C336" s="138">
        <v>27.084864164128913</v>
      </c>
      <c r="D336" s="138" t="e">
        <v>#N/A</v>
      </c>
      <c r="E336" s="138" t="e">
        <v>#N/A</v>
      </c>
      <c r="F336" s="138" t="e">
        <v>#N/A</v>
      </c>
      <c r="G336" s="138" t="e">
        <v>#N/A</v>
      </c>
      <c r="H336" s="138" t="e">
        <v>#N/A</v>
      </c>
      <c r="I336" s="138" t="e">
        <v>#N/A</v>
      </c>
      <c r="J336" s="138" t="e">
        <v>#N/A</v>
      </c>
      <c r="K336" s="138" t="e">
        <v>#N/A</v>
      </c>
      <c r="L336" s="140" t="e">
        <v>#N/A</v>
      </c>
      <c r="N336" s="108" t="e">
        <v>#N/A</v>
      </c>
      <c r="O336" s="95">
        <v>27.084864164128913</v>
      </c>
      <c r="P336" s="95" t="e">
        <v>#N/A</v>
      </c>
      <c r="Q336" s="95" t="e">
        <v>#N/A</v>
      </c>
      <c r="R336" s="343" t="e">
        <v>#N/A</v>
      </c>
      <c r="S336" s="550"/>
    </row>
    <row r="337" spans="1:19" ht="12.6" x14ac:dyDescent="0.45">
      <c r="A337" s="139">
        <v>43983</v>
      </c>
      <c r="B337" s="103">
        <v>150</v>
      </c>
      <c r="C337" s="138" t="e">
        <v>#N/A</v>
      </c>
      <c r="D337" s="138">
        <v>22.792490618403729</v>
      </c>
      <c r="E337" s="138" t="e">
        <v>#N/A</v>
      </c>
      <c r="F337" s="138" t="e">
        <v>#N/A</v>
      </c>
      <c r="G337" s="138" t="e">
        <v>#N/A</v>
      </c>
      <c r="H337" s="138" t="e">
        <v>#N/A</v>
      </c>
      <c r="I337" s="138" t="e">
        <v>#N/A</v>
      </c>
      <c r="J337" s="138" t="e">
        <v>#N/A</v>
      </c>
      <c r="K337" s="138" t="e">
        <v>#N/A</v>
      </c>
      <c r="L337" s="140" t="e">
        <v>#N/A</v>
      </c>
      <c r="N337" s="108" t="e">
        <v>#N/A</v>
      </c>
      <c r="O337" s="95">
        <v>22.792490618403729</v>
      </c>
      <c r="P337" s="95" t="e">
        <v>#N/A</v>
      </c>
      <c r="Q337" s="95" t="e">
        <v>#N/A</v>
      </c>
      <c r="R337" s="343" t="e">
        <v>#N/A</v>
      </c>
      <c r="S337" s="550"/>
    </row>
    <row r="338" spans="1:19" ht="12.6" x14ac:dyDescent="0.45">
      <c r="A338" s="139">
        <v>43929</v>
      </c>
      <c r="B338" s="103">
        <v>127.86</v>
      </c>
      <c r="C338" s="138" t="e">
        <v>#N/A</v>
      </c>
      <c r="D338" s="138">
        <v>27.409129299920213</v>
      </c>
      <c r="E338" s="138" t="e">
        <v>#N/A</v>
      </c>
      <c r="F338" s="138" t="e">
        <v>#N/A</v>
      </c>
      <c r="G338" s="138" t="e">
        <v>#N/A</v>
      </c>
      <c r="H338" s="138" t="e">
        <v>#N/A</v>
      </c>
      <c r="I338" s="138" t="e">
        <v>#N/A</v>
      </c>
      <c r="J338" s="138" t="e">
        <v>#N/A</v>
      </c>
      <c r="K338" s="138" t="e">
        <v>#N/A</v>
      </c>
      <c r="L338" s="140" t="e">
        <v>#N/A</v>
      </c>
      <c r="N338" s="108" t="e">
        <v>#N/A</v>
      </c>
      <c r="O338" s="95">
        <v>27.409129299920213</v>
      </c>
      <c r="P338" s="95" t="e">
        <v>#N/A</v>
      </c>
      <c r="Q338" s="95" t="e">
        <v>#N/A</v>
      </c>
      <c r="R338" s="343" t="e">
        <v>#N/A</v>
      </c>
      <c r="S338" s="550"/>
    </row>
    <row r="339" spans="1:19" ht="12.6" x14ac:dyDescent="0.45">
      <c r="A339" s="139">
        <v>43915</v>
      </c>
      <c r="B339" s="103">
        <v>200</v>
      </c>
      <c r="C339" s="138" t="e">
        <v>#N/A</v>
      </c>
      <c r="D339" s="138">
        <v>34.571954413931856</v>
      </c>
      <c r="E339" s="138" t="e">
        <v>#N/A</v>
      </c>
      <c r="F339" s="138" t="e">
        <v>#N/A</v>
      </c>
      <c r="G339" s="138" t="e">
        <v>#N/A</v>
      </c>
      <c r="H339" s="138" t="e">
        <v>#N/A</v>
      </c>
      <c r="I339" s="138" t="e">
        <v>#N/A</v>
      </c>
      <c r="J339" s="138" t="e">
        <v>#N/A</v>
      </c>
      <c r="K339" s="138" t="e">
        <v>#N/A</v>
      </c>
      <c r="L339" s="140" t="e">
        <v>#N/A</v>
      </c>
      <c r="N339" s="108" t="e">
        <v>#N/A</v>
      </c>
      <c r="O339" s="95">
        <v>34.571954413931856</v>
      </c>
      <c r="P339" s="95" t="e">
        <v>#N/A</v>
      </c>
      <c r="Q339" s="95" t="e">
        <v>#N/A</v>
      </c>
      <c r="R339" s="343" t="e">
        <v>#N/A</v>
      </c>
      <c r="S339" s="550"/>
    </row>
    <row r="340" spans="1:19" ht="12.6" x14ac:dyDescent="0.45">
      <c r="A340" s="139">
        <v>41791</v>
      </c>
      <c r="B340" s="103">
        <v>20</v>
      </c>
      <c r="C340" s="138" t="e">
        <v>#N/A</v>
      </c>
      <c r="D340" s="138" t="e">
        <v>#N/A</v>
      </c>
      <c r="E340" s="138" t="e">
        <v>#N/A</v>
      </c>
      <c r="F340" s="138" t="e">
        <v>#N/A</v>
      </c>
      <c r="G340" s="138" t="e">
        <v>#N/A</v>
      </c>
      <c r="H340" s="138" t="e">
        <v>#N/A</v>
      </c>
      <c r="I340" s="138" t="e">
        <v>#N/A</v>
      </c>
      <c r="J340" s="138" t="e">
        <v>#N/A</v>
      </c>
      <c r="K340" s="138">
        <v>62.775120253174975</v>
      </c>
      <c r="L340" s="140" t="e">
        <v>#N/A</v>
      </c>
      <c r="N340" s="108" t="e">
        <v>#N/A</v>
      </c>
      <c r="O340" s="95" t="e">
        <v>#N/A</v>
      </c>
      <c r="P340" s="95" t="e">
        <v>#N/A</v>
      </c>
      <c r="Q340" s="95" t="e">
        <v>#N/A</v>
      </c>
      <c r="R340" s="343">
        <v>62.775120253174975</v>
      </c>
      <c r="S340" s="550"/>
    </row>
    <row r="341" spans="1:19" ht="12.6" x14ac:dyDescent="0.45">
      <c r="A341" s="139">
        <v>42270</v>
      </c>
      <c r="B341" s="103">
        <v>52</v>
      </c>
      <c r="C341" s="138" t="e">
        <v>#N/A</v>
      </c>
      <c r="D341" s="138" t="e">
        <v>#N/A</v>
      </c>
      <c r="E341" s="138" t="e">
        <v>#N/A</v>
      </c>
      <c r="F341" s="138" t="e">
        <v>#N/A</v>
      </c>
      <c r="G341" s="138" t="e">
        <v>#N/A</v>
      </c>
      <c r="H341" s="138" t="e">
        <v>#N/A</v>
      </c>
      <c r="I341" s="138" t="e">
        <v>#N/A</v>
      </c>
      <c r="J341" s="138" t="e">
        <v>#N/A</v>
      </c>
      <c r="K341" s="138">
        <v>44.808079861692804</v>
      </c>
      <c r="L341" s="140" t="e">
        <v>#N/A</v>
      </c>
      <c r="N341" s="108" t="e">
        <v>#N/A</v>
      </c>
      <c r="O341" s="95" t="e">
        <v>#N/A</v>
      </c>
      <c r="P341" s="95" t="e">
        <v>#N/A</v>
      </c>
      <c r="Q341" s="95" t="e">
        <v>#N/A</v>
      </c>
      <c r="R341" s="343">
        <v>44.808079861692804</v>
      </c>
      <c r="S341" s="550"/>
    </row>
    <row r="342" spans="1:19" ht="12.6" x14ac:dyDescent="0.45">
      <c r="A342" s="139">
        <v>42887</v>
      </c>
      <c r="B342" s="103">
        <v>40</v>
      </c>
      <c r="C342" s="138" t="e">
        <v>#N/A</v>
      </c>
      <c r="D342" s="138" t="e">
        <v>#N/A</v>
      </c>
      <c r="E342" s="138" t="e">
        <v>#N/A</v>
      </c>
      <c r="F342" s="138" t="e">
        <v>#N/A</v>
      </c>
      <c r="G342" s="138" t="e">
        <v>#N/A</v>
      </c>
      <c r="H342" s="138" t="e">
        <v>#N/A</v>
      </c>
      <c r="I342" s="138" t="e">
        <v>#N/A</v>
      </c>
      <c r="J342" s="138" t="e">
        <v>#N/A</v>
      </c>
      <c r="K342" s="138">
        <v>26.623418784291264</v>
      </c>
      <c r="L342" s="140" t="e">
        <v>#N/A</v>
      </c>
      <c r="N342" s="108" t="e">
        <v>#N/A</v>
      </c>
      <c r="O342" s="95" t="e">
        <v>#N/A</v>
      </c>
      <c r="P342" s="95" t="e">
        <v>#N/A</v>
      </c>
      <c r="Q342" s="95" t="e">
        <v>#N/A</v>
      </c>
      <c r="R342" s="343">
        <v>26.623418784291264</v>
      </c>
      <c r="S342" s="550"/>
    </row>
    <row r="343" spans="1:19" ht="12.6" x14ac:dyDescent="0.45">
      <c r="A343" s="139">
        <v>43001</v>
      </c>
      <c r="B343" s="103">
        <v>200</v>
      </c>
      <c r="C343" s="138">
        <v>28.286384834965443</v>
      </c>
      <c r="D343" s="138" t="e">
        <v>#N/A</v>
      </c>
      <c r="E343" s="138" t="e">
        <v>#N/A</v>
      </c>
      <c r="F343" s="138" t="e">
        <v>#N/A</v>
      </c>
      <c r="G343" s="138" t="e">
        <v>#N/A</v>
      </c>
      <c r="H343" s="138" t="e">
        <v>#N/A</v>
      </c>
      <c r="I343" s="138" t="e">
        <v>#N/A</v>
      </c>
      <c r="J343" s="138" t="e">
        <v>#N/A</v>
      </c>
      <c r="K343" s="138" t="e">
        <v>#N/A</v>
      </c>
      <c r="L343" s="140" t="e">
        <v>#N/A</v>
      </c>
      <c r="N343" s="108" t="e">
        <v>#N/A</v>
      </c>
      <c r="O343" s="95">
        <v>28.286384834965443</v>
      </c>
      <c r="P343" s="95" t="e">
        <v>#N/A</v>
      </c>
      <c r="Q343" s="95" t="e">
        <v>#N/A</v>
      </c>
      <c r="R343" s="343" t="e">
        <v>#N/A</v>
      </c>
      <c r="S343" s="550"/>
    </row>
    <row r="344" spans="1:19" ht="12.6" x14ac:dyDescent="0.45">
      <c r="A344" s="139">
        <v>43257</v>
      </c>
      <c r="B344" s="103">
        <v>60</v>
      </c>
      <c r="C344" s="138" t="e">
        <v>#N/A</v>
      </c>
      <c r="D344" s="138">
        <v>23.298610674119125</v>
      </c>
      <c r="E344" s="138" t="e">
        <v>#N/A</v>
      </c>
      <c r="F344" s="138" t="e">
        <v>#N/A</v>
      </c>
      <c r="G344" s="138" t="e">
        <v>#N/A</v>
      </c>
      <c r="H344" s="138" t="e">
        <v>#N/A</v>
      </c>
      <c r="I344" s="138" t="e">
        <v>#N/A</v>
      </c>
      <c r="J344" s="138" t="e">
        <v>#N/A</v>
      </c>
      <c r="K344" s="138" t="e">
        <v>#N/A</v>
      </c>
      <c r="L344" s="140" t="e">
        <v>#N/A</v>
      </c>
      <c r="N344" s="108" t="e">
        <v>#N/A</v>
      </c>
      <c r="O344" s="95">
        <v>23.298610674119125</v>
      </c>
      <c r="P344" s="95" t="e">
        <v>#N/A</v>
      </c>
      <c r="Q344" s="95" t="e">
        <v>#N/A</v>
      </c>
      <c r="R344" s="343" t="e">
        <v>#N/A</v>
      </c>
      <c r="S344" s="550"/>
    </row>
    <row r="345" spans="1:19" ht="12.6" x14ac:dyDescent="0.45">
      <c r="A345" s="139">
        <v>42881</v>
      </c>
      <c r="B345" s="103">
        <v>52.5</v>
      </c>
      <c r="C345" s="138" t="e">
        <v>#N/A</v>
      </c>
      <c r="D345" s="138" t="e">
        <v>#N/A</v>
      </c>
      <c r="E345" s="138" t="e">
        <v>#N/A</v>
      </c>
      <c r="F345" s="138" t="e">
        <v>#N/A</v>
      </c>
      <c r="G345" s="138" t="e">
        <v>#N/A</v>
      </c>
      <c r="H345" s="138" t="e">
        <v>#N/A</v>
      </c>
      <c r="I345" s="138" t="e">
        <v>#N/A</v>
      </c>
      <c r="J345" s="138" t="e">
        <v>#N/A</v>
      </c>
      <c r="K345" s="138">
        <v>35.727478892364687</v>
      </c>
      <c r="L345" s="140" t="e">
        <v>#N/A</v>
      </c>
      <c r="N345" s="108" t="e">
        <v>#N/A</v>
      </c>
      <c r="O345" s="95" t="e">
        <v>#N/A</v>
      </c>
      <c r="P345" s="95" t="e">
        <v>#N/A</v>
      </c>
      <c r="Q345" s="95" t="e">
        <v>#N/A</v>
      </c>
      <c r="R345" s="343">
        <v>35.727478892364687</v>
      </c>
      <c r="S345" s="550"/>
    </row>
    <row r="346" spans="1:19" ht="12.6" x14ac:dyDescent="0.45">
      <c r="A346" s="139">
        <v>43510</v>
      </c>
      <c r="B346" s="103">
        <v>22</v>
      </c>
      <c r="C346" s="138" t="e">
        <v>#N/A</v>
      </c>
      <c r="D346" s="138">
        <v>25.999419634572543</v>
      </c>
      <c r="E346" s="138" t="e">
        <v>#N/A</v>
      </c>
      <c r="F346" s="138" t="e">
        <v>#N/A</v>
      </c>
      <c r="G346" s="138" t="e">
        <v>#N/A</v>
      </c>
      <c r="H346" s="138" t="e">
        <v>#N/A</v>
      </c>
      <c r="I346" s="138" t="e">
        <v>#N/A</v>
      </c>
      <c r="J346" s="138" t="e">
        <v>#N/A</v>
      </c>
      <c r="K346" s="138" t="e">
        <v>#N/A</v>
      </c>
      <c r="L346" s="140" t="e">
        <v>#N/A</v>
      </c>
      <c r="N346" s="108" t="e">
        <v>#N/A</v>
      </c>
      <c r="O346" s="95">
        <v>25.999419634572543</v>
      </c>
      <c r="P346" s="95" t="e">
        <v>#N/A</v>
      </c>
      <c r="Q346" s="95" t="e">
        <v>#N/A</v>
      </c>
      <c r="R346" s="343" t="e">
        <v>#N/A</v>
      </c>
      <c r="S346" s="550"/>
    </row>
    <row r="347" spans="1:19" x14ac:dyDescent="0.4">
      <c r="A347" s="139">
        <v>44077</v>
      </c>
      <c r="B347" s="103">
        <v>20</v>
      </c>
      <c r="C347" s="138" t="e">
        <v>#N/A</v>
      </c>
      <c r="D347" s="138" t="e">
        <v>#N/A</v>
      </c>
      <c r="E347" s="138" t="e">
        <v>#N/A</v>
      </c>
      <c r="F347" s="138" t="e">
        <v>#N/A</v>
      </c>
      <c r="G347" s="138" t="e">
        <v>#N/A</v>
      </c>
      <c r="H347" s="138" t="e">
        <v>#N/A</v>
      </c>
      <c r="I347" s="138" t="e">
        <v>#N/A</v>
      </c>
      <c r="J347" s="138" t="e">
        <v>#N/A</v>
      </c>
      <c r="K347" s="138" t="e">
        <v>#N/A</v>
      </c>
      <c r="L347" s="140">
        <v>64.128574676519918</v>
      </c>
      <c r="N347" s="108">
        <v>64.128574676519918</v>
      </c>
      <c r="O347" s="95" t="e">
        <v>#N/A</v>
      </c>
      <c r="P347" s="95" t="e">
        <v>#N/A</v>
      </c>
      <c r="Q347" s="95" t="e">
        <v>#N/A</v>
      </c>
      <c r="R347" s="343" t="e">
        <v>#N/A</v>
      </c>
    </row>
    <row r="348" spans="1:19" x14ac:dyDescent="0.4">
      <c r="A348" s="139">
        <v>44085</v>
      </c>
      <c r="B348" s="103">
        <v>40</v>
      </c>
      <c r="C348" s="138" t="e">
        <v>#N/A</v>
      </c>
      <c r="D348" s="138" t="e">
        <v>#N/A</v>
      </c>
      <c r="E348" s="138" t="e">
        <v>#N/A</v>
      </c>
      <c r="F348" s="138" t="e">
        <v>#N/A</v>
      </c>
      <c r="G348" s="138" t="e">
        <v>#N/A</v>
      </c>
      <c r="H348" s="138" t="e">
        <v>#N/A</v>
      </c>
      <c r="I348" s="138" t="e">
        <v>#N/A</v>
      </c>
      <c r="J348" s="138" t="e">
        <v>#N/A</v>
      </c>
      <c r="K348" s="138" t="e">
        <v>#N/A</v>
      </c>
      <c r="L348" s="140">
        <v>65.937764408884803</v>
      </c>
      <c r="N348" s="108">
        <v>65.937764408884803</v>
      </c>
      <c r="O348" s="95" t="e">
        <v>#N/A</v>
      </c>
      <c r="P348" s="95" t="e">
        <v>#N/A</v>
      </c>
      <c r="Q348" s="95" t="e">
        <v>#N/A</v>
      </c>
      <c r="R348" s="343" t="e">
        <v>#N/A</v>
      </c>
    </row>
    <row r="349" spans="1:19" x14ac:dyDescent="0.4">
      <c r="A349" s="139">
        <v>44089</v>
      </c>
      <c r="B349" s="103">
        <v>60</v>
      </c>
      <c r="C349" s="138" t="e">
        <v>#N/A</v>
      </c>
      <c r="D349" s="138" t="e">
        <v>#N/A</v>
      </c>
      <c r="E349" s="138" t="e">
        <v>#N/A</v>
      </c>
      <c r="F349" s="138" t="e">
        <v>#N/A</v>
      </c>
      <c r="G349" s="138" t="e">
        <v>#N/A</v>
      </c>
      <c r="H349" s="138" t="e">
        <v>#N/A</v>
      </c>
      <c r="I349" s="138" t="e">
        <v>#N/A</v>
      </c>
      <c r="J349" s="138" t="e">
        <v>#N/A</v>
      </c>
      <c r="K349" s="138" t="e">
        <v>#N/A</v>
      </c>
      <c r="L349" s="140">
        <v>96.961087930784089</v>
      </c>
      <c r="N349" s="108">
        <v>96.961087930784089</v>
      </c>
      <c r="O349" s="95" t="e">
        <v>#N/A</v>
      </c>
      <c r="P349" s="95" t="e">
        <v>#N/A</v>
      </c>
      <c r="Q349" s="95" t="e">
        <v>#N/A</v>
      </c>
      <c r="R349" s="343" t="e">
        <v>#N/A</v>
      </c>
    </row>
    <row r="350" spans="1:19" x14ac:dyDescent="0.4">
      <c r="A350" s="139">
        <v>44077</v>
      </c>
      <c r="B350" s="103">
        <v>15</v>
      </c>
      <c r="C350" s="138" t="e">
        <v>#N/A</v>
      </c>
      <c r="D350" s="138" t="e">
        <v>#N/A</v>
      </c>
      <c r="E350" s="138" t="e">
        <v>#N/A</v>
      </c>
      <c r="F350" s="138" t="e">
        <v>#N/A</v>
      </c>
      <c r="G350" s="138" t="e">
        <v>#N/A</v>
      </c>
      <c r="H350" s="138" t="e">
        <v>#N/A</v>
      </c>
      <c r="I350" s="138" t="e">
        <v>#N/A</v>
      </c>
      <c r="J350" s="138" t="e">
        <v>#N/A</v>
      </c>
      <c r="K350" s="138" t="e">
        <v>#N/A</v>
      </c>
      <c r="L350" s="140">
        <v>80.161455640370761</v>
      </c>
      <c r="N350" s="108">
        <v>80.161455640370761</v>
      </c>
      <c r="O350" s="95" t="e">
        <v>#N/A</v>
      </c>
      <c r="P350" s="95" t="e">
        <v>#N/A</v>
      </c>
      <c r="Q350" s="95" t="e">
        <v>#N/A</v>
      </c>
      <c r="R350" s="343" t="e">
        <v>#N/A</v>
      </c>
    </row>
    <row r="351" spans="1:19" x14ac:dyDescent="0.4">
      <c r="A351" s="139">
        <v>44085</v>
      </c>
      <c r="B351" s="103">
        <v>120</v>
      </c>
      <c r="C351" s="138" t="e">
        <v>#N/A</v>
      </c>
      <c r="D351" s="138" t="e">
        <v>#N/A</v>
      </c>
      <c r="E351" s="138" t="e">
        <v>#N/A</v>
      </c>
      <c r="F351" s="138" t="e">
        <v>#N/A</v>
      </c>
      <c r="G351" s="138" t="e">
        <v>#N/A</v>
      </c>
      <c r="H351" s="138" t="e">
        <v>#N/A</v>
      </c>
      <c r="I351" s="138" t="e">
        <v>#N/A</v>
      </c>
      <c r="J351" s="138" t="e">
        <v>#N/A</v>
      </c>
      <c r="K351" s="138" t="e">
        <v>#N/A</v>
      </c>
      <c r="L351" s="140">
        <v>69.551846601054478</v>
      </c>
      <c r="N351" s="108">
        <v>69.551846601054478</v>
      </c>
      <c r="O351" s="95" t="e">
        <v>#N/A</v>
      </c>
      <c r="P351" s="95" t="e">
        <v>#N/A</v>
      </c>
      <c r="Q351" s="95" t="e">
        <v>#N/A</v>
      </c>
      <c r="R351" s="343" t="e">
        <v>#N/A</v>
      </c>
    </row>
    <row r="352" spans="1:19" x14ac:dyDescent="0.4">
      <c r="A352" s="139">
        <v>44088</v>
      </c>
      <c r="B352" s="103">
        <v>7</v>
      </c>
      <c r="C352" s="138" t="e">
        <v>#N/A</v>
      </c>
      <c r="D352" s="138" t="e">
        <v>#N/A</v>
      </c>
      <c r="E352" s="138" t="e">
        <v>#N/A</v>
      </c>
      <c r="F352" s="138" t="e">
        <v>#N/A</v>
      </c>
      <c r="G352" s="138" t="e">
        <v>#N/A</v>
      </c>
      <c r="H352" s="138" t="e">
        <v>#N/A</v>
      </c>
      <c r="I352" s="138" t="e">
        <v>#N/A</v>
      </c>
      <c r="J352" s="138" t="e">
        <v>#N/A</v>
      </c>
      <c r="K352" s="138" t="e">
        <v>#N/A</v>
      </c>
      <c r="L352" s="140">
        <v>93.439894546752058</v>
      </c>
      <c r="N352" s="108">
        <v>93.439894546752058</v>
      </c>
      <c r="O352" s="95" t="e">
        <v>#N/A</v>
      </c>
      <c r="P352" s="95" t="e">
        <v>#N/A</v>
      </c>
      <c r="Q352" s="95" t="e">
        <v>#N/A</v>
      </c>
      <c r="R352" s="343" t="e">
        <v>#N/A</v>
      </c>
    </row>
    <row r="353" spans="1:18" x14ac:dyDescent="0.4">
      <c r="A353" s="139">
        <v>44088</v>
      </c>
      <c r="B353" s="103">
        <v>30</v>
      </c>
      <c r="C353" s="138" t="e">
        <v>#N/A</v>
      </c>
      <c r="D353" s="138" t="e">
        <v>#N/A</v>
      </c>
      <c r="E353" s="138" t="e">
        <v>#N/A</v>
      </c>
      <c r="F353" s="138" t="e">
        <v>#N/A</v>
      </c>
      <c r="G353" s="138" t="e">
        <v>#N/A</v>
      </c>
      <c r="H353" s="138" t="e">
        <v>#N/A</v>
      </c>
      <c r="I353" s="138" t="e">
        <v>#N/A</v>
      </c>
      <c r="J353" s="138" t="e">
        <v>#N/A</v>
      </c>
      <c r="K353" s="138" t="e">
        <v>#N/A</v>
      </c>
      <c r="L353" s="140">
        <v>92.241219408734651</v>
      </c>
      <c r="N353" s="108">
        <v>92.241219408734651</v>
      </c>
      <c r="O353" s="95" t="e">
        <v>#N/A</v>
      </c>
      <c r="P353" s="95" t="e">
        <v>#N/A</v>
      </c>
      <c r="Q353" s="95" t="e">
        <v>#N/A</v>
      </c>
      <c r="R353" s="343" t="e">
        <v>#N/A</v>
      </c>
    </row>
    <row r="354" spans="1:18" x14ac:dyDescent="0.4">
      <c r="A354" s="519">
        <v>44067</v>
      </c>
      <c r="B354" s="709">
        <v>50</v>
      </c>
      <c r="C354" s="142" t="e">
        <v>#N/A</v>
      </c>
      <c r="D354" s="142" t="e">
        <v>#N/A</v>
      </c>
      <c r="E354" s="142" t="e">
        <v>#N/A</v>
      </c>
      <c r="F354" s="142" t="e">
        <v>#N/A</v>
      </c>
      <c r="G354" s="142" t="e">
        <v>#N/A</v>
      </c>
      <c r="H354" s="142" t="e">
        <v>#N/A</v>
      </c>
      <c r="I354" s="142" t="e">
        <v>#N/A</v>
      </c>
      <c r="J354" s="142">
        <v>40.667635054679359</v>
      </c>
      <c r="K354" s="142" t="e">
        <v>#N/A</v>
      </c>
      <c r="L354" s="521" t="e">
        <v>#N/A</v>
      </c>
      <c r="N354" s="109" t="e">
        <v>#N/A</v>
      </c>
      <c r="O354" s="111" t="e">
        <v>#N/A</v>
      </c>
      <c r="P354" s="111" t="e">
        <v>#N/A</v>
      </c>
      <c r="Q354" s="111">
        <v>40.667635054679359</v>
      </c>
      <c r="R354" s="710" t="e">
        <v>#N/A</v>
      </c>
    </row>
    <row r="355" spans="1:18" x14ac:dyDescent="0.4">
      <c r="A355" s="381"/>
      <c r="B355" s="372"/>
      <c r="C355" s="138"/>
      <c r="D355" s="138"/>
      <c r="E355" s="138"/>
      <c r="F355" s="138"/>
      <c r="G355" s="138"/>
      <c r="H355" s="138"/>
      <c r="I355" s="138"/>
      <c r="J355" s="138"/>
      <c r="K355" s="138"/>
      <c r="L355" s="138"/>
      <c r="N355" s="95"/>
      <c r="O355" s="95"/>
      <c r="P355" s="95"/>
      <c r="Q355" s="95"/>
      <c r="R355" s="95"/>
    </row>
    <row r="356" spans="1:18" x14ac:dyDescent="0.4">
      <c r="A356" s="381"/>
      <c r="B356" s="372"/>
      <c r="C356" s="138"/>
      <c r="D356" s="138"/>
      <c r="E356" s="138"/>
      <c r="F356" s="138"/>
      <c r="G356" s="138"/>
      <c r="H356" s="138"/>
      <c r="I356" s="138"/>
      <c r="J356" s="138"/>
      <c r="K356" s="138"/>
      <c r="L356" s="138"/>
      <c r="N356" s="95"/>
      <c r="O356" s="95"/>
      <c r="P356" s="95"/>
      <c r="Q356" s="95"/>
      <c r="R356" s="95"/>
    </row>
    <row r="357" spans="1:18" x14ac:dyDescent="0.4">
      <c r="A357" s="381"/>
      <c r="B357" s="372"/>
      <c r="C357" s="138"/>
      <c r="D357" s="138"/>
      <c r="E357" s="138"/>
      <c r="F357" s="138"/>
      <c r="G357" s="138"/>
      <c r="H357" s="138"/>
      <c r="I357" s="138"/>
      <c r="J357" s="138"/>
      <c r="K357" s="138"/>
      <c r="L357" s="138"/>
      <c r="N357" s="95"/>
      <c r="O357" s="95"/>
      <c r="P357" s="95"/>
      <c r="Q357" s="95"/>
      <c r="R357" s="95"/>
    </row>
    <row r="358" spans="1:18" x14ac:dyDescent="0.4">
      <c r="A358" s="381"/>
      <c r="B358" s="372"/>
      <c r="C358" s="138"/>
      <c r="D358" s="138"/>
      <c r="E358" s="138"/>
      <c r="F358" s="138"/>
      <c r="G358" s="138"/>
      <c r="H358" s="138"/>
      <c r="I358" s="138"/>
      <c r="J358" s="138"/>
      <c r="K358" s="138"/>
      <c r="L358" s="138"/>
      <c r="N358" s="95"/>
      <c r="O358" s="95"/>
      <c r="P358" s="95"/>
      <c r="Q358" s="95"/>
      <c r="R358" s="95"/>
    </row>
    <row r="359" spans="1:18" x14ac:dyDescent="0.4">
      <c r="A359" s="381"/>
      <c r="B359" s="372"/>
      <c r="C359" s="138"/>
      <c r="D359" s="138"/>
      <c r="E359" s="138"/>
      <c r="F359" s="138"/>
      <c r="G359" s="138"/>
      <c r="H359" s="138"/>
      <c r="I359" s="138"/>
      <c r="J359" s="138"/>
      <c r="K359" s="138"/>
      <c r="L359" s="138"/>
      <c r="N359" s="95"/>
      <c r="O359" s="95"/>
      <c r="P359" s="95"/>
      <c r="Q359" s="95"/>
      <c r="R359" s="95"/>
    </row>
    <row r="360" spans="1:18" x14ac:dyDescent="0.4">
      <c r="A360" s="381"/>
      <c r="B360" s="372"/>
      <c r="C360" s="138"/>
      <c r="D360" s="138"/>
      <c r="E360" s="138"/>
      <c r="F360" s="138"/>
      <c r="G360" s="138"/>
      <c r="H360" s="138"/>
      <c r="I360" s="138"/>
      <c r="J360" s="138"/>
      <c r="K360" s="138"/>
      <c r="L360" s="138"/>
      <c r="N360" s="95"/>
      <c r="O360" s="95"/>
      <c r="P360" s="95"/>
      <c r="Q360" s="95"/>
      <c r="R360" s="95"/>
    </row>
    <row r="361" spans="1:18" x14ac:dyDescent="0.4">
      <c r="A361" s="381"/>
      <c r="B361" s="372"/>
      <c r="C361" s="138"/>
      <c r="D361" s="138"/>
      <c r="E361" s="138"/>
      <c r="F361" s="138"/>
      <c r="G361" s="138"/>
      <c r="H361" s="138"/>
      <c r="I361" s="138"/>
      <c r="J361" s="138"/>
      <c r="K361" s="138"/>
      <c r="L361" s="138"/>
      <c r="N361" s="95"/>
      <c r="O361" s="95"/>
      <c r="P361" s="95"/>
      <c r="Q361" s="95"/>
      <c r="R361" s="95"/>
    </row>
    <row r="362" spans="1:18" x14ac:dyDescent="0.4">
      <c r="A362" s="381"/>
      <c r="B362" s="372"/>
      <c r="C362" s="138"/>
      <c r="D362" s="138"/>
      <c r="E362" s="138"/>
      <c r="F362" s="138"/>
      <c r="G362" s="138"/>
      <c r="H362" s="138"/>
      <c r="I362" s="138"/>
      <c r="J362" s="138"/>
      <c r="K362" s="138"/>
      <c r="L362" s="138"/>
      <c r="N362" s="95"/>
      <c r="O362" s="95"/>
      <c r="P362" s="95"/>
      <c r="Q362" s="95"/>
      <c r="R362" s="95"/>
    </row>
    <row r="363" spans="1:18" x14ac:dyDescent="0.4">
      <c r="A363" s="381"/>
      <c r="B363" s="372"/>
      <c r="C363" s="138"/>
      <c r="D363" s="138"/>
      <c r="E363" s="138"/>
      <c r="F363" s="138"/>
      <c r="G363" s="138"/>
      <c r="H363" s="138"/>
      <c r="I363" s="138"/>
      <c r="J363" s="138"/>
      <c r="K363" s="138"/>
      <c r="L363" s="138"/>
      <c r="N363" s="95"/>
      <c r="O363" s="95"/>
      <c r="P363" s="95"/>
      <c r="Q363" s="95"/>
      <c r="R363" s="95"/>
    </row>
    <row r="364" spans="1:18" x14ac:dyDescent="0.4">
      <c r="A364" s="381"/>
      <c r="B364" s="372"/>
      <c r="C364" s="138"/>
      <c r="D364" s="138"/>
      <c r="E364" s="138"/>
      <c r="F364" s="138"/>
      <c r="G364" s="138"/>
      <c r="H364" s="138"/>
      <c r="I364" s="138"/>
      <c r="J364" s="138"/>
      <c r="K364" s="138"/>
      <c r="L364" s="138"/>
      <c r="N364" s="95"/>
      <c r="O364" s="95"/>
      <c r="P364" s="95"/>
      <c r="Q364" s="95"/>
      <c r="R364" s="95"/>
    </row>
    <row r="365" spans="1:18" x14ac:dyDescent="0.4">
      <c r="A365" s="381"/>
      <c r="B365" s="372"/>
      <c r="C365" s="138"/>
      <c r="D365" s="138"/>
      <c r="E365" s="138"/>
      <c r="F365" s="138"/>
      <c r="G365" s="138"/>
      <c r="H365" s="138"/>
      <c r="I365" s="138"/>
      <c r="J365" s="138"/>
      <c r="K365" s="138"/>
      <c r="L365" s="138"/>
      <c r="N365" s="95"/>
      <c r="O365" s="95"/>
      <c r="P365" s="95"/>
      <c r="Q365" s="95"/>
      <c r="R365" s="95"/>
    </row>
    <row r="366" spans="1:18" x14ac:dyDescent="0.4">
      <c r="A366" s="381"/>
      <c r="B366" s="372"/>
      <c r="C366" s="138"/>
      <c r="D366" s="138"/>
      <c r="E366" s="138"/>
      <c r="F366" s="138"/>
      <c r="G366" s="138"/>
      <c r="H366" s="138"/>
      <c r="I366" s="138"/>
      <c r="J366" s="138"/>
      <c r="K366" s="138"/>
      <c r="L366" s="138"/>
      <c r="N366" s="95"/>
      <c r="O366" s="95"/>
      <c r="P366" s="95"/>
      <c r="Q366" s="95"/>
      <c r="R366" s="95"/>
    </row>
    <row r="367" spans="1:18" x14ac:dyDescent="0.4">
      <c r="A367" s="381"/>
      <c r="B367" s="372"/>
      <c r="C367" s="138"/>
      <c r="D367" s="138"/>
      <c r="E367" s="138"/>
      <c r="F367" s="138"/>
      <c r="G367" s="138"/>
      <c r="H367" s="138"/>
      <c r="I367" s="138"/>
      <c r="J367" s="138"/>
      <c r="K367" s="138"/>
      <c r="L367" s="138"/>
      <c r="N367" s="95"/>
      <c r="O367" s="95"/>
      <c r="P367" s="95"/>
      <c r="Q367" s="95"/>
      <c r="R367" s="95"/>
    </row>
    <row r="368" spans="1:18" x14ac:dyDescent="0.4">
      <c r="A368" s="381"/>
      <c r="B368" s="372"/>
      <c r="C368" s="138"/>
      <c r="D368" s="138"/>
      <c r="E368" s="138"/>
      <c r="F368" s="138"/>
      <c r="G368" s="138"/>
      <c r="H368" s="138"/>
      <c r="I368" s="138"/>
      <c r="J368" s="138"/>
      <c r="K368" s="138"/>
      <c r="L368" s="138"/>
      <c r="N368" s="95"/>
      <c r="O368" s="95"/>
      <c r="P368" s="95"/>
      <c r="Q368" s="95"/>
      <c r="R368" s="95"/>
    </row>
    <row r="369" spans="1:18" x14ac:dyDescent="0.4">
      <c r="A369" s="381"/>
      <c r="B369" s="372"/>
      <c r="C369" s="138"/>
      <c r="D369" s="138"/>
      <c r="E369" s="138"/>
      <c r="F369" s="138"/>
      <c r="G369" s="138"/>
      <c r="H369" s="138"/>
      <c r="I369" s="138"/>
      <c r="J369" s="138"/>
      <c r="K369" s="138"/>
      <c r="L369" s="138"/>
      <c r="N369" s="95"/>
      <c r="O369" s="95"/>
      <c r="P369" s="95"/>
      <c r="Q369" s="95"/>
      <c r="R369" s="95"/>
    </row>
    <row r="370" spans="1:18" x14ac:dyDescent="0.4">
      <c r="A370" s="381"/>
      <c r="B370" s="372"/>
      <c r="C370" s="138"/>
      <c r="D370" s="138"/>
      <c r="E370" s="138"/>
      <c r="F370" s="138"/>
      <c r="G370" s="138"/>
      <c r="H370" s="138"/>
      <c r="I370" s="138"/>
      <c r="J370" s="138"/>
      <c r="K370" s="138"/>
      <c r="L370" s="138"/>
      <c r="N370" s="95"/>
      <c r="O370" s="95"/>
      <c r="P370" s="95"/>
      <c r="Q370" s="95"/>
      <c r="R370" s="95"/>
    </row>
    <row r="371" spans="1:18" x14ac:dyDescent="0.4">
      <c r="A371" s="381"/>
      <c r="B371" s="372"/>
      <c r="C371" s="138"/>
      <c r="D371" s="138"/>
      <c r="E371" s="138"/>
      <c r="F371" s="138"/>
      <c r="G371" s="138"/>
      <c r="H371" s="138"/>
      <c r="I371" s="138"/>
      <c r="J371" s="138"/>
      <c r="K371" s="138"/>
      <c r="L371" s="138"/>
      <c r="N371" s="95"/>
      <c r="O371" s="95"/>
      <c r="P371" s="95"/>
      <c r="Q371" s="95"/>
      <c r="R371" s="95"/>
    </row>
    <row r="372" spans="1:18" x14ac:dyDescent="0.4">
      <c r="A372" s="381"/>
      <c r="B372" s="372"/>
      <c r="C372" s="138"/>
      <c r="D372" s="138"/>
      <c r="E372" s="138"/>
      <c r="F372" s="138"/>
      <c r="G372" s="138"/>
      <c r="H372" s="138"/>
      <c r="I372" s="138"/>
      <c r="J372" s="138"/>
      <c r="K372" s="138"/>
      <c r="L372" s="138"/>
      <c r="N372" s="95"/>
      <c r="O372" s="95"/>
      <c r="P372" s="95"/>
      <c r="Q372" s="95"/>
      <c r="R372" s="95"/>
    </row>
    <row r="373" spans="1:18" x14ac:dyDescent="0.4">
      <c r="A373" s="381"/>
      <c r="B373" s="372"/>
      <c r="C373" s="138"/>
      <c r="D373" s="138"/>
      <c r="E373" s="138"/>
      <c r="F373" s="138"/>
      <c r="G373" s="138"/>
      <c r="H373" s="138"/>
      <c r="I373" s="138"/>
      <c r="J373" s="138"/>
      <c r="K373" s="138"/>
      <c r="L373" s="138"/>
      <c r="N373" s="95"/>
      <c r="O373" s="95"/>
      <c r="P373" s="95"/>
      <c r="Q373" s="95"/>
      <c r="R373" s="95"/>
    </row>
    <row r="374" spans="1:18" x14ac:dyDescent="0.4">
      <c r="A374" s="381"/>
      <c r="B374" s="372"/>
      <c r="C374" s="138"/>
      <c r="D374" s="138"/>
      <c r="E374" s="138"/>
      <c r="F374" s="138"/>
      <c r="G374" s="138"/>
      <c r="H374" s="138"/>
      <c r="I374" s="138"/>
      <c r="J374" s="138"/>
      <c r="K374" s="138"/>
      <c r="L374" s="138"/>
      <c r="N374" s="95"/>
      <c r="O374" s="95"/>
      <c r="P374" s="95"/>
      <c r="Q374" s="95"/>
      <c r="R374" s="95"/>
    </row>
    <row r="375" spans="1:18" x14ac:dyDescent="0.4">
      <c r="A375" s="381"/>
      <c r="B375" s="372"/>
      <c r="C375" s="138"/>
      <c r="D375" s="138"/>
      <c r="E375" s="138"/>
      <c r="F375" s="138"/>
      <c r="G375" s="138"/>
      <c r="H375" s="138"/>
      <c r="I375" s="138"/>
      <c r="J375" s="138"/>
      <c r="K375" s="138"/>
      <c r="L375" s="138"/>
      <c r="N375" s="95"/>
      <c r="O375" s="95"/>
      <c r="P375" s="95"/>
      <c r="Q375" s="95"/>
      <c r="R375" s="95"/>
    </row>
    <row r="376" spans="1:18" x14ac:dyDescent="0.4">
      <c r="A376" s="381"/>
      <c r="B376" s="372"/>
      <c r="C376" s="138"/>
      <c r="D376" s="138"/>
      <c r="E376" s="138"/>
      <c r="F376" s="138"/>
      <c r="G376" s="138"/>
      <c r="H376" s="138"/>
      <c r="I376" s="138"/>
      <c r="J376" s="138"/>
      <c r="K376" s="138"/>
      <c r="L376" s="138"/>
      <c r="N376" s="95"/>
      <c r="O376" s="95"/>
      <c r="P376" s="95"/>
      <c r="Q376" s="95"/>
      <c r="R376" s="95"/>
    </row>
    <row r="377" spans="1:18" x14ac:dyDescent="0.4">
      <c r="A377" s="381"/>
      <c r="B377" s="372"/>
      <c r="C377" s="138"/>
      <c r="D377" s="138"/>
      <c r="E377" s="138"/>
      <c r="F377" s="138"/>
      <c r="G377" s="138"/>
      <c r="H377" s="138"/>
      <c r="I377" s="138"/>
      <c r="J377" s="138"/>
      <c r="K377" s="138"/>
      <c r="L377" s="138"/>
      <c r="N377" s="95"/>
      <c r="O377" s="95"/>
      <c r="P377" s="95"/>
      <c r="Q377" s="95"/>
      <c r="R377" s="95"/>
    </row>
    <row r="378" spans="1:18" x14ac:dyDescent="0.4">
      <c r="A378" s="381"/>
      <c r="B378" s="372"/>
      <c r="C378" s="138"/>
      <c r="D378" s="138"/>
      <c r="E378" s="138"/>
      <c r="F378" s="138"/>
      <c r="G378" s="138"/>
      <c r="H378" s="138"/>
      <c r="I378" s="138"/>
      <c r="J378" s="138"/>
      <c r="K378" s="138"/>
      <c r="L378" s="138"/>
      <c r="N378" s="95"/>
      <c r="O378" s="95"/>
      <c r="P378" s="95"/>
      <c r="Q378" s="95"/>
      <c r="R378" s="95"/>
    </row>
    <row r="379" spans="1:18" x14ac:dyDescent="0.4">
      <c r="A379" s="381"/>
      <c r="B379" s="372"/>
      <c r="C379" s="138"/>
      <c r="D379" s="138"/>
      <c r="E379" s="138"/>
      <c r="F379" s="138"/>
      <c r="G379" s="138"/>
      <c r="H379" s="138"/>
      <c r="I379" s="138"/>
      <c r="J379" s="138"/>
      <c r="K379" s="138"/>
      <c r="L379" s="138"/>
      <c r="N379" s="95"/>
      <c r="O379" s="95"/>
      <c r="P379" s="95"/>
      <c r="Q379" s="95"/>
      <c r="R379" s="95"/>
    </row>
    <row r="380" spans="1:18" x14ac:dyDescent="0.4">
      <c r="A380" s="381"/>
      <c r="B380" s="372"/>
      <c r="C380" s="138"/>
      <c r="D380" s="138"/>
      <c r="E380" s="138"/>
      <c r="F380" s="138"/>
      <c r="G380" s="138"/>
      <c r="H380" s="138"/>
      <c r="I380" s="138"/>
      <c r="J380" s="138"/>
      <c r="K380" s="138"/>
      <c r="L380" s="138"/>
      <c r="N380" s="95"/>
      <c r="O380" s="95"/>
      <c r="P380" s="95"/>
      <c r="Q380" s="95"/>
      <c r="R380" s="95"/>
    </row>
    <row r="381" spans="1:18" x14ac:dyDescent="0.4">
      <c r="A381" s="381"/>
      <c r="B381" s="372"/>
      <c r="C381" s="138"/>
      <c r="D381" s="138"/>
      <c r="E381" s="138"/>
      <c r="F381" s="138"/>
      <c r="G381" s="138"/>
      <c r="H381" s="138"/>
      <c r="I381" s="138"/>
      <c r="J381" s="138"/>
      <c r="K381" s="138"/>
      <c r="L381" s="138"/>
      <c r="N381" s="95"/>
      <c r="O381" s="95"/>
      <c r="P381" s="95"/>
      <c r="Q381" s="95"/>
      <c r="R381" s="95"/>
    </row>
    <row r="382" spans="1:18" x14ac:dyDescent="0.4">
      <c r="A382" s="381"/>
      <c r="B382" s="372"/>
      <c r="C382" s="138"/>
      <c r="D382" s="138"/>
      <c r="E382" s="138"/>
      <c r="F382" s="138"/>
      <c r="G382" s="138"/>
      <c r="H382" s="138"/>
      <c r="I382" s="138"/>
      <c r="J382" s="138"/>
      <c r="K382" s="138"/>
      <c r="L382" s="138"/>
      <c r="N382" s="95"/>
      <c r="O382" s="95"/>
      <c r="P382" s="95"/>
      <c r="Q382" s="95"/>
      <c r="R382" s="95"/>
    </row>
    <row r="383" spans="1:18" x14ac:dyDescent="0.4">
      <c r="A383" s="381"/>
      <c r="B383" s="372"/>
      <c r="C383" s="138"/>
      <c r="D383" s="138"/>
      <c r="E383" s="138"/>
      <c r="F383" s="138"/>
      <c r="G383" s="138"/>
      <c r="H383" s="138"/>
      <c r="I383" s="138"/>
      <c r="J383" s="138"/>
      <c r="K383" s="138"/>
      <c r="L383" s="138"/>
      <c r="N383" s="95"/>
      <c r="O383" s="95"/>
      <c r="P383" s="95"/>
      <c r="Q383" s="95"/>
      <c r="R383" s="95"/>
    </row>
    <row r="384" spans="1:18" x14ac:dyDescent="0.4">
      <c r="A384" s="381"/>
      <c r="B384" s="372"/>
      <c r="C384" s="138"/>
      <c r="D384" s="138"/>
      <c r="E384" s="138"/>
      <c r="F384" s="138"/>
      <c r="G384" s="138"/>
      <c r="H384" s="138"/>
      <c r="I384" s="138"/>
      <c r="J384" s="138"/>
      <c r="K384" s="138"/>
      <c r="L384" s="138"/>
      <c r="N384" s="95"/>
      <c r="O384" s="95"/>
      <c r="P384" s="95"/>
      <c r="Q384" s="95"/>
      <c r="R384" s="95"/>
    </row>
    <row r="385" spans="1:18" x14ac:dyDescent="0.4">
      <c r="A385" s="381"/>
      <c r="B385" s="372"/>
      <c r="C385" s="138"/>
      <c r="D385" s="138"/>
      <c r="E385" s="138"/>
      <c r="F385" s="138"/>
      <c r="G385" s="138"/>
      <c r="H385" s="138"/>
      <c r="I385" s="138"/>
      <c r="J385" s="138"/>
      <c r="K385" s="138"/>
      <c r="L385" s="138"/>
      <c r="N385" s="95"/>
      <c r="O385" s="95"/>
      <c r="P385" s="95"/>
      <c r="Q385" s="95"/>
      <c r="R385" s="95"/>
    </row>
    <row r="386" spans="1:18" x14ac:dyDescent="0.4">
      <c r="A386" s="381"/>
      <c r="B386" s="372"/>
      <c r="C386" s="138"/>
      <c r="D386" s="138"/>
      <c r="E386" s="138"/>
      <c r="F386" s="138"/>
      <c r="G386" s="138"/>
      <c r="H386" s="138"/>
      <c r="I386" s="138"/>
      <c r="J386" s="138"/>
      <c r="K386" s="138"/>
      <c r="L386" s="138"/>
      <c r="N386" s="95"/>
      <c r="O386" s="95"/>
      <c r="P386" s="95"/>
      <c r="Q386" s="95"/>
      <c r="R386" s="95"/>
    </row>
    <row r="387" spans="1:18" x14ac:dyDescent="0.4">
      <c r="A387" s="381"/>
      <c r="B387" s="372"/>
      <c r="C387" s="138"/>
      <c r="D387" s="138"/>
      <c r="E387" s="138"/>
      <c r="F387" s="138"/>
      <c r="G387" s="138"/>
      <c r="H387" s="138"/>
      <c r="I387" s="138"/>
      <c r="J387" s="138"/>
      <c r="K387" s="138"/>
      <c r="L387" s="138"/>
      <c r="N387" s="95"/>
      <c r="O387" s="95"/>
      <c r="P387" s="95"/>
      <c r="Q387" s="95"/>
      <c r="R387" s="95"/>
    </row>
    <row r="388" spans="1:18" x14ac:dyDescent="0.4">
      <c r="A388" s="381"/>
      <c r="B388" s="372"/>
      <c r="C388" s="138"/>
      <c r="D388" s="138"/>
      <c r="E388" s="138"/>
      <c r="F388" s="138"/>
      <c r="G388" s="138"/>
      <c r="H388" s="138"/>
      <c r="I388" s="138"/>
      <c r="J388" s="138"/>
      <c r="K388" s="138"/>
      <c r="L388" s="138"/>
      <c r="N388" s="95"/>
      <c r="O388" s="95"/>
      <c r="P388" s="95"/>
      <c r="Q388" s="95"/>
      <c r="R388" s="95"/>
    </row>
    <row r="389" spans="1:18" x14ac:dyDescent="0.4">
      <c r="A389" s="381"/>
      <c r="B389" s="372"/>
      <c r="C389" s="138"/>
      <c r="D389" s="138"/>
      <c r="E389" s="138"/>
      <c r="F389" s="138"/>
      <c r="G389" s="138"/>
      <c r="H389" s="138"/>
      <c r="I389" s="138"/>
      <c r="J389" s="138"/>
      <c r="K389" s="138"/>
      <c r="L389" s="138"/>
      <c r="N389" s="95"/>
      <c r="O389" s="95"/>
      <c r="P389" s="95"/>
      <c r="Q389" s="95"/>
      <c r="R389" s="95"/>
    </row>
    <row r="390" spans="1:18" x14ac:dyDescent="0.4">
      <c r="A390" s="381"/>
      <c r="B390" s="372"/>
      <c r="C390" s="138"/>
      <c r="D390" s="138"/>
      <c r="E390" s="138"/>
      <c r="F390" s="138"/>
      <c r="G390" s="138"/>
      <c r="H390" s="138"/>
      <c r="I390" s="138"/>
      <c r="J390" s="138"/>
      <c r="K390" s="138"/>
      <c r="L390" s="138"/>
      <c r="N390" s="95"/>
      <c r="O390" s="95"/>
      <c r="P390" s="95"/>
      <c r="Q390" s="95"/>
      <c r="R390" s="95"/>
    </row>
    <row r="391" spans="1:18" x14ac:dyDescent="0.4">
      <c r="A391" s="381"/>
      <c r="B391" s="372"/>
      <c r="C391" s="138"/>
      <c r="D391" s="138"/>
      <c r="E391" s="138"/>
      <c r="F391" s="138"/>
      <c r="G391" s="138"/>
      <c r="H391" s="138"/>
      <c r="I391" s="138"/>
      <c r="J391" s="138"/>
      <c r="K391" s="138"/>
      <c r="L391" s="138"/>
      <c r="N391" s="95"/>
      <c r="O391" s="95"/>
      <c r="P391" s="95"/>
      <c r="Q391" s="95"/>
      <c r="R391" s="95"/>
    </row>
    <row r="392" spans="1:18" x14ac:dyDescent="0.4">
      <c r="A392" s="381"/>
      <c r="B392" s="372"/>
      <c r="C392" s="138"/>
      <c r="D392" s="138"/>
      <c r="E392" s="138"/>
      <c r="F392" s="138"/>
      <c r="G392" s="138"/>
      <c r="H392" s="138"/>
      <c r="I392" s="138"/>
      <c r="J392" s="138"/>
      <c r="K392" s="138"/>
      <c r="L392" s="138"/>
      <c r="N392" s="95"/>
      <c r="O392" s="95"/>
      <c r="P392" s="95"/>
      <c r="Q392" s="95"/>
      <c r="R392" s="95"/>
    </row>
    <row r="393" spans="1:18" x14ac:dyDescent="0.4">
      <c r="A393" s="381"/>
      <c r="B393" s="372"/>
      <c r="C393" s="138"/>
      <c r="D393" s="138"/>
      <c r="E393" s="138"/>
      <c r="F393" s="138"/>
      <c r="G393" s="138"/>
      <c r="H393" s="138"/>
      <c r="I393" s="138"/>
      <c r="J393" s="138"/>
      <c r="K393" s="138"/>
      <c r="L393" s="138"/>
      <c r="N393" s="95"/>
      <c r="O393" s="95"/>
      <c r="P393" s="95"/>
      <c r="Q393" s="95"/>
      <c r="R393" s="95"/>
    </row>
    <row r="394" spans="1:18" x14ac:dyDescent="0.4">
      <c r="A394" s="381"/>
      <c r="B394" s="372"/>
      <c r="C394" s="138"/>
      <c r="D394" s="138"/>
      <c r="E394" s="138"/>
      <c r="F394" s="138"/>
      <c r="G394" s="138"/>
      <c r="H394" s="138"/>
      <c r="I394" s="138"/>
      <c r="J394" s="138"/>
      <c r="K394" s="138"/>
      <c r="L394" s="138"/>
      <c r="N394" s="95"/>
      <c r="O394" s="95"/>
      <c r="P394" s="95"/>
      <c r="Q394" s="95"/>
      <c r="R394" s="95"/>
    </row>
    <row r="395" spans="1:18" x14ac:dyDescent="0.4">
      <c r="A395" s="381"/>
      <c r="B395" s="372"/>
      <c r="C395" s="138"/>
      <c r="D395" s="138"/>
      <c r="E395" s="138"/>
      <c r="F395" s="138"/>
      <c r="G395" s="138"/>
      <c r="H395" s="138"/>
      <c r="I395" s="138"/>
      <c r="J395" s="138"/>
      <c r="K395" s="138"/>
      <c r="L395" s="138"/>
      <c r="N395" s="95"/>
      <c r="O395" s="95"/>
      <c r="P395" s="95"/>
      <c r="Q395" s="95"/>
      <c r="R395" s="95"/>
    </row>
    <row r="396" spans="1:18" x14ac:dyDescent="0.4">
      <c r="A396" s="381"/>
      <c r="B396" s="372"/>
      <c r="C396" s="138"/>
      <c r="D396" s="138"/>
      <c r="E396" s="138"/>
      <c r="F396" s="138"/>
      <c r="G396" s="138"/>
      <c r="H396" s="138"/>
      <c r="I396" s="138"/>
      <c r="J396" s="138"/>
      <c r="K396" s="138"/>
      <c r="L396" s="138"/>
      <c r="N396" s="95"/>
      <c r="O396" s="95"/>
      <c r="P396" s="95"/>
      <c r="Q396" s="95"/>
      <c r="R396" s="95"/>
    </row>
    <row r="397" spans="1:18" x14ac:dyDescent="0.4">
      <c r="A397" s="381"/>
      <c r="B397" s="372"/>
      <c r="C397" s="138"/>
      <c r="D397" s="138"/>
      <c r="E397" s="138"/>
      <c r="F397" s="138"/>
      <c r="G397" s="138"/>
      <c r="H397" s="138"/>
      <c r="I397" s="138"/>
      <c r="J397" s="138"/>
      <c r="K397" s="138"/>
      <c r="L397" s="138"/>
      <c r="N397" s="95"/>
      <c r="O397" s="95"/>
      <c r="P397" s="95"/>
      <c r="Q397" s="95"/>
      <c r="R397" s="95"/>
    </row>
    <row r="398" spans="1:18" x14ac:dyDescent="0.4">
      <c r="A398" s="381"/>
      <c r="B398" s="372"/>
      <c r="C398" s="138"/>
      <c r="D398" s="138"/>
      <c r="E398" s="138"/>
      <c r="F398" s="138"/>
      <c r="G398" s="138"/>
      <c r="H398" s="138"/>
      <c r="I398" s="138"/>
      <c r="J398" s="138"/>
      <c r="K398" s="138"/>
      <c r="L398" s="138"/>
      <c r="N398" s="95"/>
      <c r="O398" s="95"/>
      <c r="P398" s="95"/>
      <c r="Q398" s="95"/>
      <c r="R398" s="95"/>
    </row>
    <row r="399" spans="1:18" x14ac:dyDescent="0.4">
      <c r="A399" s="381"/>
      <c r="B399" s="372"/>
      <c r="C399" s="138"/>
      <c r="D399" s="138"/>
      <c r="E399" s="138"/>
      <c r="F399" s="138"/>
      <c r="G399" s="138"/>
      <c r="H399" s="138"/>
      <c r="I399" s="138"/>
      <c r="J399" s="138"/>
      <c r="K399" s="138"/>
      <c r="L399" s="138"/>
      <c r="N399" s="95"/>
      <c r="O399" s="95"/>
      <c r="P399" s="95"/>
      <c r="Q399" s="95"/>
      <c r="R399" s="95"/>
    </row>
    <row r="400" spans="1:18" x14ac:dyDescent="0.4">
      <c r="A400" s="381"/>
      <c r="B400" s="372"/>
      <c r="C400" s="138"/>
      <c r="D400" s="138"/>
      <c r="E400" s="138"/>
      <c r="F400" s="138"/>
      <c r="G400" s="138"/>
      <c r="H400" s="138"/>
      <c r="I400" s="138"/>
      <c r="J400" s="138"/>
      <c r="K400" s="138"/>
      <c r="L400" s="138"/>
      <c r="N400" s="95"/>
      <c r="O400" s="95"/>
      <c r="P400" s="95"/>
      <c r="Q400" s="95"/>
      <c r="R400" s="95"/>
    </row>
    <row r="401" spans="1:18" x14ac:dyDescent="0.4">
      <c r="A401" s="381"/>
      <c r="B401" s="372"/>
      <c r="C401" s="138"/>
      <c r="D401" s="138"/>
      <c r="E401" s="138"/>
      <c r="F401" s="138"/>
      <c r="G401" s="138"/>
      <c r="H401" s="138"/>
      <c r="I401" s="138"/>
      <c r="J401" s="138"/>
      <c r="K401" s="138"/>
      <c r="L401" s="138"/>
      <c r="N401" s="95"/>
      <c r="O401" s="95"/>
      <c r="P401" s="95"/>
      <c r="Q401" s="95"/>
      <c r="R401" s="95"/>
    </row>
    <row r="402" spans="1:18" x14ac:dyDescent="0.4">
      <c r="A402" s="381"/>
      <c r="B402" s="372"/>
      <c r="C402" s="138"/>
      <c r="D402" s="138"/>
      <c r="E402" s="138"/>
      <c r="F402" s="138"/>
      <c r="G402" s="138"/>
      <c r="H402" s="138"/>
      <c r="I402" s="138"/>
      <c r="J402" s="138"/>
      <c r="K402" s="138"/>
      <c r="L402" s="138"/>
      <c r="N402" s="95"/>
      <c r="O402" s="95"/>
      <c r="P402" s="95"/>
      <c r="Q402" s="95"/>
      <c r="R402" s="95"/>
    </row>
    <row r="403" spans="1:18" x14ac:dyDescent="0.4">
      <c r="A403" s="381"/>
      <c r="B403" s="372"/>
      <c r="C403" s="138"/>
      <c r="D403" s="138"/>
      <c r="E403" s="138"/>
      <c r="F403" s="138"/>
      <c r="G403" s="138"/>
      <c r="H403" s="138"/>
      <c r="I403" s="138"/>
      <c r="J403" s="138"/>
      <c r="K403" s="138"/>
      <c r="L403" s="138"/>
      <c r="N403" s="95"/>
      <c r="O403" s="95"/>
      <c r="P403" s="95"/>
      <c r="Q403" s="95"/>
      <c r="R403" s="95"/>
    </row>
    <row r="404" spans="1:18" x14ac:dyDescent="0.4">
      <c r="A404" s="381"/>
      <c r="B404" s="372"/>
      <c r="C404" s="138"/>
      <c r="D404" s="138"/>
      <c r="E404" s="138"/>
      <c r="F404" s="138"/>
      <c r="G404" s="138"/>
      <c r="H404" s="138"/>
      <c r="I404" s="138"/>
      <c r="J404" s="138"/>
      <c r="K404" s="138"/>
      <c r="L404" s="138"/>
      <c r="N404" s="95"/>
      <c r="O404" s="95"/>
      <c r="P404" s="95"/>
      <c r="Q404" s="95"/>
      <c r="R404" s="95"/>
    </row>
    <row r="405" spans="1:18" x14ac:dyDescent="0.4">
      <c r="A405" s="381"/>
      <c r="B405" s="372"/>
      <c r="C405" s="138"/>
      <c r="D405" s="138"/>
      <c r="E405" s="138"/>
      <c r="F405" s="138"/>
      <c r="G405" s="138"/>
      <c r="H405" s="138"/>
      <c r="I405" s="138"/>
      <c r="J405" s="138"/>
      <c r="K405" s="138"/>
      <c r="L405" s="138"/>
      <c r="N405" s="95"/>
      <c r="O405" s="95"/>
      <c r="P405" s="95"/>
      <c r="Q405" s="95"/>
      <c r="R405" s="95"/>
    </row>
    <row r="406" spans="1:18" x14ac:dyDescent="0.4">
      <c r="A406" s="381"/>
      <c r="B406" s="372"/>
      <c r="C406" s="138"/>
      <c r="D406" s="138"/>
      <c r="E406" s="138"/>
      <c r="F406" s="138"/>
      <c r="G406" s="138"/>
      <c r="H406" s="138"/>
      <c r="I406" s="138"/>
      <c r="J406" s="138"/>
      <c r="K406" s="138"/>
      <c r="L406" s="138"/>
      <c r="N406" s="95"/>
      <c r="O406" s="95"/>
      <c r="P406" s="95"/>
      <c r="Q406" s="95"/>
      <c r="R406" s="95"/>
    </row>
    <row r="407" spans="1:18" x14ac:dyDescent="0.4">
      <c r="A407" s="381"/>
      <c r="B407" s="372"/>
      <c r="C407" s="138"/>
      <c r="D407" s="138"/>
      <c r="E407" s="138"/>
      <c r="F407" s="138"/>
      <c r="G407" s="138"/>
      <c r="H407" s="138"/>
      <c r="I407" s="138"/>
      <c r="J407" s="138"/>
      <c r="K407" s="138"/>
      <c r="L407" s="138"/>
      <c r="N407" s="95"/>
      <c r="O407" s="95"/>
      <c r="P407" s="95"/>
      <c r="Q407" s="95"/>
      <c r="R407" s="95"/>
    </row>
    <row r="408" spans="1:18" x14ac:dyDescent="0.4">
      <c r="A408" s="381"/>
      <c r="B408" s="372"/>
      <c r="C408" s="138"/>
      <c r="D408" s="138"/>
      <c r="E408" s="138"/>
      <c r="F408" s="138"/>
      <c r="G408" s="138"/>
      <c r="H408" s="138"/>
      <c r="I408" s="138"/>
      <c r="J408" s="138"/>
      <c r="K408" s="138"/>
      <c r="L408" s="138"/>
      <c r="N408" s="95"/>
      <c r="O408" s="95"/>
      <c r="P408" s="95"/>
      <c r="Q408" s="95"/>
      <c r="R408" s="95"/>
    </row>
    <row r="409" spans="1:18" x14ac:dyDescent="0.4">
      <c r="A409" s="381"/>
      <c r="B409" s="372"/>
      <c r="C409" s="138"/>
      <c r="D409" s="138"/>
      <c r="E409" s="138"/>
      <c r="F409" s="138"/>
      <c r="G409" s="138"/>
      <c r="H409" s="138"/>
      <c r="I409" s="138"/>
      <c r="J409" s="138"/>
      <c r="K409" s="138"/>
      <c r="L409" s="138"/>
      <c r="N409" s="95"/>
      <c r="O409" s="95"/>
      <c r="P409" s="95"/>
      <c r="Q409" s="95"/>
      <c r="R409" s="95"/>
    </row>
    <row r="410" spans="1:18" x14ac:dyDescent="0.4">
      <c r="A410" s="381"/>
      <c r="B410" s="372"/>
      <c r="C410" s="138"/>
      <c r="D410" s="138"/>
      <c r="E410" s="138"/>
      <c r="F410" s="138"/>
      <c r="G410" s="138"/>
      <c r="H410" s="138"/>
      <c r="I410" s="138"/>
      <c r="J410" s="138"/>
      <c r="K410" s="138"/>
      <c r="L410" s="138"/>
      <c r="N410" s="95"/>
      <c r="O410" s="95"/>
      <c r="P410" s="95"/>
      <c r="Q410" s="95"/>
      <c r="R410" s="95"/>
    </row>
    <row r="411" spans="1:18" x14ac:dyDescent="0.4">
      <c r="A411" s="381"/>
      <c r="B411" s="372"/>
      <c r="C411" s="138"/>
      <c r="D411" s="138"/>
      <c r="E411" s="138"/>
      <c r="F411" s="138"/>
      <c r="G411" s="138"/>
      <c r="H411" s="138"/>
      <c r="I411" s="138"/>
      <c r="J411" s="138"/>
      <c r="K411" s="138"/>
      <c r="L411" s="138"/>
      <c r="N411" s="95"/>
      <c r="O411" s="95"/>
      <c r="P411" s="95"/>
      <c r="Q411" s="95"/>
      <c r="R411" s="95"/>
    </row>
    <row r="412" spans="1:18" x14ac:dyDescent="0.4">
      <c r="A412" s="381"/>
      <c r="B412" s="372"/>
      <c r="C412" s="138"/>
      <c r="D412" s="138"/>
      <c r="E412" s="138"/>
      <c r="F412" s="138"/>
      <c r="G412" s="138"/>
      <c r="H412" s="138"/>
      <c r="I412" s="138"/>
      <c r="J412" s="138"/>
      <c r="K412" s="138"/>
      <c r="L412" s="138"/>
      <c r="N412" s="95"/>
      <c r="O412" s="95"/>
      <c r="P412" s="95"/>
      <c r="Q412" s="95"/>
      <c r="R412" s="95"/>
    </row>
    <row r="413" spans="1:18" x14ac:dyDescent="0.4">
      <c r="A413" s="381"/>
      <c r="B413" s="372"/>
      <c r="C413" s="138"/>
      <c r="D413" s="138"/>
      <c r="E413" s="138"/>
      <c r="F413" s="138"/>
      <c r="G413" s="138"/>
      <c r="H413" s="138"/>
      <c r="I413" s="138"/>
      <c r="J413" s="138"/>
      <c r="K413" s="138"/>
      <c r="L413" s="138"/>
      <c r="N413" s="95"/>
      <c r="O413" s="95"/>
      <c r="P413" s="95"/>
      <c r="Q413" s="95"/>
      <c r="R413" s="95"/>
    </row>
    <row r="414" spans="1:18" x14ac:dyDescent="0.4">
      <c r="A414" s="381"/>
      <c r="B414" s="372"/>
      <c r="C414" s="138"/>
      <c r="D414" s="138"/>
      <c r="E414" s="138"/>
      <c r="F414" s="138"/>
      <c r="G414" s="138"/>
      <c r="H414" s="138"/>
      <c r="I414" s="138"/>
      <c r="J414" s="138"/>
      <c r="K414" s="138"/>
      <c r="L414" s="138"/>
      <c r="N414" s="95"/>
      <c r="O414" s="95"/>
      <c r="P414" s="95"/>
      <c r="Q414" s="95"/>
      <c r="R414" s="95"/>
    </row>
    <row r="415" spans="1:18" x14ac:dyDescent="0.4">
      <c r="A415" s="381"/>
      <c r="B415" s="372"/>
      <c r="C415" s="138"/>
      <c r="D415" s="138"/>
      <c r="E415" s="138"/>
      <c r="F415" s="138"/>
      <c r="G415" s="138"/>
      <c r="H415" s="138"/>
      <c r="I415" s="138"/>
      <c r="J415" s="138"/>
      <c r="K415" s="138"/>
      <c r="L415" s="138"/>
      <c r="N415" s="95"/>
      <c r="O415" s="95"/>
      <c r="P415" s="95"/>
      <c r="Q415" s="95"/>
      <c r="R415" s="95"/>
    </row>
    <row r="416" spans="1:18" x14ac:dyDescent="0.4">
      <c r="A416" s="381"/>
      <c r="B416" s="372"/>
      <c r="C416" s="138"/>
      <c r="D416" s="138"/>
      <c r="E416" s="138"/>
      <c r="F416" s="138"/>
      <c r="G416" s="138"/>
      <c r="H416" s="138"/>
      <c r="I416" s="138"/>
      <c r="J416" s="138"/>
      <c r="K416" s="138"/>
      <c r="L416" s="138"/>
      <c r="N416" s="95"/>
      <c r="O416" s="95"/>
      <c r="P416" s="95"/>
      <c r="Q416" s="95"/>
      <c r="R416" s="95"/>
    </row>
    <row r="417" spans="1:18" x14ac:dyDescent="0.4">
      <c r="A417" s="381"/>
      <c r="B417" s="372"/>
      <c r="C417" s="138"/>
      <c r="D417" s="138"/>
      <c r="E417" s="138"/>
      <c r="F417" s="138"/>
      <c r="G417" s="138"/>
      <c r="H417" s="138"/>
      <c r="I417" s="138"/>
      <c r="J417" s="138"/>
      <c r="K417" s="138"/>
      <c r="L417" s="138"/>
      <c r="N417" s="95"/>
      <c r="O417" s="95"/>
      <c r="P417" s="95"/>
      <c r="Q417" s="95"/>
      <c r="R417" s="95"/>
    </row>
    <row r="418" spans="1:18" x14ac:dyDescent="0.4">
      <c r="A418" s="381"/>
      <c r="B418" s="372"/>
      <c r="C418" s="138"/>
      <c r="D418" s="138"/>
      <c r="E418" s="138"/>
      <c r="F418" s="138"/>
      <c r="G418" s="138"/>
      <c r="H418" s="138"/>
      <c r="I418" s="138"/>
      <c r="J418" s="138"/>
      <c r="K418" s="138"/>
      <c r="L418" s="138"/>
      <c r="N418" s="95"/>
      <c r="O418" s="95"/>
      <c r="P418" s="95"/>
      <c r="Q418" s="95"/>
      <c r="R418" s="95"/>
    </row>
    <row r="419" spans="1:18" x14ac:dyDescent="0.4">
      <c r="A419" s="381"/>
      <c r="B419" s="372"/>
      <c r="C419" s="138"/>
      <c r="D419" s="138"/>
      <c r="E419" s="138"/>
      <c r="F419" s="138"/>
      <c r="G419" s="138"/>
      <c r="H419" s="138"/>
      <c r="I419" s="138"/>
      <c r="J419" s="138"/>
      <c r="K419" s="138"/>
      <c r="L419" s="138"/>
      <c r="N419" s="95"/>
      <c r="O419" s="95"/>
      <c r="P419" s="95"/>
      <c r="Q419" s="95"/>
      <c r="R419" s="95"/>
    </row>
    <row r="420" spans="1:18" x14ac:dyDescent="0.4">
      <c r="A420" s="381"/>
      <c r="B420" s="372"/>
      <c r="C420" s="138"/>
      <c r="D420" s="138"/>
      <c r="E420" s="138"/>
      <c r="F420" s="138"/>
      <c r="G420" s="138"/>
      <c r="H420" s="138"/>
      <c r="I420" s="138"/>
      <c r="J420" s="138"/>
      <c r="K420" s="138"/>
      <c r="L420" s="138"/>
      <c r="N420" s="95"/>
      <c r="O420" s="95"/>
      <c r="P420" s="95"/>
      <c r="Q420" s="95"/>
      <c r="R420" s="95"/>
    </row>
    <row r="421" spans="1:18" x14ac:dyDescent="0.4">
      <c r="A421" s="381"/>
      <c r="B421" s="372"/>
      <c r="C421" s="138"/>
      <c r="D421" s="138"/>
      <c r="E421" s="138"/>
      <c r="F421" s="138"/>
      <c r="G421" s="138"/>
      <c r="H421" s="138"/>
      <c r="I421" s="138"/>
      <c r="J421" s="138"/>
      <c r="K421" s="138"/>
      <c r="L421" s="138"/>
      <c r="N421" s="95"/>
      <c r="O421" s="95"/>
      <c r="P421" s="95"/>
      <c r="Q421" s="95"/>
      <c r="R421" s="95"/>
    </row>
    <row r="422" spans="1:18" x14ac:dyDescent="0.4">
      <c r="A422" s="381"/>
      <c r="B422" s="372"/>
      <c r="C422" s="138"/>
      <c r="D422" s="138"/>
      <c r="E422" s="138"/>
      <c r="F422" s="138"/>
      <c r="G422" s="138"/>
      <c r="H422" s="138"/>
      <c r="I422" s="138"/>
      <c r="J422" s="138"/>
      <c r="K422" s="138"/>
      <c r="L422" s="138"/>
      <c r="N422" s="95"/>
      <c r="O422" s="95"/>
      <c r="P422" s="95"/>
      <c r="Q422" s="95"/>
      <c r="R422" s="95"/>
    </row>
    <row r="423" spans="1:18" x14ac:dyDescent="0.4">
      <c r="A423" s="381"/>
      <c r="B423" s="372"/>
      <c r="C423" s="138"/>
      <c r="D423" s="138"/>
      <c r="E423" s="138"/>
      <c r="F423" s="138"/>
      <c r="G423" s="138"/>
      <c r="H423" s="138"/>
      <c r="I423" s="138"/>
      <c r="J423" s="138"/>
      <c r="K423" s="138"/>
      <c r="L423" s="138"/>
      <c r="N423" s="95"/>
      <c r="O423" s="95"/>
      <c r="P423" s="95"/>
      <c r="Q423" s="95"/>
      <c r="R423" s="95"/>
    </row>
    <row r="424" spans="1:18" x14ac:dyDescent="0.4">
      <c r="A424" s="381"/>
      <c r="B424" s="372"/>
      <c r="C424" s="138"/>
      <c r="D424" s="138"/>
      <c r="E424" s="138"/>
      <c r="F424" s="138"/>
      <c r="G424" s="138"/>
      <c r="H424" s="138"/>
      <c r="I424" s="138"/>
      <c r="J424" s="138"/>
      <c r="K424" s="138"/>
      <c r="L424" s="138"/>
      <c r="N424" s="95"/>
      <c r="O424" s="95"/>
      <c r="P424" s="95"/>
      <c r="Q424" s="95"/>
      <c r="R424" s="95"/>
    </row>
    <row r="425" spans="1:18" x14ac:dyDescent="0.4">
      <c r="A425" s="381"/>
      <c r="B425" s="372"/>
      <c r="C425" s="138"/>
      <c r="D425" s="138"/>
      <c r="E425" s="138"/>
      <c r="F425" s="138"/>
      <c r="G425" s="138"/>
      <c r="H425" s="138"/>
      <c r="I425" s="138"/>
      <c r="J425" s="138"/>
      <c r="K425" s="138"/>
      <c r="L425" s="138"/>
      <c r="N425" s="95"/>
      <c r="O425" s="95"/>
      <c r="P425" s="95"/>
      <c r="Q425" s="95"/>
      <c r="R425" s="95"/>
    </row>
    <row r="426" spans="1:18" x14ac:dyDescent="0.4">
      <c r="A426" s="381"/>
      <c r="B426" s="372"/>
      <c r="C426" s="138"/>
      <c r="D426" s="138"/>
      <c r="E426" s="138"/>
      <c r="F426" s="138"/>
      <c r="G426" s="138"/>
      <c r="H426" s="138"/>
      <c r="I426" s="138"/>
      <c r="J426" s="138"/>
      <c r="K426" s="138"/>
      <c r="L426" s="138"/>
      <c r="N426" s="95"/>
      <c r="O426" s="95"/>
      <c r="P426" s="95"/>
      <c r="Q426" s="95"/>
      <c r="R426" s="95"/>
    </row>
    <row r="427" spans="1:18" x14ac:dyDescent="0.4">
      <c r="A427" s="381"/>
      <c r="B427" s="372"/>
      <c r="C427" s="138"/>
      <c r="D427" s="138"/>
      <c r="E427" s="138"/>
      <c r="F427" s="138"/>
      <c r="G427" s="138"/>
      <c r="H427" s="138"/>
      <c r="I427" s="138"/>
      <c r="J427" s="138"/>
      <c r="K427" s="138"/>
      <c r="L427" s="138"/>
      <c r="N427" s="95"/>
      <c r="O427" s="95"/>
      <c r="P427" s="95"/>
      <c r="Q427" s="95"/>
      <c r="R427" s="95"/>
    </row>
    <row r="428" spans="1:18" x14ac:dyDescent="0.4">
      <c r="A428" s="381"/>
      <c r="B428" s="372"/>
      <c r="C428" s="138"/>
      <c r="D428" s="138"/>
      <c r="E428" s="138"/>
      <c r="F428" s="138"/>
      <c r="G428" s="138"/>
      <c r="H428" s="138"/>
      <c r="I428" s="138"/>
      <c r="J428" s="138"/>
      <c r="K428" s="138"/>
      <c r="L428" s="138"/>
      <c r="N428" s="95"/>
      <c r="O428" s="95"/>
      <c r="P428" s="95"/>
      <c r="Q428" s="95"/>
      <c r="R428" s="95"/>
    </row>
    <row r="429" spans="1:18" x14ac:dyDescent="0.4">
      <c r="A429" s="381"/>
      <c r="B429" s="372"/>
      <c r="C429" s="138"/>
      <c r="D429" s="138"/>
      <c r="E429" s="138"/>
      <c r="F429" s="138"/>
      <c r="G429" s="138"/>
      <c r="H429" s="138"/>
      <c r="I429" s="138"/>
      <c r="J429" s="138"/>
      <c r="K429" s="138"/>
      <c r="L429" s="138"/>
      <c r="N429" s="95"/>
      <c r="O429" s="95"/>
      <c r="P429" s="95"/>
      <c r="Q429" s="95"/>
      <c r="R429" s="95"/>
    </row>
    <row r="430" spans="1:18" x14ac:dyDescent="0.4">
      <c r="A430" s="381"/>
      <c r="B430" s="372"/>
      <c r="C430" s="138"/>
      <c r="D430" s="138"/>
      <c r="E430" s="138"/>
      <c r="F430" s="138"/>
      <c r="G430" s="138"/>
      <c r="H430" s="138"/>
      <c r="I430" s="138"/>
      <c r="J430" s="138"/>
      <c r="K430" s="138"/>
      <c r="L430" s="138"/>
      <c r="N430" s="95"/>
      <c r="O430" s="95"/>
      <c r="P430" s="95"/>
      <c r="Q430" s="95"/>
      <c r="R430" s="95"/>
    </row>
    <row r="431" spans="1:18" x14ac:dyDescent="0.4">
      <c r="A431" s="381"/>
      <c r="B431" s="372"/>
      <c r="C431" s="138"/>
      <c r="D431" s="138"/>
      <c r="E431" s="138"/>
      <c r="F431" s="138"/>
      <c r="G431" s="138"/>
      <c r="H431" s="138"/>
      <c r="I431" s="138"/>
      <c r="J431" s="138"/>
      <c r="K431" s="138"/>
      <c r="L431" s="138"/>
      <c r="N431" s="95"/>
      <c r="O431" s="95"/>
      <c r="P431" s="95"/>
      <c r="Q431" s="95"/>
      <c r="R431" s="95"/>
    </row>
    <row r="432" spans="1:18" x14ac:dyDescent="0.4">
      <c r="A432" s="381"/>
      <c r="B432" s="372"/>
      <c r="C432" s="138"/>
      <c r="D432" s="138"/>
      <c r="E432" s="138"/>
      <c r="F432" s="138"/>
      <c r="G432" s="138"/>
      <c r="H432" s="138"/>
      <c r="I432" s="138"/>
      <c r="J432" s="138"/>
      <c r="K432" s="138"/>
      <c r="L432" s="138"/>
      <c r="N432" s="95"/>
      <c r="O432" s="95"/>
      <c r="P432" s="95"/>
      <c r="Q432" s="95"/>
      <c r="R432" s="95"/>
    </row>
    <row r="433" spans="1:18" x14ac:dyDescent="0.4">
      <c r="A433" s="381"/>
      <c r="B433" s="372"/>
      <c r="C433" s="138"/>
      <c r="D433" s="138"/>
      <c r="E433" s="138"/>
      <c r="F433" s="138"/>
      <c r="G433" s="138"/>
      <c r="H433" s="138"/>
      <c r="I433" s="138"/>
      <c r="J433" s="138"/>
      <c r="K433" s="138"/>
      <c r="L433" s="138"/>
      <c r="N433" s="95"/>
      <c r="O433" s="95"/>
      <c r="P433" s="95"/>
      <c r="Q433" s="95"/>
      <c r="R433" s="95"/>
    </row>
    <row r="434" spans="1:18" x14ac:dyDescent="0.4">
      <c r="A434" s="381"/>
      <c r="B434" s="372"/>
      <c r="C434" s="138"/>
      <c r="D434" s="138"/>
      <c r="E434" s="138"/>
      <c r="F434" s="138"/>
      <c r="G434" s="138"/>
      <c r="H434" s="138"/>
      <c r="I434" s="138"/>
      <c r="J434" s="138"/>
      <c r="K434" s="138"/>
      <c r="L434" s="138"/>
      <c r="N434" s="95"/>
      <c r="O434" s="95"/>
      <c r="P434" s="95"/>
      <c r="Q434" s="95"/>
      <c r="R434" s="95"/>
    </row>
    <row r="435" spans="1:18" x14ac:dyDescent="0.4">
      <c r="A435" s="381"/>
      <c r="B435" s="372"/>
      <c r="C435" s="138"/>
      <c r="D435" s="138"/>
      <c r="E435" s="138"/>
      <c r="F435" s="138"/>
      <c r="G435" s="138"/>
      <c r="H435" s="138"/>
      <c r="I435" s="138"/>
      <c r="J435" s="138"/>
      <c r="K435" s="138"/>
      <c r="L435" s="138"/>
      <c r="N435" s="95"/>
      <c r="O435" s="95"/>
      <c r="P435" s="95"/>
      <c r="Q435" s="95"/>
      <c r="R435" s="95"/>
    </row>
    <row r="436" spans="1:18" x14ac:dyDescent="0.4">
      <c r="A436" s="381"/>
      <c r="B436" s="372"/>
      <c r="C436" s="138"/>
      <c r="D436" s="138"/>
      <c r="E436" s="138"/>
      <c r="F436" s="138"/>
      <c r="G436" s="138"/>
      <c r="H436" s="138"/>
      <c r="I436" s="138"/>
      <c r="J436" s="138"/>
      <c r="K436" s="138"/>
      <c r="L436" s="138"/>
      <c r="N436" s="95"/>
      <c r="O436" s="95"/>
      <c r="P436" s="95"/>
      <c r="Q436" s="95"/>
      <c r="R436" s="95"/>
    </row>
    <row r="437" spans="1:18" x14ac:dyDescent="0.4">
      <c r="A437" s="381"/>
      <c r="B437" s="372"/>
      <c r="C437" s="138"/>
      <c r="D437" s="138"/>
      <c r="E437" s="138"/>
      <c r="F437" s="138"/>
      <c r="G437" s="138"/>
      <c r="H437" s="138"/>
      <c r="I437" s="138"/>
      <c r="J437" s="138"/>
      <c r="K437" s="138"/>
      <c r="L437" s="138"/>
      <c r="N437" s="95"/>
      <c r="O437" s="95"/>
      <c r="P437" s="95"/>
      <c r="Q437" s="95"/>
      <c r="R437" s="95"/>
    </row>
    <row r="438" spans="1:18" x14ac:dyDescent="0.4">
      <c r="A438" s="381"/>
      <c r="B438" s="372"/>
      <c r="C438" s="138"/>
      <c r="D438" s="138"/>
      <c r="E438" s="138"/>
      <c r="F438" s="138"/>
      <c r="G438" s="138"/>
      <c r="H438" s="138"/>
      <c r="I438" s="138"/>
      <c r="J438" s="138"/>
      <c r="K438" s="138"/>
      <c r="L438" s="138"/>
      <c r="N438" s="95"/>
      <c r="O438" s="95"/>
      <c r="P438" s="95"/>
      <c r="Q438" s="95"/>
      <c r="R438" s="95"/>
    </row>
    <row r="439" spans="1:18" x14ac:dyDescent="0.4">
      <c r="A439" s="381"/>
      <c r="B439" s="372"/>
      <c r="C439" s="138"/>
      <c r="D439" s="138"/>
      <c r="E439" s="138"/>
      <c r="F439" s="138"/>
      <c r="G439" s="138"/>
      <c r="H439" s="138"/>
      <c r="I439" s="138"/>
      <c r="J439" s="138"/>
      <c r="K439" s="138"/>
      <c r="L439" s="138"/>
      <c r="N439" s="95"/>
      <c r="O439" s="95"/>
      <c r="P439" s="95"/>
      <c r="Q439" s="95"/>
      <c r="R439" s="95"/>
    </row>
    <row r="440" spans="1:18" x14ac:dyDescent="0.4">
      <c r="A440" s="381"/>
      <c r="B440" s="372"/>
      <c r="C440" s="138"/>
      <c r="D440" s="138"/>
      <c r="E440" s="138"/>
      <c r="F440" s="138"/>
      <c r="G440" s="138"/>
      <c r="H440" s="138"/>
      <c r="I440" s="138"/>
      <c r="J440" s="138"/>
      <c r="K440" s="138"/>
      <c r="L440" s="138"/>
      <c r="N440" s="95"/>
      <c r="O440" s="95"/>
      <c r="P440" s="95"/>
      <c r="Q440" s="95"/>
      <c r="R440" s="95"/>
    </row>
    <row r="441" spans="1:18" x14ac:dyDescent="0.4">
      <c r="A441" s="381"/>
      <c r="B441" s="372"/>
      <c r="C441" s="138"/>
      <c r="D441" s="138"/>
      <c r="E441" s="138"/>
      <c r="F441" s="138"/>
      <c r="G441" s="138"/>
      <c r="H441" s="138"/>
      <c r="I441" s="138"/>
      <c r="J441" s="138"/>
      <c r="K441" s="138"/>
      <c r="L441" s="138"/>
      <c r="N441" s="95"/>
      <c r="O441" s="95"/>
      <c r="P441" s="95"/>
      <c r="Q441" s="95"/>
      <c r="R441" s="95"/>
    </row>
    <row r="442" spans="1:18" x14ac:dyDescent="0.4">
      <c r="A442" s="381"/>
      <c r="B442" s="372"/>
      <c r="C442" s="138"/>
      <c r="D442" s="138"/>
      <c r="E442" s="138"/>
      <c r="F442" s="138"/>
      <c r="G442" s="138"/>
      <c r="H442" s="138"/>
      <c r="I442" s="138"/>
      <c r="J442" s="138"/>
      <c r="K442" s="138"/>
      <c r="L442" s="138"/>
      <c r="N442" s="95"/>
      <c r="O442" s="95"/>
      <c r="P442" s="95"/>
      <c r="Q442" s="95"/>
      <c r="R442" s="95"/>
    </row>
    <row r="443" spans="1:18" x14ac:dyDescent="0.4">
      <c r="A443" s="381"/>
      <c r="B443" s="372"/>
      <c r="C443" s="138"/>
      <c r="D443" s="138"/>
      <c r="E443" s="138"/>
      <c r="F443" s="138"/>
      <c r="G443" s="138"/>
      <c r="H443" s="138"/>
      <c r="I443" s="138"/>
      <c r="J443" s="138"/>
      <c r="K443" s="138"/>
      <c r="L443" s="138"/>
      <c r="N443" s="95"/>
      <c r="O443" s="95"/>
      <c r="P443" s="95"/>
      <c r="Q443" s="95"/>
      <c r="R443" s="95"/>
    </row>
    <row r="444" spans="1:18" x14ac:dyDescent="0.4">
      <c r="A444" s="381"/>
      <c r="B444" s="372"/>
      <c r="C444" s="138"/>
      <c r="D444" s="138"/>
      <c r="E444" s="138"/>
      <c r="F444" s="138"/>
      <c r="G444" s="138"/>
      <c r="H444" s="138"/>
      <c r="I444" s="138"/>
      <c r="J444" s="138"/>
      <c r="K444" s="138"/>
      <c r="L444" s="138"/>
      <c r="N444" s="95"/>
      <c r="O444" s="95"/>
      <c r="P444" s="95"/>
      <c r="Q444" s="95"/>
      <c r="R444" s="95"/>
    </row>
    <row r="445" spans="1:18" x14ac:dyDescent="0.4">
      <c r="A445" s="381"/>
      <c r="B445" s="372"/>
      <c r="C445" s="138"/>
      <c r="D445" s="138"/>
      <c r="E445" s="138"/>
      <c r="F445" s="138"/>
      <c r="G445" s="138"/>
      <c r="H445" s="138"/>
      <c r="I445" s="138"/>
      <c r="J445" s="138"/>
      <c r="K445" s="138"/>
      <c r="L445" s="138"/>
      <c r="N445" s="95"/>
      <c r="O445" s="95"/>
      <c r="P445" s="95"/>
      <c r="Q445" s="95"/>
      <c r="R445" s="95"/>
    </row>
    <row r="446" spans="1:18" x14ac:dyDescent="0.4">
      <c r="A446" s="381"/>
      <c r="B446" s="372"/>
      <c r="C446" s="138"/>
      <c r="D446" s="138"/>
      <c r="E446" s="138"/>
      <c r="F446" s="138"/>
      <c r="G446" s="138"/>
      <c r="H446" s="138"/>
      <c r="I446" s="138"/>
      <c r="J446" s="138"/>
      <c r="K446" s="138"/>
      <c r="L446" s="138"/>
      <c r="N446" s="95"/>
      <c r="O446" s="95"/>
      <c r="P446" s="95"/>
      <c r="Q446" s="95"/>
      <c r="R446" s="95"/>
    </row>
    <row r="447" spans="1:18" x14ac:dyDescent="0.4">
      <c r="A447" s="381"/>
      <c r="B447" s="372"/>
      <c r="C447" s="138"/>
      <c r="D447" s="138"/>
      <c r="E447" s="138"/>
      <c r="F447" s="138"/>
      <c r="G447" s="138"/>
      <c r="H447" s="138"/>
      <c r="I447" s="138"/>
      <c r="J447" s="138"/>
      <c r="K447" s="138"/>
      <c r="L447" s="138"/>
      <c r="N447" s="95"/>
      <c r="O447" s="95"/>
      <c r="P447" s="95"/>
      <c r="Q447" s="95"/>
      <c r="R447" s="95"/>
    </row>
    <row r="448" spans="1:18" x14ac:dyDescent="0.4">
      <c r="A448" s="381"/>
      <c r="B448" s="372"/>
      <c r="C448" s="138"/>
      <c r="D448" s="138"/>
      <c r="E448" s="138"/>
      <c r="F448" s="138"/>
      <c r="G448" s="138"/>
      <c r="H448" s="138"/>
      <c r="I448" s="138"/>
      <c r="J448" s="138"/>
      <c r="K448" s="138"/>
      <c r="L448" s="138"/>
      <c r="N448" s="95"/>
      <c r="O448" s="95"/>
      <c r="P448" s="95"/>
      <c r="Q448" s="95"/>
      <c r="R448" s="95"/>
    </row>
    <row r="449" spans="1:18" x14ac:dyDescent="0.4">
      <c r="A449" s="381"/>
      <c r="B449" s="372"/>
      <c r="C449" s="138"/>
      <c r="D449" s="138"/>
      <c r="E449" s="138"/>
      <c r="F449" s="138"/>
      <c r="G449" s="138"/>
      <c r="H449" s="138"/>
      <c r="I449" s="138"/>
      <c r="J449" s="138"/>
      <c r="K449" s="138"/>
      <c r="L449" s="138"/>
      <c r="N449" s="95"/>
      <c r="O449" s="95"/>
      <c r="P449" s="95"/>
      <c r="Q449" s="95"/>
      <c r="R449" s="95"/>
    </row>
    <row r="450" spans="1:18" x14ac:dyDescent="0.4">
      <c r="A450" s="381"/>
      <c r="B450" s="372"/>
      <c r="C450" s="138"/>
      <c r="D450" s="138"/>
      <c r="E450" s="138"/>
      <c r="F450" s="138"/>
      <c r="G450" s="138"/>
      <c r="H450" s="138"/>
      <c r="I450" s="138"/>
      <c r="J450" s="138"/>
      <c r="K450" s="138"/>
      <c r="L450" s="138"/>
      <c r="N450" s="95"/>
      <c r="O450" s="95"/>
      <c r="P450" s="95"/>
      <c r="Q450" s="95"/>
      <c r="R450" s="95"/>
    </row>
    <row r="451" spans="1:18" x14ac:dyDescent="0.4">
      <c r="A451" s="381"/>
      <c r="B451" s="372"/>
      <c r="C451" s="138"/>
      <c r="D451" s="138"/>
      <c r="E451" s="138"/>
      <c r="F451" s="138"/>
      <c r="G451" s="138"/>
      <c r="H451" s="138"/>
      <c r="I451" s="138"/>
      <c r="J451" s="138"/>
      <c r="K451" s="138"/>
      <c r="L451" s="138"/>
      <c r="N451" s="95"/>
      <c r="O451" s="95"/>
      <c r="P451" s="95"/>
      <c r="Q451" s="95"/>
      <c r="R451" s="95"/>
    </row>
    <row r="452" spans="1:18" x14ac:dyDescent="0.4">
      <c r="A452" s="381"/>
      <c r="B452" s="372"/>
      <c r="C452" s="138"/>
      <c r="D452" s="138"/>
      <c r="E452" s="138"/>
      <c r="F452" s="138"/>
      <c r="G452" s="138"/>
      <c r="H452" s="138"/>
      <c r="I452" s="138"/>
      <c r="J452" s="138"/>
      <c r="K452" s="138"/>
      <c r="L452" s="138"/>
      <c r="N452" s="95"/>
      <c r="O452" s="95"/>
      <c r="P452" s="95"/>
      <c r="Q452" s="95"/>
      <c r="R452" s="95"/>
    </row>
    <row r="453" spans="1:18" x14ac:dyDescent="0.4">
      <c r="A453" s="381"/>
      <c r="B453" s="372"/>
      <c r="C453" s="138"/>
      <c r="D453" s="138"/>
      <c r="E453" s="138"/>
      <c r="F453" s="138"/>
      <c r="G453" s="138"/>
      <c r="H453" s="138"/>
      <c r="I453" s="138"/>
      <c r="J453" s="138"/>
      <c r="K453" s="138"/>
      <c r="L453" s="138"/>
      <c r="N453" s="95"/>
      <c r="O453" s="95"/>
      <c r="P453" s="95"/>
      <c r="Q453" s="95"/>
      <c r="R453" s="95"/>
    </row>
    <row r="454" spans="1:18" x14ac:dyDescent="0.4">
      <c r="A454" s="381"/>
      <c r="B454" s="372"/>
      <c r="C454" s="138"/>
      <c r="D454" s="138"/>
      <c r="E454" s="138"/>
      <c r="F454" s="138"/>
      <c r="G454" s="138"/>
      <c r="H454" s="138"/>
      <c r="I454" s="138"/>
      <c r="J454" s="138"/>
      <c r="K454" s="138"/>
      <c r="L454" s="138"/>
      <c r="N454" s="95"/>
      <c r="O454" s="95"/>
      <c r="P454" s="95"/>
      <c r="Q454" s="95"/>
      <c r="R454" s="95"/>
    </row>
    <row r="455" spans="1:18" x14ac:dyDescent="0.4">
      <c r="A455" s="381"/>
      <c r="B455" s="372"/>
      <c r="C455" s="138"/>
      <c r="D455" s="138"/>
      <c r="E455" s="138"/>
      <c r="F455" s="138"/>
      <c r="G455" s="138"/>
      <c r="H455" s="138"/>
      <c r="I455" s="138"/>
      <c r="J455" s="138"/>
      <c r="K455" s="138"/>
      <c r="L455" s="138"/>
      <c r="N455" s="95"/>
      <c r="O455" s="95"/>
      <c r="P455" s="95"/>
      <c r="Q455" s="95"/>
      <c r="R455" s="95"/>
    </row>
    <row r="456" spans="1:18" x14ac:dyDescent="0.4">
      <c r="A456" s="381"/>
      <c r="B456" s="372"/>
      <c r="C456" s="138"/>
      <c r="D456" s="138"/>
      <c r="E456" s="138"/>
      <c r="F456" s="138"/>
      <c r="G456" s="138"/>
      <c r="H456" s="138"/>
      <c r="I456" s="138"/>
      <c r="J456" s="138"/>
      <c r="K456" s="138"/>
      <c r="L456" s="138"/>
      <c r="N456" s="95"/>
      <c r="O456" s="95"/>
      <c r="P456" s="95"/>
      <c r="Q456" s="95"/>
      <c r="R456" s="95"/>
    </row>
    <row r="457" spans="1:18" x14ac:dyDescent="0.4">
      <c r="A457" s="381"/>
      <c r="B457" s="372"/>
      <c r="C457" s="138"/>
      <c r="D457" s="138"/>
      <c r="E457" s="138"/>
      <c r="F457" s="138"/>
      <c r="G457" s="138"/>
      <c r="H457" s="138"/>
      <c r="I457" s="138"/>
      <c r="J457" s="138"/>
      <c r="K457" s="138"/>
      <c r="L457" s="138"/>
      <c r="N457" s="95"/>
      <c r="O457" s="95"/>
      <c r="P457" s="95"/>
      <c r="Q457" s="95"/>
      <c r="R457" s="95"/>
    </row>
    <row r="458" spans="1:18" x14ac:dyDescent="0.4">
      <c r="A458" s="381"/>
      <c r="B458" s="372"/>
      <c r="C458" s="138"/>
      <c r="D458" s="138"/>
      <c r="E458" s="138"/>
      <c r="F458" s="138"/>
      <c r="G458" s="138"/>
      <c r="H458" s="138"/>
      <c r="I458" s="138"/>
      <c r="J458" s="138"/>
      <c r="K458" s="138"/>
      <c r="L458" s="138"/>
      <c r="N458" s="95"/>
      <c r="O458" s="95"/>
      <c r="P458" s="95"/>
      <c r="Q458" s="95"/>
      <c r="R458" s="95"/>
    </row>
    <row r="459" spans="1:18" x14ac:dyDescent="0.4">
      <c r="A459" s="381"/>
      <c r="B459" s="372"/>
      <c r="C459" s="138"/>
      <c r="D459" s="138"/>
      <c r="E459" s="138"/>
      <c r="F459" s="138"/>
      <c r="G459" s="138"/>
      <c r="H459" s="138"/>
      <c r="I459" s="138"/>
      <c r="J459" s="138"/>
      <c r="K459" s="138"/>
      <c r="L459" s="138"/>
      <c r="N459" s="95"/>
      <c r="O459" s="95"/>
      <c r="P459" s="95"/>
      <c r="Q459" s="95"/>
      <c r="R459" s="95"/>
    </row>
    <row r="460" spans="1:18" x14ac:dyDescent="0.4">
      <c r="A460" s="381"/>
      <c r="B460" s="372"/>
      <c r="C460" s="138"/>
      <c r="D460" s="138"/>
      <c r="E460" s="138"/>
      <c r="F460" s="138"/>
      <c r="G460" s="138"/>
      <c r="H460" s="138"/>
      <c r="I460" s="138"/>
      <c r="J460" s="138"/>
      <c r="K460" s="138"/>
      <c r="L460" s="138"/>
      <c r="N460" s="95"/>
      <c r="O460" s="95"/>
      <c r="P460" s="95"/>
      <c r="Q460" s="95"/>
      <c r="R460" s="95"/>
    </row>
    <row r="461" spans="1:18" x14ac:dyDescent="0.4">
      <c r="A461" s="381"/>
      <c r="B461" s="372"/>
      <c r="C461" s="138"/>
      <c r="D461" s="138"/>
      <c r="E461" s="138"/>
      <c r="F461" s="138"/>
      <c r="G461" s="138"/>
      <c r="H461" s="138"/>
      <c r="I461" s="138"/>
      <c r="J461" s="138"/>
      <c r="K461" s="138"/>
      <c r="L461" s="138"/>
      <c r="N461" s="95"/>
      <c r="O461" s="95"/>
      <c r="P461" s="95"/>
      <c r="Q461" s="95"/>
      <c r="R461" s="95"/>
    </row>
    <row r="462" spans="1:18" x14ac:dyDescent="0.4">
      <c r="A462" s="381"/>
      <c r="B462" s="372"/>
      <c r="C462" s="138"/>
      <c r="D462" s="138"/>
      <c r="E462" s="138"/>
      <c r="F462" s="138"/>
      <c r="G462" s="138"/>
      <c r="H462" s="138"/>
      <c r="I462" s="138"/>
      <c r="J462" s="138"/>
      <c r="K462" s="138"/>
      <c r="L462" s="138"/>
      <c r="N462" s="95"/>
      <c r="O462" s="95"/>
      <c r="P462" s="95"/>
      <c r="Q462" s="95"/>
      <c r="R462" s="95"/>
    </row>
    <row r="463" spans="1:18" x14ac:dyDescent="0.4">
      <c r="A463" s="381"/>
      <c r="B463" s="372"/>
      <c r="C463" s="138"/>
      <c r="D463" s="138"/>
      <c r="E463" s="138"/>
      <c r="F463" s="138"/>
      <c r="G463" s="138"/>
      <c r="H463" s="138"/>
      <c r="I463" s="138"/>
      <c r="J463" s="138"/>
      <c r="K463" s="138"/>
      <c r="L463" s="138"/>
      <c r="N463" s="95"/>
      <c r="O463" s="95"/>
      <c r="P463" s="95"/>
      <c r="Q463" s="95"/>
      <c r="R463" s="95"/>
    </row>
    <row r="464" spans="1:18" x14ac:dyDescent="0.4">
      <c r="A464" s="381"/>
      <c r="B464" s="372"/>
      <c r="C464" s="138"/>
      <c r="D464" s="138"/>
      <c r="E464" s="138"/>
      <c r="F464" s="138"/>
      <c r="G464" s="138"/>
      <c r="H464" s="138"/>
      <c r="I464" s="138"/>
      <c r="J464" s="138"/>
      <c r="K464" s="138"/>
      <c r="L464" s="138"/>
      <c r="N464" s="95"/>
      <c r="O464" s="95"/>
      <c r="P464" s="95"/>
      <c r="Q464" s="95"/>
      <c r="R464" s="95"/>
    </row>
    <row r="465" spans="1:18" x14ac:dyDescent="0.4">
      <c r="A465" s="381"/>
      <c r="B465" s="372"/>
      <c r="C465" s="138"/>
      <c r="D465" s="138"/>
      <c r="E465" s="138"/>
      <c r="F465" s="138"/>
      <c r="G465" s="138"/>
      <c r="H465" s="138"/>
      <c r="I465" s="138"/>
      <c r="J465" s="138"/>
      <c r="K465" s="138"/>
      <c r="L465" s="138"/>
      <c r="N465" s="95"/>
      <c r="O465" s="95"/>
      <c r="P465" s="95"/>
      <c r="Q465" s="95"/>
      <c r="R465" s="95"/>
    </row>
    <row r="466" spans="1:18" x14ac:dyDescent="0.4">
      <c r="A466" s="381"/>
      <c r="B466" s="372"/>
      <c r="C466" s="138"/>
      <c r="D466" s="138"/>
      <c r="E466" s="138"/>
      <c r="F466" s="138"/>
      <c r="G466" s="138"/>
      <c r="H466" s="138"/>
      <c r="I466" s="138"/>
      <c r="J466" s="138"/>
      <c r="K466" s="138"/>
      <c r="L466" s="138"/>
      <c r="N466" s="95"/>
      <c r="O466" s="95"/>
      <c r="P466" s="95"/>
      <c r="Q466" s="95"/>
      <c r="R466" s="95"/>
    </row>
    <row r="467" spans="1:18" x14ac:dyDescent="0.4">
      <c r="A467" s="381"/>
      <c r="B467" s="372"/>
      <c r="C467" s="138"/>
      <c r="D467" s="138"/>
      <c r="E467" s="138"/>
      <c r="F467" s="138"/>
      <c r="G467" s="138"/>
      <c r="H467" s="138"/>
      <c r="I467" s="138"/>
      <c r="J467" s="138"/>
      <c r="K467" s="138"/>
      <c r="L467" s="138"/>
      <c r="N467" s="95"/>
      <c r="O467" s="95"/>
      <c r="P467" s="95"/>
      <c r="Q467" s="95"/>
      <c r="R467" s="95"/>
    </row>
    <row r="468" spans="1:18" x14ac:dyDescent="0.4">
      <c r="A468" s="381"/>
      <c r="B468" s="372"/>
      <c r="C468" s="138"/>
      <c r="D468" s="138"/>
      <c r="E468" s="138"/>
      <c r="F468" s="138"/>
      <c r="G468" s="138"/>
      <c r="H468" s="138"/>
      <c r="I468" s="138"/>
      <c r="J468" s="138"/>
      <c r="K468" s="138"/>
      <c r="L468" s="138"/>
      <c r="N468" s="95"/>
      <c r="O468" s="95"/>
      <c r="P468" s="95"/>
      <c r="Q468" s="95"/>
      <c r="R468" s="95"/>
    </row>
    <row r="469" spans="1:18" x14ac:dyDescent="0.4">
      <c r="A469" s="381"/>
      <c r="B469" s="372"/>
      <c r="C469" s="138"/>
      <c r="D469" s="138"/>
      <c r="E469" s="138"/>
      <c r="F469" s="138"/>
      <c r="G469" s="138"/>
      <c r="H469" s="138"/>
      <c r="I469" s="138"/>
      <c r="J469" s="138"/>
      <c r="K469" s="138"/>
      <c r="L469" s="138"/>
      <c r="N469" s="95"/>
      <c r="O469" s="95"/>
      <c r="P469" s="95"/>
      <c r="Q469" s="95"/>
      <c r="R469" s="95"/>
    </row>
    <row r="470" spans="1:18" x14ac:dyDescent="0.4">
      <c r="A470" s="381"/>
      <c r="B470" s="372"/>
      <c r="C470" s="138"/>
      <c r="D470" s="138"/>
      <c r="E470" s="138"/>
      <c r="F470" s="138"/>
      <c r="G470" s="138"/>
      <c r="H470" s="138"/>
      <c r="I470" s="138"/>
      <c r="J470" s="138"/>
      <c r="K470" s="138"/>
      <c r="L470" s="138"/>
      <c r="N470" s="95"/>
      <c r="O470" s="95"/>
      <c r="P470" s="95"/>
      <c r="Q470" s="95"/>
      <c r="R470" s="95"/>
    </row>
    <row r="471" spans="1:18" x14ac:dyDescent="0.4">
      <c r="A471" s="381"/>
      <c r="B471" s="372"/>
      <c r="C471" s="138"/>
      <c r="D471" s="138"/>
      <c r="E471" s="138"/>
      <c r="F471" s="138"/>
      <c r="G471" s="138"/>
      <c r="H471" s="138"/>
      <c r="I471" s="138"/>
      <c r="J471" s="138"/>
      <c r="K471" s="138"/>
      <c r="L471" s="138"/>
      <c r="N471" s="95"/>
      <c r="O471" s="95"/>
      <c r="P471" s="95"/>
      <c r="Q471" s="95"/>
      <c r="R471" s="95"/>
    </row>
    <row r="472" spans="1:18" x14ac:dyDescent="0.4">
      <c r="A472" s="381"/>
      <c r="B472" s="372"/>
      <c r="C472" s="138"/>
      <c r="D472" s="138"/>
      <c r="E472" s="138"/>
      <c r="F472" s="138"/>
      <c r="G472" s="138"/>
      <c r="H472" s="138"/>
      <c r="I472" s="138"/>
      <c r="J472" s="138"/>
      <c r="K472" s="138"/>
      <c r="L472" s="138"/>
      <c r="N472" s="95"/>
      <c r="O472" s="95"/>
      <c r="P472" s="95"/>
      <c r="Q472" s="95"/>
      <c r="R472" s="95"/>
    </row>
    <row r="473" spans="1:18" x14ac:dyDescent="0.4">
      <c r="A473" s="381"/>
      <c r="B473" s="372"/>
      <c r="C473" s="138"/>
      <c r="D473" s="138"/>
      <c r="E473" s="138"/>
      <c r="F473" s="138"/>
      <c r="G473" s="138"/>
      <c r="H473" s="138"/>
      <c r="I473" s="138"/>
      <c r="J473" s="138"/>
      <c r="K473" s="138"/>
      <c r="L473" s="138"/>
      <c r="N473" s="95"/>
      <c r="O473" s="95"/>
      <c r="P473" s="95"/>
      <c r="Q473" s="95"/>
      <c r="R473" s="95"/>
    </row>
    <row r="474" spans="1:18" x14ac:dyDescent="0.4">
      <c r="A474" s="381"/>
      <c r="B474" s="372"/>
      <c r="C474" s="138"/>
      <c r="D474" s="138"/>
      <c r="E474" s="138"/>
      <c r="F474" s="138"/>
      <c r="G474" s="138"/>
      <c r="H474" s="138"/>
      <c r="I474" s="138"/>
      <c r="J474" s="138"/>
      <c r="K474" s="138"/>
      <c r="L474" s="138"/>
      <c r="N474" s="95"/>
      <c r="O474" s="95"/>
      <c r="P474" s="95"/>
      <c r="Q474" s="95"/>
      <c r="R474" s="95"/>
    </row>
    <row r="475" spans="1:18" x14ac:dyDescent="0.4">
      <c r="A475" s="381"/>
      <c r="B475" s="372"/>
      <c r="C475" s="138"/>
      <c r="D475" s="138"/>
      <c r="E475" s="138"/>
      <c r="F475" s="138"/>
      <c r="G475" s="138"/>
      <c r="H475" s="138"/>
      <c r="I475" s="138"/>
      <c r="J475" s="138"/>
      <c r="K475" s="138"/>
      <c r="L475" s="138"/>
      <c r="N475" s="95"/>
      <c r="O475" s="95"/>
      <c r="P475" s="95"/>
      <c r="Q475" s="95"/>
      <c r="R475" s="95"/>
    </row>
    <row r="476" spans="1:18" x14ac:dyDescent="0.4">
      <c r="A476" s="381"/>
      <c r="B476" s="372"/>
      <c r="C476" s="138"/>
      <c r="D476" s="138"/>
      <c r="E476" s="138"/>
      <c r="F476" s="138"/>
      <c r="G476" s="138"/>
      <c r="H476" s="138"/>
      <c r="I476" s="138"/>
      <c r="J476" s="138"/>
      <c r="K476" s="138"/>
      <c r="L476" s="138"/>
      <c r="N476" s="95"/>
      <c r="O476" s="95"/>
      <c r="P476" s="95"/>
      <c r="Q476" s="95"/>
      <c r="R476" s="95"/>
    </row>
    <row r="477" spans="1:18" x14ac:dyDescent="0.4">
      <c r="A477" s="381"/>
      <c r="B477" s="372"/>
      <c r="C477" s="138"/>
      <c r="D477" s="138"/>
      <c r="E477" s="138"/>
      <c r="F477" s="138"/>
      <c r="G477" s="138"/>
      <c r="H477" s="138"/>
      <c r="I477" s="138"/>
      <c r="J477" s="138"/>
      <c r="K477" s="138"/>
      <c r="L477" s="138"/>
      <c r="N477" s="95"/>
      <c r="O477" s="95"/>
      <c r="P477" s="95"/>
      <c r="Q477" s="95"/>
      <c r="R477" s="95"/>
    </row>
    <row r="478" spans="1:18" x14ac:dyDescent="0.4">
      <c r="A478" s="381"/>
      <c r="B478" s="372"/>
      <c r="C478" s="138"/>
      <c r="D478" s="138"/>
      <c r="E478" s="138"/>
      <c r="F478" s="138"/>
      <c r="G478" s="138"/>
      <c r="H478" s="138"/>
      <c r="I478" s="138"/>
      <c r="J478" s="138"/>
      <c r="K478" s="138"/>
      <c r="L478" s="138"/>
      <c r="N478" s="95"/>
      <c r="O478" s="95"/>
      <c r="P478" s="95"/>
      <c r="Q478" s="95"/>
      <c r="R478" s="95"/>
    </row>
    <row r="479" spans="1:18" x14ac:dyDescent="0.4">
      <c r="A479" s="381"/>
      <c r="B479" s="372"/>
      <c r="C479" s="138"/>
      <c r="D479" s="138"/>
      <c r="E479" s="138"/>
      <c r="F479" s="138"/>
      <c r="G479" s="138"/>
      <c r="H479" s="138"/>
      <c r="I479" s="138"/>
      <c r="J479" s="138"/>
      <c r="K479" s="138"/>
      <c r="L479" s="138"/>
      <c r="N479" s="95"/>
      <c r="O479" s="95"/>
      <c r="P479" s="95"/>
      <c r="Q479" s="95"/>
      <c r="R479" s="95"/>
    </row>
    <row r="480" spans="1:18" x14ac:dyDescent="0.4">
      <c r="A480" s="381"/>
      <c r="B480" s="372"/>
      <c r="C480" s="138"/>
      <c r="D480" s="138"/>
      <c r="E480" s="138"/>
      <c r="F480" s="138"/>
      <c r="G480" s="138"/>
      <c r="H480" s="138"/>
      <c r="I480" s="138"/>
      <c r="J480" s="138"/>
      <c r="K480" s="138"/>
      <c r="L480" s="138"/>
      <c r="N480" s="95"/>
      <c r="O480" s="95"/>
      <c r="P480" s="95"/>
      <c r="Q480" s="95"/>
      <c r="R480" s="95"/>
    </row>
    <row r="481" spans="1:18" x14ac:dyDescent="0.4">
      <c r="A481" s="381"/>
      <c r="B481" s="372"/>
      <c r="C481" s="138"/>
      <c r="D481" s="138"/>
      <c r="E481" s="138"/>
      <c r="F481" s="138"/>
      <c r="G481" s="138"/>
      <c r="H481" s="138"/>
      <c r="I481" s="138"/>
      <c r="J481" s="138"/>
      <c r="K481" s="138"/>
      <c r="L481" s="138"/>
      <c r="N481" s="95"/>
      <c r="O481" s="95"/>
      <c r="P481" s="95"/>
      <c r="Q481" s="95"/>
      <c r="R481" s="95"/>
    </row>
    <row r="482" spans="1:18" x14ac:dyDescent="0.4">
      <c r="A482" s="381"/>
      <c r="B482" s="372"/>
      <c r="C482" s="138"/>
      <c r="D482" s="138"/>
      <c r="E482" s="138"/>
      <c r="F482" s="138"/>
      <c r="G482" s="138"/>
      <c r="H482" s="138"/>
      <c r="I482" s="138"/>
      <c r="J482" s="138"/>
      <c r="K482" s="138"/>
      <c r="L482" s="138"/>
      <c r="N482" s="95"/>
      <c r="O482" s="95"/>
      <c r="P482" s="95"/>
      <c r="Q482" s="95"/>
      <c r="R482" s="95"/>
    </row>
    <row r="483" spans="1:18" x14ac:dyDescent="0.4">
      <c r="A483" s="381"/>
      <c r="B483" s="372"/>
      <c r="C483" s="138"/>
      <c r="D483" s="138"/>
      <c r="E483" s="138"/>
      <c r="F483" s="138"/>
      <c r="G483" s="138"/>
      <c r="H483" s="138"/>
      <c r="I483" s="138"/>
      <c r="J483" s="138"/>
      <c r="K483" s="138"/>
      <c r="L483" s="138"/>
      <c r="N483" s="95"/>
      <c r="O483" s="95"/>
      <c r="P483" s="95"/>
      <c r="Q483" s="95"/>
      <c r="R483" s="95"/>
    </row>
  </sheetData>
  <pageMargins left="0.75" right="0.75" top="1" bottom="1" header="0.5" footer="0.5"/>
  <headerFooter alignWithMargins="0"/>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9">
    <tabColor theme="5" tint="0.39997558519241921"/>
  </sheetPr>
  <dimension ref="A1:H484"/>
  <sheetViews>
    <sheetView zoomScale="80" zoomScaleNormal="80" workbookViewId="0"/>
  </sheetViews>
  <sheetFormatPr defaultColWidth="8.71875" defaultRowHeight="12.3" x14ac:dyDescent="0.4"/>
  <cols>
    <col min="1" max="1" width="17.44140625" style="78" customWidth="1"/>
    <col min="2" max="2" width="13.5546875" style="78" bestFit="1" customWidth="1"/>
    <col min="3" max="3" width="11.71875" style="132" bestFit="1" customWidth="1"/>
    <col min="4" max="4" width="14.1640625" style="132" bestFit="1" customWidth="1"/>
    <col min="5" max="5" width="17.83203125" style="132" bestFit="1" customWidth="1"/>
    <col min="6" max="6" width="13.5546875" style="132" bestFit="1" customWidth="1"/>
    <col min="7" max="7" width="11.71875" style="132" bestFit="1" customWidth="1"/>
    <col min="8" max="8" width="8.71875" style="130" customWidth="1"/>
    <col min="9" max="16384" width="8.71875" style="130"/>
  </cols>
  <sheetData>
    <row r="1" spans="1:1" ht="14.4" x14ac:dyDescent="0.4">
      <c r="A1" s="131" t="s">
        <v>685</v>
      </c>
    </row>
    <row r="22" spans="1:8" ht="12.6" x14ac:dyDescent="0.45">
      <c r="A22" s="76" t="s">
        <v>175</v>
      </c>
    </row>
    <row r="23" spans="1:8" ht="12.6" x14ac:dyDescent="0.45">
      <c r="A23" s="76"/>
    </row>
    <row r="24" spans="1:8" x14ac:dyDescent="0.4">
      <c r="A24" s="524" t="s">
        <v>509</v>
      </c>
      <c r="E24" s="523" t="s">
        <v>510</v>
      </c>
    </row>
    <row r="25" spans="1:8" x14ac:dyDescent="0.4">
      <c r="A25" s="337" t="s">
        <v>107</v>
      </c>
      <c r="B25" s="99" t="s">
        <v>97</v>
      </c>
      <c r="C25" s="144" t="s">
        <v>113</v>
      </c>
      <c r="D25" s="138"/>
      <c r="E25" s="337" t="s">
        <v>107</v>
      </c>
      <c r="F25" s="99" t="s">
        <v>97</v>
      </c>
      <c r="G25" s="144" t="s">
        <v>113</v>
      </c>
      <c r="H25" s="138"/>
    </row>
    <row r="26" spans="1:8" x14ac:dyDescent="0.4">
      <c r="A26" s="139">
        <v>39630</v>
      </c>
      <c r="B26" s="517">
        <v>550</v>
      </c>
      <c r="C26" s="140">
        <v>145.2907460896657</v>
      </c>
      <c r="D26" s="138"/>
      <c r="E26" s="518">
        <v>39931</v>
      </c>
      <c r="F26" s="175">
        <v>377</v>
      </c>
      <c r="G26" s="176">
        <v>149.06800528972968</v>
      </c>
      <c r="H26" s="516" t="s">
        <v>505</v>
      </c>
    </row>
    <row r="27" spans="1:8" x14ac:dyDescent="0.4">
      <c r="A27" s="139">
        <v>39652</v>
      </c>
      <c r="B27" s="517">
        <v>210</v>
      </c>
      <c r="C27" s="140">
        <v>126.45570661208539</v>
      </c>
      <c r="D27" s="138"/>
      <c r="E27" s="139"/>
      <c r="F27" s="138"/>
      <c r="G27" s="140"/>
      <c r="H27" s="516"/>
    </row>
    <row r="28" spans="1:8" x14ac:dyDescent="0.4">
      <c r="A28" s="139">
        <v>39801</v>
      </c>
      <c r="B28" s="517">
        <v>10</v>
      </c>
      <c r="C28" s="140">
        <v>164.45572195425723</v>
      </c>
      <c r="D28" s="138"/>
      <c r="E28" s="139">
        <v>40121</v>
      </c>
      <c r="F28" s="138">
        <v>110</v>
      </c>
      <c r="G28" s="140">
        <v>134.82019458443031</v>
      </c>
      <c r="H28" s="516" t="s">
        <v>506</v>
      </c>
    </row>
    <row r="29" spans="1:8" x14ac:dyDescent="0.4">
      <c r="A29" s="139">
        <v>39941</v>
      </c>
      <c r="B29" s="517">
        <v>230</v>
      </c>
      <c r="C29" s="140">
        <v>137.68508460827246</v>
      </c>
      <c r="D29" s="138"/>
      <c r="E29" s="139"/>
      <c r="F29" s="138"/>
      <c r="G29" s="140"/>
      <c r="H29" s="516"/>
    </row>
    <row r="30" spans="1:8" x14ac:dyDescent="0.4">
      <c r="A30" s="139">
        <v>39965</v>
      </c>
      <c r="B30" s="517">
        <v>20</v>
      </c>
      <c r="C30" s="140">
        <v>126.21212395114803</v>
      </c>
      <c r="D30" s="138"/>
      <c r="E30" s="139">
        <v>40084</v>
      </c>
      <c r="F30" s="138">
        <v>250</v>
      </c>
      <c r="G30" s="140">
        <v>189.44048063780687</v>
      </c>
      <c r="H30" s="516" t="s">
        <v>507</v>
      </c>
    </row>
    <row r="31" spans="1:8" x14ac:dyDescent="0.4">
      <c r="A31" s="139">
        <v>39986</v>
      </c>
      <c r="B31" s="517">
        <v>48</v>
      </c>
      <c r="C31" s="140">
        <v>161.81548905663686</v>
      </c>
      <c r="D31" s="138"/>
      <c r="E31" s="139">
        <v>40739</v>
      </c>
      <c r="F31" s="138">
        <v>250</v>
      </c>
      <c r="G31" s="140">
        <v>190.84603294206156</v>
      </c>
      <c r="H31" s="516" t="s">
        <v>507</v>
      </c>
    </row>
    <row r="32" spans="1:8" x14ac:dyDescent="0.4">
      <c r="A32" s="139">
        <v>40042</v>
      </c>
      <c r="B32" s="517">
        <v>250</v>
      </c>
      <c r="C32" s="140">
        <v>140.08794936438139</v>
      </c>
      <c r="D32" s="138"/>
      <c r="E32" s="522"/>
      <c r="F32" s="138"/>
      <c r="G32" s="140"/>
      <c r="H32" s="138"/>
    </row>
    <row r="33" spans="1:8" x14ac:dyDescent="0.4">
      <c r="A33" s="139">
        <v>40064</v>
      </c>
      <c r="B33" s="517">
        <v>250</v>
      </c>
      <c r="C33" s="140">
        <v>192.51207117238803</v>
      </c>
      <c r="D33" s="138"/>
      <c r="E33" s="519">
        <v>40527</v>
      </c>
      <c r="F33" s="142">
        <v>250</v>
      </c>
      <c r="G33" s="521">
        <v>131.98673585121338</v>
      </c>
      <c r="H33" s="516" t="s">
        <v>508</v>
      </c>
    </row>
    <row r="34" spans="1:8" x14ac:dyDescent="0.4">
      <c r="A34" s="139">
        <v>40137</v>
      </c>
      <c r="B34" s="517">
        <v>21</v>
      </c>
      <c r="C34" s="140">
        <v>114.28127286800645</v>
      </c>
      <c r="D34" s="138"/>
      <c r="E34" s="138"/>
      <c r="F34" s="138"/>
      <c r="G34" s="138"/>
      <c r="H34" s="138"/>
    </row>
    <row r="35" spans="1:8" x14ac:dyDescent="0.4">
      <c r="A35" s="139">
        <v>40171</v>
      </c>
      <c r="B35" s="517">
        <v>6</v>
      </c>
      <c r="C35" s="140">
        <v>232.7679192034704</v>
      </c>
      <c r="D35" s="138"/>
      <c r="E35" s="381"/>
      <c r="F35" s="138"/>
      <c r="G35" s="138"/>
      <c r="H35" s="138"/>
    </row>
    <row r="36" spans="1:8" x14ac:dyDescent="0.4">
      <c r="A36" s="139">
        <v>40171</v>
      </c>
      <c r="B36" s="517">
        <v>19</v>
      </c>
      <c r="C36" s="140">
        <v>232.7679192034704</v>
      </c>
      <c r="D36" s="138"/>
      <c r="E36" s="138"/>
      <c r="F36" s="138"/>
      <c r="G36" s="138"/>
      <c r="H36" s="138"/>
    </row>
    <row r="37" spans="1:8" x14ac:dyDescent="0.4">
      <c r="A37" s="139">
        <v>40171</v>
      </c>
      <c r="B37" s="517">
        <v>20</v>
      </c>
      <c r="C37" s="140">
        <v>232.7679192034704</v>
      </c>
      <c r="D37" s="138"/>
      <c r="E37" s="138"/>
      <c r="F37" s="138"/>
      <c r="G37" s="138"/>
      <c r="H37" s="138"/>
    </row>
    <row r="38" spans="1:8" x14ac:dyDescent="0.4">
      <c r="A38" s="139">
        <v>40204</v>
      </c>
      <c r="B38" s="517">
        <v>20</v>
      </c>
      <c r="C38" s="140">
        <v>156.78919889199267</v>
      </c>
      <c r="D38" s="138"/>
      <c r="E38" s="138"/>
      <c r="F38" s="138"/>
      <c r="G38" s="138"/>
      <c r="H38" s="138"/>
    </row>
    <row r="39" spans="1:8" x14ac:dyDescent="0.4">
      <c r="A39" s="139">
        <v>40204</v>
      </c>
      <c r="B39" s="517">
        <v>50</v>
      </c>
      <c r="C39" s="140">
        <v>157.94117785682593</v>
      </c>
      <c r="D39" s="138"/>
      <c r="E39" s="138"/>
      <c r="F39" s="138"/>
      <c r="G39" s="138"/>
      <c r="H39" s="138"/>
    </row>
    <row r="40" spans="1:8" x14ac:dyDescent="0.4">
      <c r="A40" s="139">
        <v>40204</v>
      </c>
      <c r="B40" s="517">
        <v>20</v>
      </c>
      <c r="C40" s="140">
        <v>157.94117785682593</v>
      </c>
      <c r="D40" s="138"/>
      <c r="E40" s="138"/>
      <c r="F40" s="138"/>
      <c r="G40" s="138"/>
      <c r="H40" s="138"/>
    </row>
    <row r="41" spans="1:8" x14ac:dyDescent="0.4">
      <c r="A41" s="139">
        <v>40211</v>
      </c>
      <c r="B41" s="517">
        <v>50</v>
      </c>
      <c r="C41" s="140">
        <v>134.17296521757345</v>
      </c>
      <c r="D41" s="138"/>
      <c r="E41" s="138"/>
      <c r="F41" s="138"/>
      <c r="G41" s="138"/>
      <c r="H41" s="138"/>
    </row>
    <row r="42" spans="1:8" x14ac:dyDescent="0.4">
      <c r="A42" s="139">
        <v>40233</v>
      </c>
      <c r="B42" s="517">
        <v>300</v>
      </c>
      <c r="C42" s="140">
        <v>136.41543361093846</v>
      </c>
      <c r="D42" s="138"/>
      <c r="E42" s="138"/>
      <c r="F42" s="138"/>
      <c r="G42" s="138"/>
      <c r="H42" s="138"/>
    </row>
    <row r="43" spans="1:8" x14ac:dyDescent="0.4">
      <c r="A43" s="139">
        <v>40243</v>
      </c>
      <c r="B43" s="517">
        <v>40</v>
      </c>
      <c r="C43" s="140">
        <v>128.41644739381232</v>
      </c>
      <c r="D43" s="138"/>
      <c r="E43" s="138"/>
      <c r="F43" s="138"/>
      <c r="G43" s="138"/>
      <c r="H43" s="138"/>
    </row>
    <row r="44" spans="1:8" x14ac:dyDescent="0.4">
      <c r="A44" s="139">
        <v>40287</v>
      </c>
      <c r="B44" s="517">
        <v>29</v>
      </c>
      <c r="C44" s="140">
        <v>102.51965173885839</v>
      </c>
      <c r="D44" s="138"/>
      <c r="E44" s="138"/>
      <c r="F44" s="138"/>
      <c r="G44" s="138"/>
      <c r="H44" s="138"/>
    </row>
    <row r="45" spans="1:8" x14ac:dyDescent="0.4">
      <c r="A45" s="139">
        <v>40289</v>
      </c>
      <c r="B45" s="517">
        <v>66</v>
      </c>
      <c r="C45" s="140">
        <v>135.88994944907773</v>
      </c>
      <c r="D45" s="138"/>
      <c r="E45" s="138"/>
      <c r="F45" s="138"/>
      <c r="G45" s="138"/>
      <c r="H45" s="138"/>
    </row>
    <row r="46" spans="1:8" x14ac:dyDescent="0.4">
      <c r="A46" s="139">
        <v>40297</v>
      </c>
      <c r="B46" s="517">
        <v>25</v>
      </c>
      <c r="C46" s="140">
        <v>128.03867808268507</v>
      </c>
      <c r="D46" s="138"/>
      <c r="E46" s="138"/>
      <c r="F46" s="138"/>
      <c r="G46" s="138"/>
      <c r="H46" s="138"/>
    </row>
    <row r="47" spans="1:8" x14ac:dyDescent="0.4">
      <c r="A47" s="139">
        <v>40308</v>
      </c>
      <c r="B47" s="517">
        <v>125</v>
      </c>
      <c r="C47" s="140">
        <v>128.38562679836727</v>
      </c>
      <c r="D47" s="138"/>
      <c r="E47" s="138"/>
      <c r="F47" s="138"/>
      <c r="G47" s="138"/>
      <c r="H47" s="138"/>
    </row>
    <row r="48" spans="1:8" x14ac:dyDescent="0.4">
      <c r="A48" s="139">
        <v>40318</v>
      </c>
      <c r="B48" s="517">
        <v>25.8</v>
      </c>
      <c r="C48" s="140">
        <v>154.54344875579176</v>
      </c>
      <c r="D48" s="138"/>
      <c r="E48" s="138"/>
      <c r="F48" s="138"/>
      <c r="G48" s="138"/>
      <c r="H48" s="138"/>
    </row>
    <row r="49" spans="1:8" x14ac:dyDescent="0.4">
      <c r="A49" s="139">
        <v>40330</v>
      </c>
      <c r="B49" s="517">
        <v>20</v>
      </c>
      <c r="C49" s="140">
        <v>128.03867808268507</v>
      </c>
      <c r="D49" s="138"/>
      <c r="E49" s="138"/>
      <c r="F49" s="138"/>
      <c r="G49" s="138"/>
      <c r="H49" s="138"/>
    </row>
    <row r="50" spans="1:8" x14ac:dyDescent="0.4">
      <c r="A50" s="139">
        <v>40385</v>
      </c>
      <c r="B50" s="517">
        <v>20</v>
      </c>
      <c r="C50" s="140">
        <v>129.59082616495928</v>
      </c>
      <c r="D50" s="138"/>
      <c r="E50" s="138"/>
      <c r="F50" s="138"/>
      <c r="G50" s="138"/>
      <c r="H50" s="138"/>
    </row>
    <row r="51" spans="1:8" x14ac:dyDescent="0.4">
      <c r="A51" s="139">
        <v>40388</v>
      </c>
      <c r="B51" s="517">
        <v>45</v>
      </c>
      <c r="C51" s="140">
        <v>124.26824820034791</v>
      </c>
      <c r="D51" s="138"/>
      <c r="E51" s="138"/>
      <c r="F51" s="138"/>
      <c r="G51" s="138"/>
      <c r="H51" s="138"/>
    </row>
    <row r="52" spans="1:8" x14ac:dyDescent="0.4">
      <c r="A52" s="139">
        <v>40388</v>
      </c>
      <c r="B52" s="517">
        <v>150</v>
      </c>
      <c r="C52" s="140">
        <v>149.63355332733474</v>
      </c>
      <c r="D52" s="138"/>
      <c r="E52" s="138"/>
      <c r="F52" s="138"/>
      <c r="G52" s="138"/>
      <c r="H52" s="138"/>
    </row>
    <row r="53" spans="1:8" x14ac:dyDescent="0.4">
      <c r="A53" s="139">
        <v>40414</v>
      </c>
      <c r="B53" s="517">
        <v>23</v>
      </c>
      <c r="C53" s="140">
        <v>110.02605535372581</v>
      </c>
      <c r="D53" s="138"/>
      <c r="E53" s="138"/>
      <c r="F53" s="138"/>
      <c r="G53" s="138"/>
      <c r="H53" s="138"/>
    </row>
    <row r="54" spans="1:8" x14ac:dyDescent="0.4">
      <c r="A54" s="139">
        <v>40441</v>
      </c>
      <c r="B54" s="517">
        <v>62.5</v>
      </c>
      <c r="C54" s="140">
        <v>119.32622099523928</v>
      </c>
      <c r="D54" s="138"/>
      <c r="E54" s="138"/>
      <c r="F54" s="138"/>
      <c r="G54" s="138"/>
      <c r="H54" s="138"/>
    </row>
    <row r="55" spans="1:8" x14ac:dyDescent="0.4">
      <c r="A55" s="139">
        <v>40492</v>
      </c>
      <c r="B55" s="517">
        <v>130</v>
      </c>
      <c r="C55" s="140">
        <v>125.55486656968762</v>
      </c>
      <c r="D55" s="138"/>
      <c r="E55" s="138"/>
      <c r="F55" s="138"/>
      <c r="G55" s="138"/>
      <c r="H55" s="138"/>
    </row>
    <row r="56" spans="1:8" x14ac:dyDescent="0.4">
      <c r="A56" s="139">
        <v>40497</v>
      </c>
      <c r="B56" s="517">
        <v>20</v>
      </c>
      <c r="C56" s="140">
        <v>73.503384351934471</v>
      </c>
      <c r="D56" s="138"/>
      <c r="E56" s="138"/>
      <c r="F56" s="138"/>
      <c r="G56" s="138"/>
      <c r="H56" s="138"/>
    </row>
    <row r="57" spans="1:8" x14ac:dyDescent="0.4">
      <c r="A57" s="139">
        <v>40497</v>
      </c>
      <c r="B57" s="517">
        <v>14</v>
      </c>
      <c r="C57" s="140">
        <v>75.346673125802468</v>
      </c>
      <c r="D57" s="138"/>
      <c r="E57" s="138"/>
      <c r="F57" s="138"/>
      <c r="G57" s="138"/>
      <c r="H57" s="138"/>
    </row>
    <row r="58" spans="1:8" x14ac:dyDescent="0.4">
      <c r="A58" s="139">
        <v>40513</v>
      </c>
      <c r="B58" s="517">
        <v>9</v>
      </c>
      <c r="C58" s="140">
        <v>133.87399430328566</v>
      </c>
      <c r="D58" s="138"/>
      <c r="E58" s="138"/>
      <c r="F58" s="138"/>
      <c r="G58" s="138"/>
      <c r="H58" s="138"/>
    </row>
    <row r="59" spans="1:8" x14ac:dyDescent="0.4">
      <c r="A59" s="139">
        <v>40533</v>
      </c>
      <c r="B59" s="517">
        <v>60</v>
      </c>
      <c r="C59" s="140">
        <v>119.68109562930729</v>
      </c>
      <c r="D59" s="138"/>
      <c r="E59" s="138"/>
      <c r="F59" s="138"/>
      <c r="G59" s="138"/>
      <c r="H59" s="138"/>
    </row>
    <row r="60" spans="1:8" x14ac:dyDescent="0.4">
      <c r="A60" s="139">
        <v>40542</v>
      </c>
      <c r="B60" s="517">
        <v>309</v>
      </c>
      <c r="C60" s="140">
        <v>105.39895769306231</v>
      </c>
      <c r="D60" s="138"/>
      <c r="E60" s="138"/>
      <c r="F60" s="138"/>
      <c r="G60" s="138"/>
      <c r="H60" s="138"/>
    </row>
    <row r="61" spans="1:8" x14ac:dyDescent="0.4">
      <c r="A61" s="139">
        <v>40542</v>
      </c>
      <c r="B61" s="517">
        <v>20</v>
      </c>
      <c r="C61" s="140">
        <v>142.56710847089252</v>
      </c>
      <c r="D61" s="138"/>
      <c r="E61" s="138"/>
      <c r="F61" s="138"/>
      <c r="G61" s="138"/>
      <c r="H61" s="138"/>
    </row>
    <row r="62" spans="1:8" x14ac:dyDescent="0.4">
      <c r="A62" s="139">
        <v>40548</v>
      </c>
      <c r="B62" s="517">
        <v>270</v>
      </c>
      <c r="C62" s="140">
        <v>105.62532012454332</v>
      </c>
      <c r="D62" s="138"/>
      <c r="E62" s="138"/>
      <c r="F62" s="138"/>
      <c r="G62" s="138"/>
      <c r="H62" s="138"/>
    </row>
    <row r="63" spans="1:8" x14ac:dyDescent="0.4">
      <c r="A63" s="139">
        <v>40550</v>
      </c>
      <c r="B63" s="517">
        <v>110</v>
      </c>
      <c r="C63" s="140">
        <v>117.90100245430406</v>
      </c>
      <c r="D63" s="138"/>
      <c r="E63" s="138"/>
      <c r="F63" s="138"/>
      <c r="G63" s="138"/>
      <c r="H63" s="138"/>
    </row>
    <row r="64" spans="1:8" x14ac:dyDescent="0.4">
      <c r="A64" s="139">
        <v>40568</v>
      </c>
      <c r="B64" s="517">
        <v>26</v>
      </c>
      <c r="C64" s="140">
        <v>130.67928018532925</v>
      </c>
      <c r="D64" s="138"/>
      <c r="E64" s="138"/>
      <c r="F64" s="138"/>
      <c r="G64" s="138"/>
      <c r="H64" s="138"/>
    </row>
    <row r="65" spans="1:8" x14ac:dyDescent="0.4">
      <c r="A65" s="139">
        <v>40581</v>
      </c>
      <c r="B65" s="517">
        <v>250</v>
      </c>
      <c r="C65" s="140">
        <v>110.49964734050111</v>
      </c>
      <c r="D65" s="138"/>
      <c r="E65" s="138"/>
      <c r="F65" s="138"/>
      <c r="G65" s="138"/>
      <c r="H65" s="138"/>
    </row>
    <row r="66" spans="1:8" x14ac:dyDescent="0.4">
      <c r="A66" s="139">
        <v>40585</v>
      </c>
      <c r="B66" s="517">
        <v>30</v>
      </c>
      <c r="C66" s="140">
        <v>110.1516817504756</v>
      </c>
      <c r="D66" s="138"/>
      <c r="E66" s="138"/>
      <c r="F66" s="138"/>
      <c r="G66" s="138"/>
      <c r="H66" s="138"/>
    </row>
    <row r="67" spans="1:8" x14ac:dyDescent="0.4">
      <c r="A67" s="139">
        <v>40585</v>
      </c>
      <c r="B67" s="517">
        <v>20</v>
      </c>
      <c r="C67" s="140">
        <v>113.45611005571536</v>
      </c>
      <c r="D67" s="138"/>
      <c r="E67" s="138"/>
      <c r="F67" s="138"/>
      <c r="G67" s="138"/>
      <c r="H67" s="138"/>
    </row>
    <row r="68" spans="1:8" x14ac:dyDescent="0.4">
      <c r="A68" s="139">
        <v>40610</v>
      </c>
      <c r="B68" s="517">
        <v>150</v>
      </c>
      <c r="C68" s="140">
        <v>90.256287176892172</v>
      </c>
      <c r="D68" s="138"/>
      <c r="E68" s="138"/>
      <c r="F68" s="138"/>
      <c r="G68" s="138"/>
      <c r="H68" s="138"/>
    </row>
    <row r="69" spans="1:8" x14ac:dyDescent="0.4">
      <c r="A69" s="139">
        <v>40697</v>
      </c>
      <c r="B69" s="517">
        <v>127</v>
      </c>
      <c r="C69" s="140">
        <v>107.59637847732819</v>
      </c>
      <c r="D69" s="138"/>
      <c r="E69" s="138"/>
      <c r="F69" s="138"/>
      <c r="G69" s="138"/>
      <c r="H69" s="138"/>
    </row>
    <row r="70" spans="1:8" x14ac:dyDescent="0.4">
      <c r="A70" s="139">
        <v>40697</v>
      </c>
      <c r="B70" s="517">
        <v>110</v>
      </c>
      <c r="C70" s="140">
        <v>115.19553556354373</v>
      </c>
      <c r="D70" s="138"/>
      <c r="E70" s="138"/>
      <c r="F70" s="138"/>
      <c r="G70" s="138"/>
      <c r="H70" s="138"/>
    </row>
    <row r="71" spans="1:8" x14ac:dyDescent="0.4">
      <c r="A71" s="139">
        <v>40715</v>
      </c>
      <c r="B71" s="517">
        <v>150</v>
      </c>
      <c r="C71" s="140">
        <v>102.74055073357263</v>
      </c>
      <c r="D71" s="138"/>
      <c r="E71" s="138"/>
      <c r="F71" s="138"/>
      <c r="G71" s="138"/>
      <c r="H71" s="138"/>
    </row>
    <row r="72" spans="1:8" x14ac:dyDescent="0.4">
      <c r="A72" s="139">
        <v>40732</v>
      </c>
      <c r="B72" s="517">
        <v>23</v>
      </c>
      <c r="C72" s="140">
        <v>121.09775972700984</v>
      </c>
      <c r="D72" s="138"/>
      <c r="E72" s="138"/>
      <c r="F72" s="138"/>
      <c r="G72" s="138"/>
      <c r="H72" s="138"/>
    </row>
    <row r="73" spans="1:8" x14ac:dyDescent="0.4">
      <c r="A73" s="139">
        <v>40738</v>
      </c>
      <c r="B73" s="517">
        <v>20</v>
      </c>
      <c r="C73" s="140">
        <v>97.230944040558128</v>
      </c>
      <c r="D73" s="138"/>
      <c r="E73" s="138"/>
      <c r="F73" s="138"/>
      <c r="G73" s="138"/>
      <c r="H73" s="138"/>
    </row>
    <row r="74" spans="1:8" x14ac:dyDescent="0.4">
      <c r="A74" s="139">
        <v>40745</v>
      </c>
      <c r="B74" s="517">
        <v>150</v>
      </c>
      <c r="C74" s="140">
        <v>111.9409899558503</v>
      </c>
      <c r="D74" s="138"/>
      <c r="E74" s="138"/>
      <c r="F74" s="138"/>
      <c r="G74" s="138"/>
      <c r="H74" s="138"/>
    </row>
    <row r="75" spans="1:8" x14ac:dyDescent="0.4">
      <c r="A75" s="139">
        <v>40815</v>
      </c>
      <c r="B75" s="517">
        <v>250</v>
      </c>
      <c r="C75" s="140">
        <v>82.017484107405636</v>
      </c>
      <c r="D75" s="138"/>
      <c r="E75" s="138"/>
      <c r="F75" s="138"/>
      <c r="G75" s="138"/>
      <c r="H75" s="138"/>
    </row>
    <row r="76" spans="1:8" x14ac:dyDescent="0.4">
      <c r="A76" s="139">
        <v>40817</v>
      </c>
      <c r="B76" s="517">
        <v>9</v>
      </c>
      <c r="C76" s="140">
        <v>133.03692870117212</v>
      </c>
      <c r="D76" s="138"/>
      <c r="E76" s="138"/>
      <c r="F76" s="138"/>
      <c r="G76" s="138"/>
      <c r="H76" s="138"/>
    </row>
    <row r="77" spans="1:8" x14ac:dyDescent="0.4">
      <c r="A77" s="139">
        <v>40885</v>
      </c>
      <c r="B77" s="517">
        <v>19</v>
      </c>
      <c r="C77" s="140">
        <v>104.17838165945746</v>
      </c>
      <c r="D77" s="138"/>
      <c r="E77" s="138"/>
      <c r="F77" s="138"/>
      <c r="G77" s="138"/>
      <c r="H77" s="138"/>
    </row>
    <row r="78" spans="1:8" x14ac:dyDescent="0.4">
      <c r="A78" s="139">
        <v>40897</v>
      </c>
      <c r="B78" s="517">
        <v>20</v>
      </c>
      <c r="C78" s="140">
        <v>80.920971708715271</v>
      </c>
      <c r="D78" s="138"/>
      <c r="E78" s="138"/>
      <c r="F78" s="138"/>
      <c r="G78" s="138"/>
      <c r="H78" s="138"/>
    </row>
    <row r="79" spans="1:8" x14ac:dyDescent="0.4">
      <c r="A79" s="139">
        <v>40897</v>
      </c>
      <c r="B79" s="517">
        <v>20</v>
      </c>
      <c r="C79" s="140">
        <v>81.803350471648059</v>
      </c>
      <c r="D79" s="138"/>
      <c r="E79" s="138"/>
      <c r="F79" s="138"/>
      <c r="G79" s="138"/>
      <c r="H79" s="138"/>
    </row>
    <row r="80" spans="1:8" x14ac:dyDescent="0.4">
      <c r="A80" s="139">
        <v>40909</v>
      </c>
      <c r="B80" s="517">
        <v>15</v>
      </c>
      <c r="C80" s="140">
        <v>74.409786058782956</v>
      </c>
      <c r="D80" s="138"/>
      <c r="E80" s="138"/>
      <c r="F80" s="138"/>
      <c r="G80" s="138"/>
      <c r="H80" s="138"/>
    </row>
    <row r="81" spans="1:8" x14ac:dyDescent="0.4">
      <c r="A81" s="139">
        <v>40909</v>
      </c>
      <c r="B81" s="517">
        <v>15</v>
      </c>
      <c r="C81" s="140">
        <v>82.937356166687763</v>
      </c>
      <c r="D81" s="138"/>
      <c r="E81" s="138"/>
      <c r="F81" s="138"/>
      <c r="G81" s="138"/>
      <c r="H81" s="138"/>
    </row>
    <row r="82" spans="1:8" x14ac:dyDescent="0.4">
      <c r="A82" s="139">
        <v>40942</v>
      </c>
      <c r="B82" s="517">
        <v>200</v>
      </c>
      <c r="C82" s="140">
        <v>83.426933085535097</v>
      </c>
      <c r="D82" s="138"/>
      <c r="E82" s="138"/>
      <c r="F82" s="138"/>
      <c r="G82" s="138"/>
      <c r="H82" s="138"/>
    </row>
    <row r="83" spans="1:8" x14ac:dyDescent="0.4">
      <c r="A83" s="139">
        <v>40966</v>
      </c>
      <c r="B83" s="517">
        <v>20</v>
      </c>
      <c r="C83" s="140">
        <v>57.620026552602383</v>
      </c>
      <c r="D83" s="138"/>
      <c r="E83" s="138"/>
      <c r="F83" s="138"/>
      <c r="G83" s="138"/>
      <c r="H83" s="138"/>
    </row>
    <row r="84" spans="1:8" x14ac:dyDescent="0.4">
      <c r="A84" s="139">
        <v>41093</v>
      </c>
      <c r="B84" s="517">
        <v>20</v>
      </c>
      <c r="C84" s="140">
        <v>87.290865194941006</v>
      </c>
      <c r="D84" s="138"/>
      <c r="E84" s="138"/>
      <c r="F84" s="138"/>
      <c r="G84" s="138"/>
      <c r="H84" s="138"/>
    </row>
    <row r="85" spans="1:8" x14ac:dyDescent="0.4">
      <c r="A85" s="139">
        <v>41093</v>
      </c>
      <c r="B85" s="517">
        <v>20</v>
      </c>
      <c r="C85" s="140">
        <v>89.80384502839263</v>
      </c>
      <c r="D85" s="138"/>
      <c r="E85" s="138"/>
      <c r="F85" s="138"/>
      <c r="G85" s="138"/>
      <c r="H85" s="138"/>
    </row>
    <row r="86" spans="1:8" x14ac:dyDescent="0.4">
      <c r="A86" s="139">
        <v>41124</v>
      </c>
      <c r="B86" s="517">
        <v>20</v>
      </c>
      <c r="C86" s="140">
        <v>86.942379729033604</v>
      </c>
      <c r="D86" s="138"/>
      <c r="E86" s="138"/>
      <c r="F86" s="138"/>
      <c r="G86" s="138"/>
      <c r="H86" s="138"/>
    </row>
    <row r="87" spans="1:8" x14ac:dyDescent="0.4">
      <c r="A87" s="139">
        <v>41134</v>
      </c>
      <c r="B87" s="517">
        <v>20</v>
      </c>
      <c r="C87" s="140">
        <v>86.953975002641542</v>
      </c>
      <c r="D87" s="138"/>
      <c r="E87" s="138"/>
      <c r="F87" s="138"/>
      <c r="G87" s="138"/>
      <c r="H87" s="138"/>
    </row>
    <row r="88" spans="1:8" x14ac:dyDescent="0.4">
      <c r="A88" s="139">
        <v>41137</v>
      </c>
      <c r="B88" s="517">
        <v>102</v>
      </c>
      <c r="C88" s="140">
        <v>85.116521318063178</v>
      </c>
      <c r="D88" s="138"/>
      <c r="E88" s="138"/>
      <c r="F88" s="138"/>
      <c r="G88" s="138"/>
      <c r="H88" s="138"/>
    </row>
    <row r="89" spans="1:8" x14ac:dyDescent="0.4">
      <c r="A89" s="139">
        <v>41150</v>
      </c>
      <c r="B89" s="517">
        <v>20</v>
      </c>
      <c r="C89" s="140">
        <v>82.278995859770305</v>
      </c>
      <c r="D89" s="138"/>
      <c r="E89" s="138"/>
      <c r="F89" s="138"/>
      <c r="G89" s="138"/>
      <c r="H89" s="138"/>
    </row>
    <row r="90" spans="1:8" x14ac:dyDescent="0.4">
      <c r="A90" s="139">
        <v>41152</v>
      </c>
      <c r="B90" s="517">
        <v>250</v>
      </c>
      <c r="C90" s="140">
        <v>88.227334807971346</v>
      </c>
      <c r="D90" s="138"/>
      <c r="E90" s="138"/>
      <c r="F90" s="138"/>
      <c r="G90" s="138"/>
      <c r="H90" s="138"/>
    </row>
    <row r="91" spans="1:8" x14ac:dyDescent="0.4">
      <c r="A91" s="139">
        <v>41169</v>
      </c>
      <c r="B91" s="517">
        <v>20</v>
      </c>
      <c r="C91" s="140">
        <v>80.555504530150273</v>
      </c>
      <c r="D91" s="138"/>
      <c r="E91" s="138"/>
      <c r="F91" s="138"/>
      <c r="G91" s="138"/>
      <c r="H91" s="138"/>
    </row>
    <row r="92" spans="1:8" x14ac:dyDescent="0.4">
      <c r="A92" s="139">
        <v>41169</v>
      </c>
      <c r="B92" s="517">
        <v>20.8</v>
      </c>
      <c r="C92" s="140">
        <v>96.273109336038459</v>
      </c>
      <c r="D92" s="138"/>
      <c r="E92" s="138"/>
      <c r="F92" s="138"/>
      <c r="G92" s="138"/>
      <c r="H92" s="138"/>
    </row>
    <row r="93" spans="1:8" x14ac:dyDescent="0.4">
      <c r="A93" s="139">
        <v>41199</v>
      </c>
      <c r="B93" s="517">
        <v>10</v>
      </c>
      <c r="C93" s="140">
        <v>82.665744688357279</v>
      </c>
      <c r="D93" s="138"/>
      <c r="E93" s="138"/>
      <c r="F93" s="138"/>
      <c r="G93" s="138"/>
      <c r="H93" s="138"/>
    </row>
    <row r="94" spans="1:8" x14ac:dyDescent="0.4">
      <c r="A94" s="139">
        <v>41214</v>
      </c>
      <c r="B94" s="517">
        <v>20</v>
      </c>
      <c r="C94" s="140">
        <v>68.240330929720201</v>
      </c>
      <c r="D94" s="138"/>
      <c r="E94" s="138"/>
      <c r="F94" s="138"/>
      <c r="G94" s="138"/>
      <c r="H94" s="138"/>
    </row>
    <row r="95" spans="1:8" x14ac:dyDescent="0.4">
      <c r="A95" s="139">
        <v>41228</v>
      </c>
      <c r="B95" s="517">
        <v>20</v>
      </c>
      <c r="C95" s="140">
        <v>78.718386144874557</v>
      </c>
      <c r="D95" s="138"/>
      <c r="E95" s="138"/>
      <c r="F95" s="138"/>
      <c r="G95" s="138"/>
      <c r="H95" s="138"/>
    </row>
    <row r="96" spans="1:8" x14ac:dyDescent="0.4">
      <c r="A96" s="139">
        <v>41255</v>
      </c>
      <c r="B96" s="517">
        <v>250</v>
      </c>
      <c r="C96" s="140">
        <v>77.098371459659049</v>
      </c>
      <c r="D96" s="138"/>
      <c r="E96" s="138"/>
      <c r="F96" s="138"/>
      <c r="G96" s="138"/>
      <c r="H96" s="138"/>
    </row>
    <row r="97" spans="1:8" x14ac:dyDescent="0.4">
      <c r="A97" s="139">
        <v>41256</v>
      </c>
      <c r="B97" s="517">
        <v>20</v>
      </c>
      <c r="C97" s="140">
        <v>80.318451061926751</v>
      </c>
      <c r="D97" s="138"/>
      <c r="E97" s="138"/>
      <c r="F97" s="138"/>
      <c r="G97" s="138"/>
      <c r="H97" s="138"/>
    </row>
    <row r="98" spans="1:8" x14ac:dyDescent="0.4">
      <c r="A98" s="139">
        <v>41333</v>
      </c>
      <c r="B98" s="517">
        <v>45</v>
      </c>
      <c r="C98" s="140">
        <v>77.344977044547335</v>
      </c>
      <c r="D98" s="138"/>
      <c r="E98" s="138"/>
      <c r="F98" s="138"/>
      <c r="G98" s="138"/>
      <c r="H98" s="138"/>
    </row>
    <row r="99" spans="1:8" x14ac:dyDescent="0.4">
      <c r="A99" s="139">
        <v>41355</v>
      </c>
      <c r="B99" s="517">
        <v>20</v>
      </c>
      <c r="C99" s="140">
        <v>81.795282422778698</v>
      </c>
      <c r="D99" s="138"/>
      <c r="E99" s="138"/>
      <c r="F99" s="138"/>
      <c r="G99" s="138"/>
      <c r="H99" s="138"/>
    </row>
    <row r="100" spans="1:8" x14ac:dyDescent="0.4">
      <c r="A100" s="139">
        <v>41355</v>
      </c>
      <c r="B100" s="517">
        <v>20</v>
      </c>
      <c r="C100" s="140">
        <v>83.071288828573969</v>
      </c>
      <c r="D100" s="138"/>
      <c r="E100" s="138"/>
      <c r="F100" s="138"/>
      <c r="G100" s="138"/>
      <c r="H100" s="138"/>
    </row>
    <row r="101" spans="1:8" x14ac:dyDescent="0.4">
      <c r="A101" s="139">
        <v>41358</v>
      </c>
      <c r="B101" s="517">
        <v>20</v>
      </c>
      <c r="C101" s="140">
        <v>72.67541840683802</v>
      </c>
      <c r="D101" s="138"/>
      <c r="E101" s="138"/>
      <c r="F101" s="138"/>
      <c r="G101" s="138"/>
      <c r="H101" s="138"/>
    </row>
    <row r="102" spans="1:8" x14ac:dyDescent="0.4">
      <c r="A102" s="139">
        <v>41374</v>
      </c>
      <c r="B102" s="517">
        <v>20</v>
      </c>
      <c r="C102" s="140">
        <v>81.624943373945641</v>
      </c>
      <c r="D102" s="138"/>
      <c r="E102" s="138"/>
      <c r="F102" s="138"/>
      <c r="G102" s="138"/>
      <c r="H102" s="138"/>
    </row>
    <row r="103" spans="1:8" x14ac:dyDescent="0.4">
      <c r="A103" s="139">
        <v>41380</v>
      </c>
      <c r="B103" s="517">
        <v>20</v>
      </c>
      <c r="C103" s="140">
        <v>60.0322595419576</v>
      </c>
      <c r="D103" s="138"/>
      <c r="E103" s="138"/>
      <c r="F103" s="138"/>
      <c r="G103" s="138"/>
      <c r="H103" s="138"/>
    </row>
    <row r="104" spans="1:8" x14ac:dyDescent="0.4">
      <c r="A104" s="139">
        <v>41426</v>
      </c>
      <c r="B104" s="517">
        <v>20</v>
      </c>
      <c r="C104" s="140">
        <v>56.213772917396433</v>
      </c>
      <c r="D104" s="138"/>
      <c r="E104" s="138"/>
      <c r="F104" s="138"/>
      <c r="G104" s="138"/>
      <c r="H104" s="138"/>
    </row>
    <row r="105" spans="1:8" x14ac:dyDescent="0.4">
      <c r="A105" s="139">
        <v>41428</v>
      </c>
      <c r="B105" s="517">
        <v>48</v>
      </c>
      <c r="C105" s="140">
        <v>63.514662765746657</v>
      </c>
      <c r="D105" s="138"/>
      <c r="E105" s="138"/>
      <c r="F105" s="138"/>
      <c r="G105" s="138"/>
      <c r="H105" s="138"/>
    </row>
    <row r="106" spans="1:8" x14ac:dyDescent="0.4">
      <c r="A106" s="139">
        <v>41428</v>
      </c>
      <c r="B106" s="517">
        <v>40</v>
      </c>
      <c r="C106" s="140">
        <v>64.365996588358087</v>
      </c>
      <c r="D106" s="138"/>
      <c r="E106" s="138"/>
      <c r="F106" s="138"/>
      <c r="G106" s="138"/>
      <c r="H106" s="138"/>
    </row>
    <row r="107" spans="1:8" x14ac:dyDescent="0.4">
      <c r="A107" s="139">
        <v>41458</v>
      </c>
      <c r="B107" s="517">
        <v>50</v>
      </c>
      <c r="C107" s="140">
        <v>54.630616138445191</v>
      </c>
      <c r="D107" s="138"/>
      <c r="E107" s="138"/>
      <c r="F107" s="138"/>
      <c r="G107" s="138"/>
      <c r="H107" s="138"/>
    </row>
    <row r="108" spans="1:8" x14ac:dyDescent="0.4">
      <c r="A108" s="139">
        <v>41465</v>
      </c>
      <c r="B108" s="517">
        <v>40</v>
      </c>
      <c r="C108" s="140">
        <v>56.026393674338351</v>
      </c>
      <c r="D108" s="138"/>
      <c r="E108" s="138"/>
      <c r="F108" s="138"/>
      <c r="G108" s="138"/>
      <c r="H108" s="138"/>
    </row>
    <row r="109" spans="1:8" x14ac:dyDescent="0.4">
      <c r="A109" s="139">
        <v>41465</v>
      </c>
      <c r="B109" s="517">
        <v>20</v>
      </c>
      <c r="C109" s="140">
        <v>60.099855479946847</v>
      </c>
      <c r="D109" s="138"/>
      <c r="E109" s="138"/>
      <c r="F109" s="138"/>
      <c r="G109" s="138"/>
      <c r="H109" s="138"/>
    </row>
    <row r="110" spans="1:8" x14ac:dyDescent="0.4">
      <c r="A110" s="139">
        <v>41472</v>
      </c>
      <c r="B110" s="517">
        <v>20</v>
      </c>
      <c r="C110" s="140">
        <v>78.615846450293716</v>
      </c>
      <c r="D110" s="138"/>
      <c r="E110" s="138"/>
      <c r="F110" s="138"/>
      <c r="G110" s="138"/>
      <c r="H110" s="138"/>
    </row>
    <row r="111" spans="1:8" x14ac:dyDescent="0.4">
      <c r="A111" s="139">
        <v>41472</v>
      </c>
      <c r="B111" s="517">
        <v>12</v>
      </c>
      <c r="C111" s="140">
        <v>78.615846450293716</v>
      </c>
      <c r="D111" s="138"/>
      <c r="E111" s="138"/>
      <c r="F111" s="138"/>
      <c r="G111" s="138"/>
      <c r="H111" s="138"/>
    </row>
    <row r="112" spans="1:8" x14ac:dyDescent="0.4">
      <c r="A112" s="139">
        <v>41523</v>
      </c>
      <c r="B112" s="517">
        <v>15</v>
      </c>
      <c r="C112" s="140">
        <v>63.715144126867884</v>
      </c>
      <c r="D112" s="138"/>
      <c r="E112" s="138"/>
      <c r="F112" s="138"/>
      <c r="G112" s="138"/>
      <c r="H112" s="138"/>
    </row>
    <row r="113" spans="1:8" x14ac:dyDescent="0.4">
      <c r="A113" s="139">
        <v>41544</v>
      </c>
      <c r="B113" s="517">
        <v>20</v>
      </c>
      <c r="C113" s="140">
        <v>61.044211140401245</v>
      </c>
      <c r="D113" s="138"/>
      <c r="E113" s="138"/>
      <c r="F113" s="138"/>
      <c r="G113" s="138"/>
      <c r="H113" s="138"/>
    </row>
    <row r="114" spans="1:8" x14ac:dyDescent="0.4">
      <c r="A114" s="139">
        <v>41556</v>
      </c>
      <c r="B114" s="517">
        <v>20</v>
      </c>
      <c r="C114" s="140">
        <v>63.252258643009228</v>
      </c>
      <c r="D114" s="138"/>
      <c r="E114" s="138"/>
      <c r="F114" s="138"/>
      <c r="G114" s="138"/>
      <c r="H114" s="138"/>
    </row>
    <row r="115" spans="1:8" x14ac:dyDescent="0.4">
      <c r="A115" s="139">
        <v>41569</v>
      </c>
      <c r="B115" s="517">
        <v>20</v>
      </c>
      <c r="C115" s="140">
        <v>61.267000232154551</v>
      </c>
      <c r="D115" s="138"/>
      <c r="E115" s="138"/>
      <c r="F115" s="138"/>
      <c r="G115" s="138"/>
      <c r="H115" s="138"/>
    </row>
    <row r="116" spans="1:8" x14ac:dyDescent="0.4">
      <c r="A116" s="139">
        <v>41609</v>
      </c>
      <c r="B116" s="517">
        <v>7.3140000000000001</v>
      </c>
      <c r="C116" s="140">
        <v>78.042245775809263</v>
      </c>
      <c r="D116" s="138"/>
      <c r="E116" s="138"/>
      <c r="F116" s="138"/>
      <c r="G116" s="138"/>
      <c r="H116" s="138"/>
    </row>
    <row r="117" spans="1:8" x14ac:dyDescent="0.4">
      <c r="A117" s="139">
        <v>41627</v>
      </c>
      <c r="B117" s="517">
        <v>150</v>
      </c>
      <c r="C117" s="140">
        <v>53.260198223249645</v>
      </c>
      <c r="D117" s="138"/>
      <c r="E117" s="138"/>
      <c r="F117" s="138"/>
      <c r="G117" s="138"/>
      <c r="H117" s="138"/>
    </row>
    <row r="118" spans="1:8" x14ac:dyDescent="0.4">
      <c r="A118" s="139">
        <v>41669</v>
      </c>
      <c r="B118" s="517">
        <v>7</v>
      </c>
      <c r="C118" s="140">
        <v>65.668732558977624</v>
      </c>
      <c r="D118" s="138"/>
      <c r="E118" s="138"/>
      <c r="F118" s="138"/>
      <c r="G118" s="138"/>
      <c r="H118" s="138"/>
    </row>
    <row r="119" spans="1:8" x14ac:dyDescent="0.4">
      <c r="A119" s="139">
        <v>41715</v>
      </c>
      <c r="B119" s="517">
        <v>20</v>
      </c>
      <c r="C119" s="140">
        <v>60.360814617509256</v>
      </c>
      <c r="D119" s="138"/>
      <c r="E119" s="138"/>
      <c r="F119" s="138"/>
      <c r="G119" s="138"/>
      <c r="H119" s="138"/>
    </row>
    <row r="120" spans="1:8" x14ac:dyDescent="0.4">
      <c r="A120" s="139">
        <v>41724</v>
      </c>
      <c r="B120" s="517">
        <v>26.66</v>
      </c>
      <c r="C120" s="140">
        <v>56.564060633116803</v>
      </c>
      <c r="D120" s="138"/>
      <c r="E120" s="138"/>
      <c r="F120" s="138"/>
      <c r="G120" s="138"/>
      <c r="H120" s="138"/>
    </row>
    <row r="121" spans="1:8" x14ac:dyDescent="0.4">
      <c r="A121" s="139">
        <v>41786</v>
      </c>
      <c r="B121" s="517">
        <v>30</v>
      </c>
      <c r="C121" s="140">
        <v>60.023334159885067</v>
      </c>
      <c r="D121" s="138"/>
      <c r="E121" s="138"/>
      <c r="F121" s="138"/>
      <c r="G121" s="138"/>
      <c r="H121" s="138"/>
    </row>
    <row r="122" spans="1:8" x14ac:dyDescent="0.4">
      <c r="A122" s="139">
        <v>41802</v>
      </c>
      <c r="B122" s="517">
        <v>30</v>
      </c>
      <c r="C122" s="140">
        <v>54.421452968467172</v>
      </c>
      <c r="D122" s="138"/>
      <c r="E122" s="138"/>
      <c r="F122" s="138"/>
      <c r="G122" s="138"/>
      <c r="H122" s="138"/>
    </row>
    <row r="123" spans="1:8" x14ac:dyDescent="0.4">
      <c r="A123" s="139">
        <v>41838</v>
      </c>
      <c r="B123" s="517">
        <v>93.6</v>
      </c>
      <c r="C123" s="140">
        <v>51.531644255374999</v>
      </c>
      <c r="D123" s="138"/>
      <c r="E123" s="138"/>
      <c r="F123" s="138"/>
      <c r="G123" s="138"/>
      <c r="H123" s="138"/>
    </row>
    <row r="124" spans="1:8" x14ac:dyDescent="0.4">
      <c r="A124" s="139">
        <v>41843</v>
      </c>
      <c r="B124" s="517">
        <v>75</v>
      </c>
      <c r="C124" s="140">
        <v>54.895855942905136</v>
      </c>
      <c r="D124" s="138"/>
      <c r="E124" s="138"/>
      <c r="F124" s="138"/>
      <c r="G124" s="138"/>
      <c r="H124" s="138"/>
    </row>
    <row r="125" spans="1:8" x14ac:dyDescent="0.4">
      <c r="A125" s="139">
        <v>41844</v>
      </c>
      <c r="B125" s="517">
        <v>56</v>
      </c>
      <c r="C125" s="140">
        <v>54.630616138445191</v>
      </c>
      <c r="D125" s="138"/>
      <c r="E125" s="138"/>
      <c r="F125" s="138"/>
      <c r="G125" s="138"/>
      <c r="H125" s="138"/>
    </row>
    <row r="126" spans="1:8" x14ac:dyDescent="0.4">
      <c r="A126" s="139">
        <v>41844</v>
      </c>
      <c r="B126" s="517">
        <v>56</v>
      </c>
      <c r="C126" s="140">
        <v>55.168765966498313</v>
      </c>
      <c r="D126" s="138"/>
      <c r="E126" s="138"/>
      <c r="F126" s="138"/>
      <c r="G126" s="138"/>
      <c r="H126" s="138"/>
    </row>
    <row r="127" spans="1:8" x14ac:dyDescent="0.4">
      <c r="A127" s="139">
        <v>41870</v>
      </c>
      <c r="B127" s="517">
        <v>105</v>
      </c>
      <c r="C127" s="140">
        <v>57.682934694433456</v>
      </c>
      <c r="D127" s="138"/>
      <c r="E127" s="138"/>
      <c r="F127" s="138"/>
      <c r="G127" s="138"/>
      <c r="H127" s="138"/>
    </row>
    <row r="128" spans="1:8" x14ac:dyDescent="0.4">
      <c r="A128" s="139">
        <v>41876</v>
      </c>
      <c r="B128" s="517">
        <v>60</v>
      </c>
      <c r="C128" s="140">
        <v>57.791921562831128</v>
      </c>
      <c r="D128" s="138"/>
      <c r="E128" s="138"/>
      <c r="F128" s="138"/>
      <c r="G128" s="138"/>
      <c r="H128" s="138"/>
    </row>
    <row r="129" spans="1:8" x14ac:dyDescent="0.4">
      <c r="A129" s="139">
        <v>41885</v>
      </c>
      <c r="B129" s="517">
        <v>60</v>
      </c>
      <c r="C129" s="140">
        <v>48.013278402974613</v>
      </c>
      <c r="D129" s="138"/>
      <c r="E129" s="138"/>
      <c r="F129" s="138"/>
      <c r="G129" s="138"/>
      <c r="H129" s="138"/>
    </row>
    <row r="130" spans="1:8" x14ac:dyDescent="0.4">
      <c r="A130" s="139">
        <v>41915</v>
      </c>
      <c r="B130" s="517">
        <v>30</v>
      </c>
      <c r="C130" s="140">
        <v>56.369383221106091</v>
      </c>
      <c r="D130" s="138"/>
      <c r="E130" s="138"/>
      <c r="F130" s="138"/>
      <c r="G130" s="138"/>
      <c r="H130" s="138"/>
    </row>
    <row r="131" spans="1:8" x14ac:dyDescent="0.4">
      <c r="A131" s="139">
        <v>41932</v>
      </c>
      <c r="B131" s="517">
        <v>40</v>
      </c>
      <c r="C131" s="140">
        <v>54.06898241815334</v>
      </c>
      <c r="D131" s="138"/>
      <c r="E131" s="138"/>
      <c r="F131" s="138"/>
      <c r="G131" s="138"/>
      <c r="H131" s="138"/>
    </row>
    <row r="132" spans="1:8" x14ac:dyDescent="0.4">
      <c r="A132" s="139">
        <v>41933</v>
      </c>
      <c r="B132" s="517">
        <v>11.4</v>
      </c>
      <c r="C132" s="140">
        <v>59.097275301369088</v>
      </c>
      <c r="D132" s="138"/>
      <c r="E132" s="138"/>
      <c r="F132" s="138"/>
      <c r="G132" s="138"/>
      <c r="H132" s="138"/>
    </row>
    <row r="133" spans="1:8" x14ac:dyDescent="0.4">
      <c r="A133" s="139">
        <v>41934</v>
      </c>
      <c r="B133" s="517">
        <v>20</v>
      </c>
      <c r="C133" s="140">
        <v>47.517543263682654</v>
      </c>
      <c r="D133" s="138"/>
      <c r="E133" s="138"/>
      <c r="F133" s="138"/>
      <c r="G133" s="138"/>
      <c r="H133" s="138"/>
    </row>
    <row r="134" spans="1:8" x14ac:dyDescent="0.4">
      <c r="A134" s="139">
        <v>41934</v>
      </c>
      <c r="B134" s="517">
        <v>20</v>
      </c>
      <c r="C134" s="140">
        <v>53.697203498830198</v>
      </c>
      <c r="D134" s="138"/>
      <c r="E134" s="138"/>
      <c r="F134" s="138"/>
      <c r="G134" s="138"/>
      <c r="H134" s="138"/>
    </row>
    <row r="135" spans="1:8" x14ac:dyDescent="0.4">
      <c r="A135" s="139">
        <v>41934</v>
      </c>
      <c r="B135" s="517">
        <v>20</v>
      </c>
      <c r="C135" s="140">
        <v>53.697203498830198</v>
      </c>
      <c r="D135" s="138"/>
      <c r="E135" s="138"/>
      <c r="F135" s="138"/>
      <c r="G135" s="138"/>
      <c r="H135" s="138"/>
    </row>
    <row r="136" spans="1:8" x14ac:dyDescent="0.4">
      <c r="A136" s="139">
        <v>41934</v>
      </c>
      <c r="B136" s="517">
        <v>15</v>
      </c>
      <c r="C136" s="140">
        <v>53.697203498830198</v>
      </c>
      <c r="D136" s="138"/>
      <c r="E136" s="138"/>
      <c r="F136" s="138"/>
      <c r="G136" s="138"/>
      <c r="H136" s="138"/>
    </row>
    <row r="137" spans="1:8" x14ac:dyDescent="0.4">
      <c r="A137" s="139">
        <v>41934</v>
      </c>
      <c r="B137" s="517">
        <v>20</v>
      </c>
      <c r="C137" s="140">
        <v>53.697203498830198</v>
      </c>
      <c r="D137" s="138"/>
      <c r="E137" s="138"/>
      <c r="F137" s="138"/>
      <c r="G137" s="138"/>
      <c r="H137" s="138"/>
    </row>
    <row r="138" spans="1:8" x14ac:dyDescent="0.4">
      <c r="A138" s="139">
        <v>41934</v>
      </c>
      <c r="B138" s="517">
        <v>19.5</v>
      </c>
      <c r="C138" s="140">
        <v>61.115633576738659</v>
      </c>
      <c r="D138" s="138"/>
      <c r="E138" s="138"/>
      <c r="F138" s="138"/>
      <c r="G138" s="138"/>
      <c r="H138" s="138"/>
    </row>
    <row r="139" spans="1:8" x14ac:dyDescent="0.4">
      <c r="A139" s="139">
        <v>41934</v>
      </c>
      <c r="B139" s="517">
        <v>19.5</v>
      </c>
      <c r="C139" s="140">
        <v>61.130851612987875</v>
      </c>
      <c r="D139" s="138"/>
      <c r="E139" s="138"/>
      <c r="F139" s="138"/>
      <c r="G139" s="138"/>
      <c r="H139" s="138"/>
    </row>
    <row r="140" spans="1:8" x14ac:dyDescent="0.4">
      <c r="A140" s="139">
        <v>41934</v>
      </c>
      <c r="B140" s="517">
        <v>14.7</v>
      </c>
      <c r="C140" s="140">
        <v>63.017888107887231</v>
      </c>
      <c r="D140" s="138"/>
      <c r="E140" s="138"/>
      <c r="F140" s="138"/>
      <c r="G140" s="138"/>
      <c r="H140" s="138"/>
    </row>
    <row r="141" spans="1:8" x14ac:dyDescent="0.4">
      <c r="A141" s="139">
        <v>41956</v>
      </c>
      <c r="B141" s="517">
        <v>30</v>
      </c>
      <c r="C141" s="140">
        <v>58.76764294160288</v>
      </c>
      <c r="D141" s="138"/>
      <c r="E141" s="138"/>
      <c r="F141" s="138"/>
      <c r="G141" s="138"/>
      <c r="H141" s="138"/>
    </row>
    <row r="142" spans="1:8" x14ac:dyDescent="0.4">
      <c r="A142" s="139">
        <v>41961</v>
      </c>
      <c r="B142" s="517">
        <v>45</v>
      </c>
      <c r="C142" s="140">
        <v>46.790340520336485</v>
      </c>
      <c r="D142" s="138"/>
      <c r="E142" s="138"/>
      <c r="F142" s="138"/>
      <c r="G142" s="138"/>
      <c r="H142" s="138"/>
    </row>
    <row r="143" spans="1:8" x14ac:dyDescent="0.4">
      <c r="A143" s="139">
        <v>41982</v>
      </c>
      <c r="B143" s="517">
        <v>130</v>
      </c>
      <c r="C143" s="140">
        <v>56.140627073301616</v>
      </c>
      <c r="D143" s="138"/>
      <c r="E143" s="138"/>
      <c r="F143" s="138"/>
      <c r="G143" s="138"/>
      <c r="H143" s="138"/>
    </row>
    <row r="144" spans="1:8" x14ac:dyDescent="0.4">
      <c r="A144" s="139">
        <v>42068</v>
      </c>
      <c r="B144" s="517">
        <v>10.5</v>
      </c>
      <c r="C144" s="140">
        <v>80.165376932496414</v>
      </c>
      <c r="D144" s="138"/>
      <c r="E144" s="138"/>
      <c r="F144" s="138"/>
      <c r="G144" s="138"/>
      <c r="H144" s="138"/>
    </row>
    <row r="145" spans="1:8" x14ac:dyDescent="0.4">
      <c r="A145" s="139">
        <v>42086</v>
      </c>
      <c r="B145" s="517">
        <v>20</v>
      </c>
      <c r="C145" s="140">
        <v>65.013615963571439</v>
      </c>
      <c r="D145" s="138"/>
      <c r="E145" s="138"/>
      <c r="F145" s="138"/>
      <c r="G145" s="138"/>
      <c r="H145" s="138"/>
    </row>
    <row r="146" spans="1:8" x14ac:dyDescent="0.4">
      <c r="A146" s="139">
        <v>42097</v>
      </c>
      <c r="B146" s="517">
        <v>54</v>
      </c>
      <c r="C146" s="140">
        <v>43.262201020825145</v>
      </c>
      <c r="D146" s="138"/>
      <c r="E146" s="138"/>
      <c r="F146" s="138"/>
      <c r="G146" s="138"/>
      <c r="H146" s="138"/>
    </row>
    <row r="147" spans="1:8" x14ac:dyDescent="0.4">
      <c r="A147" s="139">
        <v>42108</v>
      </c>
      <c r="B147" s="517">
        <v>6.8</v>
      </c>
      <c r="C147" s="140">
        <v>60.413314906856783</v>
      </c>
      <c r="D147" s="138"/>
      <c r="E147" s="138"/>
      <c r="F147" s="138"/>
      <c r="G147" s="138"/>
      <c r="H147" s="138"/>
    </row>
    <row r="148" spans="1:8" x14ac:dyDescent="0.4">
      <c r="A148" s="139">
        <v>42111</v>
      </c>
      <c r="B148" s="517">
        <v>20</v>
      </c>
      <c r="C148" s="140">
        <v>50.55380853610972</v>
      </c>
      <c r="D148" s="138"/>
      <c r="E148" s="138"/>
      <c r="F148" s="138"/>
      <c r="G148" s="138"/>
      <c r="H148" s="138"/>
    </row>
    <row r="149" spans="1:8" x14ac:dyDescent="0.4">
      <c r="A149" s="139">
        <v>42160</v>
      </c>
      <c r="B149" s="517">
        <v>100</v>
      </c>
      <c r="C149" s="140">
        <v>40.082688466248207</v>
      </c>
      <c r="D149" s="138"/>
      <c r="E149" s="138"/>
      <c r="F149" s="138"/>
      <c r="G149" s="138"/>
      <c r="H149" s="138"/>
    </row>
    <row r="150" spans="1:8" x14ac:dyDescent="0.4">
      <c r="A150" s="139">
        <v>42174</v>
      </c>
      <c r="B150" s="517">
        <v>100</v>
      </c>
      <c r="C150" s="140">
        <v>41.996760280273485</v>
      </c>
      <c r="D150" s="138"/>
      <c r="E150" s="138"/>
      <c r="F150" s="138"/>
      <c r="G150" s="138"/>
      <c r="H150" s="138"/>
    </row>
    <row r="151" spans="1:8" x14ac:dyDescent="0.4">
      <c r="A151" s="139">
        <v>42178</v>
      </c>
      <c r="B151" s="517">
        <v>46</v>
      </c>
      <c r="C151" s="140">
        <v>46.538170599278388</v>
      </c>
      <c r="D151" s="138"/>
      <c r="E151" s="138"/>
      <c r="F151" s="138"/>
      <c r="G151" s="138"/>
      <c r="H151" s="138"/>
    </row>
    <row r="152" spans="1:8" x14ac:dyDescent="0.4">
      <c r="A152" s="139">
        <v>42180</v>
      </c>
      <c r="B152" s="517">
        <v>100.815</v>
      </c>
      <c r="C152" s="140">
        <v>52.24117308862413</v>
      </c>
      <c r="D152" s="138"/>
      <c r="E152" s="138"/>
      <c r="F152" s="138"/>
      <c r="G152" s="138"/>
      <c r="H152" s="138"/>
    </row>
    <row r="153" spans="1:8" x14ac:dyDescent="0.4">
      <c r="A153" s="139">
        <v>42200</v>
      </c>
      <c r="B153" s="517">
        <v>125</v>
      </c>
      <c r="C153" s="140">
        <v>49.643911089058506</v>
      </c>
      <c r="D153" s="138"/>
      <c r="E153" s="138"/>
      <c r="F153" s="138"/>
      <c r="G153" s="138"/>
      <c r="H153" s="138"/>
    </row>
    <row r="154" spans="1:8" x14ac:dyDescent="0.4">
      <c r="A154" s="139">
        <v>42201</v>
      </c>
      <c r="B154" s="517">
        <v>150</v>
      </c>
      <c r="C154" s="140">
        <v>46.667680401473191</v>
      </c>
      <c r="D154" s="138"/>
      <c r="E154" s="138"/>
      <c r="F154" s="138"/>
      <c r="G154" s="138"/>
      <c r="H154" s="138"/>
    </row>
    <row r="155" spans="1:8" x14ac:dyDescent="0.4">
      <c r="A155" s="139">
        <v>42221</v>
      </c>
      <c r="B155" s="517">
        <v>30</v>
      </c>
      <c r="C155" s="140">
        <v>43.026839920156732</v>
      </c>
      <c r="D155" s="138"/>
      <c r="E155" s="138"/>
      <c r="F155" s="138"/>
      <c r="G155" s="138"/>
      <c r="H155" s="138"/>
    </row>
    <row r="156" spans="1:8" x14ac:dyDescent="0.4">
      <c r="A156" s="139">
        <v>42228</v>
      </c>
      <c r="B156" s="517">
        <v>10</v>
      </c>
      <c r="C156" s="140">
        <v>47.916239973021511</v>
      </c>
      <c r="D156" s="138"/>
      <c r="E156" s="138"/>
      <c r="F156" s="138"/>
      <c r="G156" s="138"/>
      <c r="H156" s="138"/>
    </row>
    <row r="157" spans="1:8" x14ac:dyDescent="0.4">
      <c r="A157" s="139">
        <v>42232</v>
      </c>
      <c r="B157" s="517">
        <v>10</v>
      </c>
      <c r="C157" s="140">
        <v>47.916239973021511</v>
      </c>
      <c r="D157" s="138"/>
      <c r="E157" s="138"/>
      <c r="F157" s="138"/>
      <c r="G157" s="138"/>
      <c r="H157" s="138"/>
    </row>
    <row r="158" spans="1:8" x14ac:dyDescent="0.4">
      <c r="A158" s="139">
        <v>42244</v>
      </c>
      <c r="B158" s="517">
        <v>150</v>
      </c>
      <c r="C158" s="140">
        <v>48.674857224043222</v>
      </c>
      <c r="D158" s="138"/>
      <c r="E158" s="138"/>
      <c r="F158" s="138"/>
      <c r="G158" s="138"/>
      <c r="H158" s="138"/>
    </row>
    <row r="159" spans="1:8" x14ac:dyDescent="0.4">
      <c r="A159" s="139">
        <v>42250</v>
      </c>
      <c r="B159" s="517">
        <v>10.88</v>
      </c>
      <c r="C159" s="140">
        <v>71.722926883534242</v>
      </c>
      <c r="D159" s="138"/>
      <c r="E159" s="138"/>
      <c r="F159" s="138"/>
      <c r="G159" s="138"/>
      <c r="H159" s="138"/>
    </row>
    <row r="160" spans="1:8" x14ac:dyDescent="0.4">
      <c r="A160" s="139">
        <v>42285</v>
      </c>
      <c r="B160" s="517">
        <v>55</v>
      </c>
      <c r="C160" s="140">
        <v>46.835750110018289</v>
      </c>
      <c r="D160" s="138"/>
      <c r="E160" s="138"/>
      <c r="F160" s="138"/>
      <c r="G160" s="138"/>
      <c r="H160" s="138"/>
    </row>
    <row r="161" spans="1:8" x14ac:dyDescent="0.4">
      <c r="A161" s="139">
        <v>42313</v>
      </c>
      <c r="B161" s="517">
        <v>85</v>
      </c>
      <c r="C161" s="140">
        <v>49.223284162138249</v>
      </c>
      <c r="D161" s="138"/>
      <c r="E161" s="138"/>
      <c r="F161" s="138"/>
      <c r="G161" s="138"/>
      <c r="H161" s="138"/>
    </row>
    <row r="162" spans="1:8" x14ac:dyDescent="0.4">
      <c r="A162" s="139">
        <v>42314</v>
      </c>
      <c r="B162" s="517">
        <v>54</v>
      </c>
      <c r="C162" s="140">
        <v>42.609640565207329</v>
      </c>
      <c r="D162" s="138"/>
      <c r="E162" s="138"/>
      <c r="F162" s="138"/>
      <c r="G162" s="138"/>
      <c r="H162" s="138"/>
    </row>
    <row r="163" spans="1:8" x14ac:dyDescent="0.4">
      <c r="A163" s="139">
        <v>42328</v>
      </c>
      <c r="B163" s="517">
        <v>86</v>
      </c>
      <c r="C163" s="140">
        <v>41.83215803846263</v>
      </c>
      <c r="D163" s="138"/>
      <c r="E163" s="138"/>
      <c r="F163" s="138"/>
      <c r="G163" s="138"/>
      <c r="H163" s="138"/>
    </row>
    <row r="164" spans="1:8" x14ac:dyDescent="0.4">
      <c r="A164" s="139">
        <v>42338</v>
      </c>
      <c r="B164" s="517">
        <v>50</v>
      </c>
      <c r="C164" s="140">
        <v>43.944939060794027</v>
      </c>
      <c r="D164" s="138"/>
      <c r="E164" s="138"/>
      <c r="F164" s="138"/>
      <c r="G164" s="138"/>
      <c r="H164" s="138"/>
    </row>
    <row r="165" spans="1:8" x14ac:dyDescent="0.4">
      <c r="A165" s="139">
        <v>42355</v>
      </c>
      <c r="B165" s="517">
        <v>90</v>
      </c>
      <c r="C165" s="140">
        <v>39.531973549131912</v>
      </c>
      <c r="D165" s="138"/>
      <c r="E165" s="138"/>
      <c r="F165" s="138"/>
      <c r="G165" s="138"/>
      <c r="H165" s="138"/>
    </row>
    <row r="166" spans="1:8" x14ac:dyDescent="0.4">
      <c r="A166" s="139">
        <v>42356</v>
      </c>
      <c r="B166" s="517">
        <v>20</v>
      </c>
      <c r="C166" s="140">
        <v>48.238189297105052</v>
      </c>
      <c r="D166" s="138"/>
      <c r="E166" s="138"/>
      <c r="F166" s="138"/>
      <c r="G166" s="138"/>
      <c r="H166" s="138"/>
    </row>
    <row r="167" spans="1:8" x14ac:dyDescent="0.4">
      <c r="A167" s="139">
        <v>42356</v>
      </c>
      <c r="B167" s="517">
        <v>20</v>
      </c>
      <c r="C167" s="140">
        <v>48.668758637474681</v>
      </c>
      <c r="D167" s="138"/>
      <c r="E167" s="138"/>
      <c r="F167" s="138"/>
      <c r="G167" s="138"/>
      <c r="H167" s="138"/>
    </row>
    <row r="168" spans="1:8" x14ac:dyDescent="0.4">
      <c r="A168" s="139">
        <v>42356</v>
      </c>
      <c r="B168" s="517">
        <v>20</v>
      </c>
      <c r="C168" s="140">
        <v>48.715112208767806</v>
      </c>
      <c r="D168" s="138"/>
      <c r="E168" s="138"/>
      <c r="F168" s="138"/>
      <c r="G168" s="138"/>
      <c r="H168" s="138"/>
    </row>
    <row r="169" spans="1:8" x14ac:dyDescent="0.4">
      <c r="A169" s="139">
        <v>42356</v>
      </c>
      <c r="B169" s="517">
        <v>20</v>
      </c>
      <c r="C169" s="140">
        <v>48.735082014456466</v>
      </c>
      <c r="D169" s="138"/>
      <c r="E169" s="138"/>
      <c r="F169" s="138"/>
      <c r="G169" s="138"/>
      <c r="H169" s="138"/>
    </row>
    <row r="170" spans="1:8" x14ac:dyDescent="0.4">
      <c r="A170" s="139">
        <v>42375</v>
      </c>
      <c r="B170" s="517">
        <v>26</v>
      </c>
      <c r="C170" s="140">
        <v>27.570134361834949</v>
      </c>
      <c r="D170" s="138"/>
      <c r="E170" s="138"/>
      <c r="F170" s="138"/>
      <c r="G170" s="138"/>
      <c r="H170" s="138"/>
    </row>
    <row r="171" spans="1:8" x14ac:dyDescent="0.4">
      <c r="A171" s="139">
        <v>42509</v>
      </c>
      <c r="B171" s="517">
        <v>100</v>
      </c>
      <c r="C171" s="140">
        <v>32.85834074007844</v>
      </c>
      <c r="D171" s="138"/>
      <c r="E171" s="138"/>
      <c r="F171" s="138"/>
      <c r="G171" s="138"/>
      <c r="H171" s="138"/>
    </row>
    <row r="172" spans="1:8" x14ac:dyDescent="0.4">
      <c r="A172" s="139">
        <v>42628</v>
      </c>
      <c r="B172" s="517">
        <v>100</v>
      </c>
      <c r="C172" s="140">
        <v>39.808639615847902</v>
      </c>
      <c r="D172" s="138"/>
      <c r="E172" s="138"/>
      <c r="F172" s="138"/>
      <c r="G172" s="138"/>
      <c r="H172" s="138"/>
    </row>
    <row r="173" spans="1:8" x14ac:dyDescent="0.4">
      <c r="A173" s="139">
        <v>42719</v>
      </c>
      <c r="B173" s="517">
        <v>200</v>
      </c>
      <c r="C173" s="140">
        <v>30.112895382566727</v>
      </c>
      <c r="D173" s="138"/>
      <c r="E173" s="138"/>
      <c r="F173" s="138"/>
      <c r="G173" s="138"/>
      <c r="H173" s="138"/>
    </row>
    <row r="174" spans="1:8" x14ac:dyDescent="0.4">
      <c r="A174" s="139">
        <v>42752</v>
      </c>
      <c r="B174" s="517">
        <v>60</v>
      </c>
      <c r="C174" s="140">
        <v>37.331098768349854</v>
      </c>
      <c r="D174" s="138"/>
      <c r="E174" s="138"/>
      <c r="F174" s="138"/>
      <c r="G174" s="138"/>
      <c r="H174" s="138"/>
    </row>
    <row r="175" spans="1:8" x14ac:dyDescent="0.4">
      <c r="A175" s="139">
        <v>42817</v>
      </c>
      <c r="B175" s="517">
        <v>17</v>
      </c>
      <c r="C175" s="140">
        <v>31.008482132976418</v>
      </c>
      <c r="D175" s="138"/>
      <c r="E175" s="138"/>
      <c r="F175" s="138"/>
      <c r="G175" s="138"/>
      <c r="H175" s="138"/>
    </row>
    <row r="176" spans="1:8" x14ac:dyDescent="0.4">
      <c r="A176" s="139">
        <v>42839</v>
      </c>
      <c r="B176" s="517">
        <v>20</v>
      </c>
      <c r="C176" s="140">
        <v>70.54178978524989</v>
      </c>
      <c r="D176" s="138"/>
      <c r="E176" s="138"/>
      <c r="F176" s="138"/>
      <c r="G176" s="138"/>
      <c r="H176" s="138"/>
    </row>
    <row r="177" spans="1:8" x14ac:dyDescent="0.4">
      <c r="A177" s="139">
        <v>42877</v>
      </c>
      <c r="B177" s="517">
        <v>100</v>
      </c>
      <c r="C177" s="140">
        <v>39.859873438312199</v>
      </c>
      <c r="D177" s="138"/>
      <c r="E177" s="138"/>
      <c r="F177" s="138"/>
      <c r="G177" s="138"/>
      <c r="H177" s="138"/>
    </row>
    <row r="178" spans="1:8" x14ac:dyDescent="0.4">
      <c r="A178" s="139">
        <v>42955</v>
      </c>
      <c r="B178" s="517">
        <v>252.32</v>
      </c>
      <c r="C178" s="140">
        <v>45.810600763013987</v>
      </c>
      <c r="D178" s="138"/>
      <c r="E178" s="138"/>
      <c r="F178" s="138"/>
      <c r="G178" s="138"/>
      <c r="H178" s="138"/>
    </row>
    <row r="179" spans="1:8" x14ac:dyDescent="0.4">
      <c r="A179" s="139">
        <v>43001</v>
      </c>
      <c r="B179" s="517">
        <v>200</v>
      </c>
      <c r="C179" s="140">
        <v>28.286384834965443</v>
      </c>
      <c r="D179" s="138"/>
      <c r="E179" s="138"/>
      <c r="F179" s="138"/>
      <c r="G179" s="138"/>
      <c r="H179" s="138"/>
    </row>
    <row r="180" spans="1:8" x14ac:dyDescent="0.4">
      <c r="A180" s="139">
        <v>43004</v>
      </c>
      <c r="B180" s="517">
        <v>50</v>
      </c>
      <c r="C180" s="140">
        <v>26.714999991487399</v>
      </c>
      <c r="D180" s="138"/>
      <c r="E180" s="138"/>
      <c r="F180" s="138"/>
      <c r="G180" s="138"/>
      <c r="H180" s="138"/>
    </row>
    <row r="181" spans="1:8" x14ac:dyDescent="0.4">
      <c r="A181" s="139">
        <v>43004</v>
      </c>
      <c r="B181" s="517">
        <v>62.5</v>
      </c>
      <c r="C181" s="140">
        <v>27.20795534847317</v>
      </c>
      <c r="D181" s="138"/>
      <c r="E181" s="138"/>
      <c r="F181" s="138"/>
      <c r="G181" s="138"/>
      <c r="H181" s="138"/>
    </row>
    <row r="182" spans="1:8" x14ac:dyDescent="0.4">
      <c r="A182" s="139">
        <v>43014</v>
      </c>
      <c r="B182" s="517">
        <v>25</v>
      </c>
      <c r="C182" s="140">
        <v>26.244084343429989</v>
      </c>
      <c r="D182" s="138"/>
      <c r="E182" s="138"/>
      <c r="F182" s="138"/>
      <c r="G182" s="138"/>
      <c r="H182" s="138"/>
    </row>
    <row r="183" spans="1:8" x14ac:dyDescent="0.4">
      <c r="A183" s="139">
        <v>43014</v>
      </c>
      <c r="B183" s="517">
        <v>25</v>
      </c>
      <c r="C183" s="140">
        <v>26.244084343429989</v>
      </c>
      <c r="D183" s="138"/>
      <c r="E183" s="138"/>
      <c r="F183" s="138"/>
      <c r="G183" s="138"/>
      <c r="H183" s="138"/>
    </row>
    <row r="184" spans="1:8" x14ac:dyDescent="0.4">
      <c r="A184" s="139">
        <v>43038</v>
      </c>
      <c r="B184" s="517">
        <v>50</v>
      </c>
      <c r="C184" s="140">
        <v>28.614371745821543</v>
      </c>
      <c r="D184" s="138"/>
      <c r="E184" s="138"/>
      <c r="F184" s="138"/>
      <c r="G184" s="138"/>
      <c r="H184" s="138"/>
    </row>
    <row r="185" spans="1:8" x14ac:dyDescent="0.4">
      <c r="A185" s="139">
        <v>43077</v>
      </c>
      <c r="B185" s="517">
        <v>45</v>
      </c>
      <c r="C185" s="140">
        <v>18.438120529839072</v>
      </c>
      <c r="D185" s="138"/>
      <c r="E185" s="138"/>
      <c r="F185" s="138"/>
      <c r="G185" s="138"/>
      <c r="H185" s="138"/>
    </row>
    <row r="186" spans="1:8" x14ac:dyDescent="0.4">
      <c r="A186" s="139">
        <v>43109</v>
      </c>
      <c r="B186" s="517">
        <v>30</v>
      </c>
      <c r="C186" s="140">
        <v>26.307913039189764</v>
      </c>
      <c r="D186" s="138"/>
      <c r="E186" s="138"/>
      <c r="F186" s="138"/>
      <c r="G186" s="138"/>
      <c r="H186" s="138"/>
    </row>
    <row r="187" spans="1:8" x14ac:dyDescent="0.4">
      <c r="A187" s="139">
        <v>43152</v>
      </c>
      <c r="B187" s="517">
        <v>106.688</v>
      </c>
      <c r="C187" s="140">
        <v>43.387351103478025</v>
      </c>
      <c r="D187" s="138"/>
      <c r="E187" s="138"/>
      <c r="F187" s="138"/>
      <c r="G187" s="138"/>
      <c r="H187" s="138"/>
    </row>
    <row r="188" spans="1:8" x14ac:dyDescent="0.4">
      <c r="A188" s="139">
        <v>43227</v>
      </c>
      <c r="B188" s="517">
        <v>100</v>
      </c>
      <c r="C188" s="140">
        <v>28.579145136783005</v>
      </c>
      <c r="D188" s="138"/>
      <c r="E188" s="138"/>
      <c r="F188" s="138"/>
      <c r="G188" s="138"/>
      <c r="H188" s="138"/>
    </row>
    <row r="189" spans="1:8" x14ac:dyDescent="0.4">
      <c r="A189" s="139">
        <v>43250</v>
      </c>
      <c r="B189" s="517">
        <v>300</v>
      </c>
      <c r="C189" s="140">
        <v>17.82008684540801</v>
      </c>
      <c r="D189" s="138"/>
      <c r="E189" s="138"/>
      <c r="F189" s="138"/>
      <c r="G189" s="138"/>
      <c r="H189" s="138"/>
    </row>
    <row r="190" spans="1:8" x14ac:dyDescent="0.4">
      <c r="A190" s="139">
        <v>43250</v>
      </c>
      <c r="B190" s="517">
        <v>250</v>
      </c>
      <c r="C190" s="140">
        <v>20.418194480999517</v>
      </c>
      <c r="D190" s="138"/>
      <c r="E190" s="138"/>
      <c r="F190" s="138"/>
      <c r="G190" s="138"/>
      <c r="H190" s="138"/>
    </row>
    <row r="191" spans="1:8" x14ac:dyDescent="0.4">
      <c r="A191" s="139">
        <v>43250</v>
      </c>
      <c r="B191" s="517">
        <v>50</v>
      </c>
      <c r="C191" s="140">
        <v>22.936715819448033</v>
      </c>
      <c r="D191" s="138"/>
      <c r="E191" s="138"/>
      <c r="F191" s="138"/>
      <c r="G191" s="138"/>
      <c r="H191" s="138"/>
    </row>
    <row r="192" spans="1:8" x14ac:dyDescent="0.4">
      <c r="A192" s="139">
        <v>43250</v>
      </c>
      <c r="B192" s="517">
        <v>101</v>
      </c>
      <c r="C192" s="140">
        <v>23.31761363736258</v>
      </c>
      <c r="D192" s="138"/>
      <c r="E192" s="138"/>
      <c r="F192" s="138"/>
      <c r="G192" s="138"/>
      <c r="H192" s="138"/>
    </row>
    <row r="193" spans="1:8" x14ac:dyDescent="0.4">
      <c r="A193" s="139">
        <v>43250</v>
      </c>
      <c r="B193" s="517">
        <v>200</v>
      </c>
      <c r="C193" s="140">
        <v>24.120117548330018</v>
      </c>
      <c r="D193" s="138"/>
      <c r="E193" s="138"/>
      <c r="F193" s="138"/>
      <c r="G193" s="138"/>
      <c r="H193" s="138"/>
    </row>
    <row r="194" spans="1:8" x14ac:dyDescent="0.4">
      <c r="A194" s="139">
        <v>43250</v>
      </c>
      <c r="B194" s="517">
        <v>100</v>
      </c>
      <c r="C194" s="140">
        <v>27.030131730155919</v>
      </c>
      <c r="D194" s="138"/>
      <c r="E194" s="138"/>
      <c r="F194" s="138"/>
      <c r="G194" s="138"/>
      <c r="H194" s="138"/>
    </row>
    <row r="195" spans="1:8" x14ac:dyDescent="0.4">
      <c r="A195" s="139">
        <v>43259</v>
      </c>
      <c r="B195" s="517">
        <v>30</v>
      </c>
      <c r="C195" s="140">
        <v>20.331809631088557</v>
      </c>
      <c r="D195" s="138"/>
      <c r="E195" s="138"/>
      <c r="F195" s="138"/>
      <c r="G195" s="138"/>
      <c r="H195" s="138"/>
    </row>
    <row r="196" spans="1:8" x14ac:dyDescent="0.4">
      <c r="A196" s="139">
        <v>43374</v>
      </c>
      <c r="B196" s="517">
        <v>128</v>
      </c>
      <c r="C196" s="140">
        <v>31.08425177330599</v>
      </c>
      <c r="D196" s="138"/>
      <c r="E196" s="138"/>
      <c r="F196" s="138"/>
      <c r="G196" s="138"/>
      <c r="H196" s="138"/>
    </row>
    <row r="197" spans="1:8" x14ac:dyDescent="0.4">
      <c r="A197" s="139">
        <v>43374</v>
      </c>
      <c r="B197" s="517">
        <v>150</v>
      </c>
      <c r="C197" s="140">
        <v>32.340092241212744</v>
      </c>
      <c r="D197" s="138"/>
      <c r="E197" s="138"/>
      <c r="F197" s="138"/>
      <c r="G197" s="138"/>
      <c r="H197" s="138"/>
    </row>
    <row r="198" spans="1:8" x14ac:dyDescent="0.4">
      <c r="A198" s="139">
        <v>43391</v>
      </c>
      <c r="B198" s="517">
        <v>13</v>
      </c>
      <c r="C198" s="140">
        <v>34.531689925565743</v>
      </c>
      <c r="D198" s="138"/>
      <c r="E198" s="138"/>
      <c r="F198" s="138"/>
      <c r="G198" s="138"/>
      <c r="H198" s="138"/>
    </row>
    <row r="199" spans="1:8" x14ac:dyDescent="0.4">
      <c r="A199" s="139">
        <v>43545</v>
      </c>
      <c r="B199" s="517">
        <v>160</v>
      </c>
      <c r="C199" s="140">
        <v>25.451469779591225</v>
      </c>
      <c r="D199" s="138"/>
      <c r="E199" s="138"/>
      <c r="F199" s="138"/>
      <c r="G199" s="138"/>
      <c r="H199" s="138"/>
    </row>
    <row r="200" spans="1:8" x14ac:dyDescent="0.4">
      <c r="A200" s="139">
        <v>43640</v>
      </c>
      <c r="B200" s="517">
        <v>200</v>
      </c>
      <c r="C200" s="140">
        <v>21.751431948302834</v>
      </c>
      <c r="D200" s="138"/>
      <c r="E200" s="138"/>
      <c r="F200" s="138"/>
      <c r="G200" s="138"/>
      <c r="H200" s="138"/>
    </row>
    <row r="201" spans="1:8" x14ac:dyDescent="0.4">
      <c r="A201" s="139">
        <v>43640</v>
      </c>
      <c r="B201" s="517">
        <v>300</v>
      </c>
      <c r="C201" s="140">
        <v>21.86475756808024</v>
      </c>
      <c r="D201" s="138"/>
      <c r="E201" s="138"/>
      <c r="F201" s="138"/>
      <c r="G201" s="138"/>
      <c r="H201" s="138"/>
    </row>
    <row r="202" spans="1:8" x14ac:dyDescent="0.4">
      <c r="A202" s="139">
        <v>43640</v>
      </c>
      <c r="B202" s="517">
        <v>690</v>
      </c>
      <c r="C202" s="140">
        <v>24.978223146726911</v>
      </c>
      <c r="D202" s="138"/>
      <c r="E202" s="138"/>
      <c r="F202" s="138"/>
      <c r="G202" s="138"/>
      <c r="H202" s="138"/>
    </row>
    <row r="203" spans="1:8" x14ac:dyDescent="0.4">
      <c r="A203" s="139">
        <v>43647</v>
      </c>
      <c r="B203" s="517">
        <v>400</v>
      </c>
      <c r="C203" s="140">
        <v>28.395253307379598</v>
      </c>
      <c r="D203" s="138"/>
      <c r="E203" s="138"/>
      <c r="F203" s="138"/>
      <c r="G203" s="138"/>
      <c r="H203" s="138"/>
    </row>
    <row r="204" spans="1:8" x14ac:dyDescent="0.4">
      <c r="A204" s="139">
        <v>43795</v>
      </c>
      <c r="B204" s="517">
        <v>44</v>
      </c>
      <c r="C204" s="140">
        <v>27.084864164128913</v>
      </c>
      <c r="D204" s="138"/>
      <c r="E204" s="138"/>
      <c r="F204" s="138"/>
      <c r="G204" s="138"/>
      <c r="H204" s="138"/>
    </row>
    <row r="205" spans="1:8" x14ac:dyDescent="0.4">
      <c r="A205" s="139">
        <v>43915</v>
      </c>
      <c r="B205" s="517">
        <v>200</v>
      </c>
      <c r="C205" s="140">
        <v>34.571954413931856</v>
      </c>
      <c r="D205" s="138"/>
      <c r="E205" s="138"/>
      <c r="F205" s="138"/>
      <c r="G205" s="138"/>
      <c r="H205" s="138"/>
    </row>
    <row r="206" spans="1:8" x14ac:dyDescent="0.4">
      <c r="A206" s="519">
        <v>43929</v>
      </c>
      <c r="B206" s="520">
        <v>127.86</v>
      </c>
      <c r="C206" s="521">
        <v>27.409129299920213</v>
      </c>
      <c r="D206" s="138"/>
      <c r="E206" s="138"/>
      <c r="F206" s="138"/>
      <c r="G206" s="138"/>
      <c r="H206" s="138"/>
    </row>
    <row r="207" spans="1:8" x14ac:dyDescent="0.4">
      <c r="A207" s="381"/>
      <c r="B207" s="103"/>
      <c r="C207" s="138"/>
      <c r="D207" s="138"/>
      <c r="E207" s="138"/>
      <c r="F207" s="138"/>
      <c r="G207" s="138"/>
      <c r="H207" s="138"/>
    </row>
    <row r="208" spans="1:8" x14ac:dyDescent="0.4">
      <c r="A208" s="381"/>
      <c r="B208" s="103"/>
      <c r="C208" s="138"/>
      <c r="D208" s="138"/>
      <c r="E208" s="138"/>
      <c r="F208" s="138"/>
      <c r="G208" s="138"/>
      <c r="H208" s="138"/>
    </row>
    <row r="209" spans="1:8" x14ac:dyDescent="0.4">
      <c r="A209" s="381"/>
      <c r="B209" s="103"/>
      <c r="C209" s="138"/>
      <c r="D209" s="138"/>
      <c r="E209" s="138"/>
      <c r="F209" s="138"/>
      <c r="G209" s="138"/>
      <c r="H209" s="138"/>
    </row>
    <row r="210" spans="1:8" x14ac:dyDescent="0.4">
      <c r="A210" s="381"/>
      <c r="B210" s="103"/>
      <c r="C210" s="138"/>
      <c r="D210" s="138"/>
      <c r="E210" s="138"/>
      <c r="F210" s="138"/>
      <c r="G210" s="138"/>
      <c r="H210" s="138"/>
    </row>
    <row r="211" spans="1:8" x14ac:dyDescent="0.4">
      <c r="A211" s="381"/>
      <c r="B211" s="103"/>
      <c r="C211" s="138"/>
      <c r="D211" s="138"/>
      <c r="E211" s="138"/>
      <c r="F211" s="138"/>
      <c r="G211" s="138"/>
      <c r="H211" s="138"/>
    </row>
    <row r="212" spans="1:8" x14ac:dyDescent="0.4">
      <c r="A212" s="381"/>
      <c r="B212" s="103"/>
      <c r="C212" s="138"/>
      <c r="D212" s="138"/>
      <c r="E212" s="138"/>
      <c r="F212" s="138"/>
      <c r="G212" s="138"/>
      <c r="H212" s="138"/>
    </row>
    <row r="213" spans="1:8" x14ac:dyDescent="0.4">
      <c r="A213" s="381"/>
      <c r="B213" s="103"/>
      <c r="C213" s="138"/>
      <c r="D213" s="138"/>
      <c r="E213" s="138"/>
      <c r="F213" s="138"/>
      <c r="G213" s="138"/>
      <c r="H213" s="138"/>
    </row>
    <row r="214" spans="1:8" x14ac:dyDescent="0.4">
      <c r="A214" s="381"/>
      <c r="B214" s="103"/>
      <c r="C214" s="138"/>
      <c r="D214" s="138"/>
      <c r="E214" s="138"/>
      <c r="F214" s="138"/>
      <c r="G214" s="138"/>
      <c r="H214" s="138"/>
    </row>
    <row r="215" spans="1:8" x14ac:dyDescent="0.4">
      <c r="A215" s="381"/>
      <c r="B215" s="103"/>
      <c r="C215" s="138"/>
      <c r="D215" s="138"/>
      <c r="E215" s="138"/>
      <c r="F215" s="138"/>
      <c r="G215" s="138"/>
      <c r="H215" s="138"/>
    </row>
    <row r="216" spans="1:8" x14ac:dyDescent="0.4">
      <c r="A216" s="381"/>
      <c r="B216" s="103"/>
      <c r="C216" s="138"/>
      <c r="D216" s="138"/>
      <c r="E216" s="138"/>
      <c r="F216" s="138"/>
      <c r="G216" s="138"/>
      <c r="H216" s="138"/>
    </row>
    <row r="217" spans="1:8" x14ac:dyDescent="0.4">
      <c r="A217" s="381"/>
      <c r="B217" s="103"/>
      <c r="C217" s="138"/>
      <c r="D217" s="138"/>
      <c r="E217" s="138"/>
      <c r="F217" s="138"/>
      <c r="G217" s="138"/>
      <c r="H217" s="138"/>
    </row>
    <row r="218" spans="1:8" x14ac:dyDescent="0.4">
      <c r="A218" s="381"/>
      <c r="B218" s="103"/>
      <c r="C218" s="138"/>
      <c r="D218" s="138"/>
      <c r="E218" s="138"/>
      <c r="F218" s="138"/>
      <c r="G218" s="138"/>
      <c r="H218" s="138"/>
    </row>
    <row r="219" spans="1:8" x14ac:dyDescent="0.4">
      <c r="A219" s="381"/>
      <c r="B219" s="103"/>
      <c r="C219" s="138"/>
      <c r="D219" s="138"/>
      <c r="E219" s="138"/>
      <c r="F219" s="138"/>
      <c r="G219" s="138"/>
      <c r="H219" s="138"/>
    </row>
    <row r="220" spans="1:8" x14ac:dyDescent="0.4">
      <c r="A220" s="381"/>
      <c r="B220" s="103"/>
      <c r="C220" s="138"/>
      <c r="D220" s="138"/>
      <c r="E220" s="138"/>
      <c r="F220" s="138"/>
      <c r="G220" s="138"/>
      <c r="H220" s="138"/>
    </row>
    <row r="221" spans="1:8" x14ac:dyDescent="0.4">
      <c r="A221" s="381"/>
      <c r="B221" s="103"/>
      <c r="C221" s="138"/>
      <c r="D221" s="138"/>
      <c r="E221" s="138"/>
      <c r="F221" s="138"/>
      <c r="G221" s="138"/>
      <c r="H221" s="138"/>
    </row>
    <row r="222" spans="1:8" x14ac:dyDescent="0.4">
      <c r="A222" s="381"/>
      <c r="B222" s="103"/>
      <c r="C222" s="138"/>
      <c r="D222" s="138"/>
      <c r="E222" s="138"/>
      <c r="F222" s="138"/>
      <c r="G222" s="138"/>
      <c r="H222" s="138"/>
    </row>
    <row r="223" spans="1:8" x14ac:dyDescent="0.4">
      <c r="A223" s="381"/>
      <c r="B223" s="103"/>
      <c r="C223" s="138"/>
      <c r="D223" s="138"/>
      <c r="E223" s="138"/>
      <c r="F223" s="138"/>
      <c r="G223" s="138"/>
      <c r="H223" s="138"/>
    </row>
    <row r="224" spans="1:8" x14ac:dyDescent="0.4">
      <c r="A224" s="381"/>
      <c r="B224" s="103"/>
      <c r="C224" s="138"/>
      <c r="D224" s="138"/>
      <c r="E224" s="138"/>
      <c r="F224" s="138"/>
      <c r="G224" s="138"/>
      <c r="H224" s="138"/>
    </row>
    <row r="225" spans="1:8" x14ac:dyDescent="0.4">
      <c r="A225" s="381"/>
      <c r="B225" s="103"/>
      <c r="C225" s="138"/>
      <c r="D225" s="138"/>
      <c r="E225" s="138"/>
      <c r="F225" s="138"/>
      <c r="G225" s="138"/>
      <c r="H225" s="138"/>
    </row>
    <row r="226" spans="1:8" x14ac:dyDescent="0.4">
      <c r="A226" s="381"/>
      <c r="B226" s="103"/>
      <c r="C226" s="138"/>
      <c r="D226" s="138"/>
      <c r="E226" s="138"/>
      <c r="F226" s="138"/>
      <c r="G226" s="138"/>
      <c r="H226" s="138"/>
    </row>
    <row r="227" spans="1:8" x14ac:dyDescent="0.4">
      <c r="A227" s="381"/>
      <c r="B227" s="103"/>
      <c r="C227" s="138"/>
      <c r="D227" s="138"/>
      <c r="E227" s="138"/>
      <c r="F227" s="138"/>
      <c r="G227" s="138"/>
      <c r="H227" s="138"/>
    </row>
    <row r="228" spans="1:8" x14ac:dyDescent="0.4">
      <c r="A228" s="381"/>
      <c r="B228" s="103"/>
      <c r="C228" s="138"/>
      <c r="D228" s="138"/>
      <c r="E228" s="138"/>
      <c r="F228" s="138"/>
      <c r="G228" s="138"/>
      <c r="H228" s="138"/>
    </row>
    <row r="229" spans="1:8" x14ac:dyDescent="0.4">
      <c r="A229" s="381"/>
      <c r="B229" s="103"/>
      <c r="C229" s="138"/>
      <c r="D229" s="138"/>
      <c r="E229" s="138"/>
      <c r="F229" s="138"/>
      <c r="G229" s="138"/>
      <c r="H229" s="138"/>
    </row>
    <row r="230" spans="1:8" x14ac:dyDescent="0.4">
      <c r="A230" s="381"/>
      <c r="B230" s="103"/>
      <c r="C230" s="138"/>
      <c r="D230" s="138"/>
      <c r="E230" s="138"/>
      <c r="F230" s="138"/>
      <c r="G230" s="138"/>
      <c r="H230" s="138"/>
    </row>
    <row r="231" spans="1:8" x14ac:dyDescent="0.4">
      <c r="A231" s="381"/>
      <c r="B231" s="103"/>
      <c r="C231" s="138"/>
      <c r="D231" s="138"/>
      <c r="E231" s="138"/>
      <c r="F231" s="138"/>
      <c r="G231" s="138"/>
      <c r="H231" s="138"/>
    </row>
    <row r="232" spans="1:8" x14ac:dyDescent="0.4">
      <c r="A232" s="381"/>
      <c r="B232" s="103"/>
      <c r="C232" s="138"/>
      <c r="D232" s="138"/>
      <c r="E232" s="138"/>
      <c r="F232" s="138"/>
      <c r="G232" s="138"/>
      <c r="H232" s="138"/>
    </row>
    <row r="233" spans="1:8" x14ac:dyDescent="0.4">
      <c r="A233" s="381"/>
      <c r="B233" s="103"/>
      <c r="C233" s="138"/>
      <c r="D233" s="138"/>
      <c r="E233" s="138"/>
      <c r="F233" s="138"/>
      <c r="G233" s="138"/>
      <c r="H233" s="138"/>
    </row>
    <row r="234" spans="1:8" x14ac:dyDescent="0.4">
      <c r="A234" s="381"/>
      <c r="B234" s="103"/>
      <c r="C234" s="138"/>
      <c r="D234" s="138"/>
      <c r="E234" s="138"/>
      <c r="F234" s="138"/>
      <c r="G234" s="138"/>
      <c r="H234" s="138"/>
    </row>
    <row r="235" spans="1:8" x14ac:dyDescent="0.4">
      <c r="A235" s="381"/>
      <c r="B235" s="103"/>
      <c r="C235" s="138"/>
      <c r="D235" s="138"/>
      <c r="E235" s="138"/>
      <c r="F235" s="138"/>
      <c r="G235" s="138"/>
      <c r="H235" s="138"/>
    </row>
    <row r="236" spans="1:8" x14ac:dyDescent="0.4">
      <c r="A236" s="381"/>
      <c r="B236" s="103"/>
      <c r="C236" s="138"/>
      <c r="D236" s="138"/>
      <c r="E236" s="138"/>
      <c r="F236" s="138"/>
      <c r="G236" s="138"/>
      <c r="H236" s="138"/>
    </row>
    <row r="237" spans="1:8" x14ac:dyDescent="0.4">
      <c r="A237" s="381"/>
      <c r="B237" s="103"/>
      <c r="C237" s="138"/>
      <c r="D237" s="138"/>
      <c r="E237" s="138"/>
      <c r="F237" s="138"/>
      <c r="G237" s="138"/>
      <c r="H237" s="138"/>
    </row>
    <row r="238" spans="1:8" x14ac:dyDescent="0.4">
      <c r="A238" s="381"/>
      <c r="B238" s="103"/>
      <c r="C238" s="138"/>
      <c r="D238" s="138"/>
      <c r="E238" s="138"/>
      <c r="F238" s="138"/>
      <c r="G238" s="138"/>
      <c r="H238" s="138"/>
    </row>
    <row r="239" spans="1:8" x14ac:dyDescent="0.4">
      <c r="A239" s="381"/>
      <c r="B239" s="103"/>
      <c r="C239" s="138"/>
      <c r="D239" s="138"/>
      <c r="E239" s="138"/>
      <c r="F239" s="138"/>
      <c r="G239" s="138"/>
      <c r="H239" s="138"/>
    </row>
    <row r="240" spans="1:8" x14ac:dyDescent="0.4">
      <c r="A240" s="381"/>
      <c r="B240" s="103"/>
      <c r="C240" s="138"/>
      <c r="D240" s="138"/>
      <c r="E240" s="138"/>
      <c r="F240" s="138"/>
      <c r="G240" s="138"/>
      <c r="H240" s="138"/>
    </row>
    <row r="241" spans="1:8" x14ac:dyDescent="0.4">
      <c r="A241" s="381"/>
      <c r="B241" s="103"/>
      <c r="C241" s="138"/>
      <c r="D241" s="138"/>
      <c r="E241" s="138"/>
      <c r="F241" s="138"/>
      <c r="G241" s="138"/>
      <c r="H241" s="138"/>
    </row>
    <row r="242" spans="1:8" x14ac:dyDescent="0.4">
      <c r="A242" s="381"/>
      <c r="B242" s="103"/>
      <c r="C242" s="138"/>
      <c r="D242" s="138"/>
      <c r="E242" s="138"/>
      <c r="F242" s="138"/>
      <c r="G242" s="138"/>
      <c r="H242" s="138"/>
    </row>
    <row r="243" spans="1:8" x14ac:dyDescent="0.4">
      <c r="A243" s="381"/>
      <c r="B243" s="103"/>
      <c r="C243" s="138"/>
      <c r="D243" s="138"/>
      <c r="E243" s="138"/>
      <c r="F243" s="138"/>
      <c r="G243" s="138"/>
      <c r="H243" s="138"/>
    </row>
    <row r="244" spans="1:8" x14ac:dyDescent="0.4">
      <c r="A244" s="381"/>
      <c r="B244" s="103"/>
      <c r="C244" s="138"/>
      <c r="D244" s="138"/>
      <c r="E244" s="138"/>
      <c r="F244" s="138"/>
      <c r="G244" s="138"/>
      <c r="H244" s="138"/>
    </row>
    <row r="245" spans="1:8" x14ac:dyDescent="0.4">
      <c r="A245" s="381"/>
      <c r="B245" s="103"/>
      <c r="C245" s="138"/>
      <c r="D245" s="138"/>
      <c r="E245" s="138"/>
      <c r="F245" s="138"/>
      <c r="G245" s="138"/>
      <c r="H245" s="138"/>
    </row>
    <row r="246" spans="1:8" x14ac:dyDescent="0.4">
      <c r="A246" s="381"/>
      <c r="B246" s="103"/>
      <c r="C246" s="138"/>
      <c r="D246" s="138"/>
      <c r="E246" s="138"/>
      <c r="F246" s="138"/>
      <c r="G246" s="138"/>
      <c r="H246" s="138"/>
    </row>
    <row r="247" spans="1:8" x14ac:dyDescent="0.4">
      <c r="A247" s="381"/>
      <c r="B247" s="103"/>
      <c r="C247" s="138"/>
      <c r="D247" s="138"/>
      <c r="E247" s="138"/>
      <c r="F247" s="138"/>
      <c r="G247" s="138"/>
      <c r="H247" s="138"/>
    </row>
    <row r="248" spans="1:8" x14ac:dyDescent="0.4">
      <c r="A248" s="381"/>
      <c r="B248" s="103"/>
      <c r="C248" s="138"/>
      <c r="D248" s="138"/>
      <c r="E248" s="138"/>
      <c r="F248" s="138"/>
      <c r="G248" s="138"/>
      <c r="H248" s="138"/>
    </row>
    <row r="249" spans="1:8" x14ac:dyDescent="0.4">
      <c r="A249" s="381"/>
      <c r="B249" s="103"/>
      <c r="C249" s="138"/>
      <c r="D249" s="138"/>
      <c r="E249" s="138"/>
      <c r="F249" s="138"/>
      <c r="G249" s="138"/>
      <c r="H249" s="138"/>
    </row>
    <row r="250" spans="1:8" x14ac:dyDescent="0.4">
      <c r="A250" s="381"/>
      <c r="B250" s="103"/>
      <c r="C250" s="138"/>
      <c r="D250" s="138"/>
      <c r="E250" s="138"/>
      <c r="F250" s="138"/>
      <c r="G250" s="138"/>
      <c r="H250" s="138"/>
    </row>
    <row r="251" spans="1:8" x14ac:dyDescent="0.4">
      <c r="A251" s="381"/>
      <c r="B251" s="103"/>
      <c r="C251" s="138"/>
      <c r="D251" s="138"/>
      <c r="E251" s="138"/>
      <c r="F251" s="138"/>
      <c r="G251" s="138"/>
      <c r="H251" s="138"/>
    </row>
    <row r="252" spans="1:8" x14ac:dyDescent="0.4">
      <c r="A252" s="381"/>
      <c r="B252" s="103"/>
      <c r="C252" s="138"/>
      <c r="D252" s="138"/>
      <c r="E252" s="138"/>
      <c r="F252" s="138"/>
      <c r="G252" s="138"/>
      <c r="H252" s="138"/>
    </row>
    <row r="253" spans="1:8" x14ac:dyDescent="0.4">
      <c r="A253" s="381"/>
      <c r="B253" s="103"/>
      <c r="C253" s="138"/>
      <c r="D253" s="138"/>
      <c r="E253" s="138"/>
      <c r="F253" s="138"/>
      <c r="G253" s="138"/>
      <c r="H253" s="138"/>
    </row>
    <row r="254" spans="1:8" x14ac:dyDescent="0.4">
      <c r="A254" s="381"/>
      <c r="B254" s="103"/>
      <c r="C254" s="138"/>
      <c r="D254" s="138"/>
      <c r="E254" s="138"/>
      <c r="F254" s="138"/>
      <c r="G254" s="138"/>
      <c r="H254" s="138"/>
    </row>
    <row r="255" spans="1:8" x14ac:dyDescent="0.4">
      <c r="A255" s="381"/>
      <c r="B255" s="103"/>
      <c r="C255" s="138"/>
      <c r="D255" s="138"/>
      <c r="E255" s="138"/>
      <c r="F255" s="138"/>
      <c r="G255" s="138"/>
      <c r="H255" s="138"/>
    </row>
    <row r="256" spans="1:8" x14ac:dyDescent="0.4">
      <c r="A256" s="381"/>
      <c r="B256" s="103"/>
      <c r="C256" s="138"/>
      <c r="D256" s="138"/>
      <c r="E256" s="138"/>
      <c r="F256" s="138"/>
      <c r="G256" s="138"/>
      <c r="H256" s="138"/>
    </row>
    <row r="257" spans="1:8" x14ac:dyDescent="0.4">
      <c r="A257" s="381"/>
      <c r="B257" s="103"/>
      <c r="C257" s="138"/>
      <c r="D257" s="138"/>
      <c r="E257" s="138"/>
      <c r="F257" s="138"/>
      <c r="G257" s="138"/>
      <c r="H257" s="138"/>
    </row>
    <row r="258" spans="1:8" x14ac:dyDescent="0.4">
      <c r="A258" s="381"/>
      <c r="B258" s="103"/>
      <c r="C258" s="138"/>
      <c r="D258" s="138"/>
      <c r="E258" s="138"/>
      <c r="F258" s="138"/>
      <c r="G258" s="138"/>
      <c r="H258" s="138"/>
    </row>
    <row r="259" spans="1:8" x14ac:dyDescent="0.4">
      <c r="A259" s="381"/>
      <c r="B259" s="103"/>
      <c r="C259" s="138"/>
      <c r="D259" s="138"/>
      <c r="E259" s="138"/>
      <c r="F259" s="138"/>
      <c r="G259" s="138"/>
      <c r="H259" s="138"/>
    </row>
    <row r="260" spans="1:8" x14ac:dyDescent="0.4">
      <c r="A260" s="381"/>
      <c r="B260" s="103"/>
      <c r="C260" s="138"/>
      <c r="D260" s="138"/>
      <c r="E260" s="138"/>
      <c r="F260" s="138"/>
      <c r="G260" s="138"/>
      <c r="H260" s="138"/>
    </row>
    <row r="261" spans="1:8" x14ac:dyDescent="0.4">
      <c r="A261" s="381"/>
      <c r="B261" s="103"/>
      <c r="C261" s="138"/>
      <c r="D261" s="138"/>
      <c r="E261" s="138"/>
      <c r="F261" s="138"/>
      <c r="G261" s="138"/>
      <c r="H261" s="138"/>
    </row>
    <row r="262" spans="1:8" x14ac:dyDescent="0.4">
      <c r="A262" s="381"/>
      <c r="B262" s="103"/>
      <c r="C262" s="138"/>
      <c r="D262" s="138"/>
      <c r="E262" s="138"/>
      <c r="F262" s="138"/>
      <c r="G262" s="138"/>
      <c r="H262" s="138"/>
    </row>
    <row r="263" spans="1:8" x14ac:dyDescent="0.4">
      <c r="A263" s="381"/>
      <c r="B263" s="103"/>
      <c r="C263" s="138"/>
      <c r="D263" s="138"/>
      <c r="E263" s="138"/>
      <c r="F263" s="138"/>
      <c r="G263" s="138"/>
      <c r="H263" s="138"/>
    </row>
    <row r="264" spans="1:8" x14ac:dyDescent="0.4">
      <c r="A264" s="381"/>
      <c r="B264" s="103"/>
      <c r="C264" s="138"/>
      <c r="D264" s="138"/>
      <c r="E264" s="138"/>
      <c r="F264" s="138"/>
      <c r="G264" s="138"/>
      <c r="H264" s="138"/>
    </row>
    <row r="265" spans="1:8" x14ac:dyDescent="0.4">
      <c r="A265" s="381"/>
      <c r="B265" s="103"/>
      <c r="C265" s="138"/>
      <c r="D265" s="138"/>
      <c r="E265" s="138"/>
      <c r="F265" s="138"/>
      <c r="G265" s="138"/>
      <c r="H265" s="138"/>
    </row>
    <row r="266" spans="1:8" x14ac:dyDescent="0.4">
      <c r="A266" s="381"/>
      <c r="B266" s="103"/>
      <c r="C266" s="138"/>
      <c r="D266" s="138"/>
      <c r="E266" s="138"/>
      <c r="F266" s="138"/>
      <c r="G266" s="138"/>
      <c r="H266" s="138"/>
    </row>
    <row r="267" spans="1:8" x14ac:dyDescent="0.4">
      <c r="A267" s="381"/>
      <c r="B267" s="103"/>
      <c r="C267" s="138"/>
      <c r="D267" s="138"/>
      <c r="E267" s="138"/>
      <c r="F267" s="138"/>
      <c r="G267" s="138"/>
      <c r="H267" s="138"/>
    </row>
    <row r="268" spans="1:8" x14ac:dyDescent="0.4">
      <c r="A268" s="381"/>
      <c r="B268" s="103"/>
      <c r="C268" s="138"/>
      <c r="D268" s="138"/>
      <c r="E268" s="138"/>
      <c r="F268" s="138"/>
      <c r="G268" s="138"/>
      <c r="H268" s="138"/>
    </row>
    <row r="269" spans="1:8" x14ac:dyDescent="0.4">
      <c r="A269" s="381"/>
      <c r="B269" s="103"/>
      <c r="C269" s="138"/>
      <c r="D269" s="138"/>
      <c r="E269" s="138"/>
      <c r="F269" s="138"/>
      <c r="G269" s="138"/>
      <c r="H269" s="138"/>
    </row>
    <row r="270" spans="1:8" x14ac:dyDescent="0.4">
      <c r="A270" s="381"/>
      <c r="B270" s="103"/>
      <c r="C270" s="138"/>
      <c r="D270" s="138"/>
      <c r="E270" s="138"/>
      <c r="F270" s="138"/>
      <c r="G270" s="138"/>
      <c r="H270" s="138"/>
    </row>
    <row r="271" spans="1:8" x14ac:dyDescent="0.4">
      <c r="A271" s="381"/>
      <c r="B271" s="103"/>
      <c r="C271" s="138"/>
      <c r="D271" s="138"/>
      <c r="E271" s="138"/>
      <c r="F271" s="138"/>
      <c r="G271" s="138"/>
      <c r="H271" s="138"/>
    </row>
    <row r="272" spans="1:8" x14ac:dyDescent="0.4">
      <c r="A272" s="381"/>
      <c r="B272" s="103"/>
      <c r="C272" s="138"/>
      <c r="D272" s="138"/>
      <c r="E272" s="138"/>
      <c r="F272" s="138"/>
      <c r="G272" s="138"/>
      <c r="H272" s="138"/>
    </row>
    <row r="273" spans="1:8" x14ac:dyDescent="0.4">
      <c r="A273" s="381"/>
      <c r="B273" s="103"/>
      <c r="C273" s="138"/>
      <c r="D273" s="138"/>
      <c r="E273" s="138"/>
      <c r="F273" s="138"/>
      <c r="G273" s="138"/>
      <c r="H273" s="138"/>
    </row>
    <row r="274" spans="1:8" x14ac:dyDescent="0.4">
      <c r="A274" s="381"/>
      <c r="B274" s="103"/>
      <c r="C274" s="138"/>
      <c r="D274" s="138"/>
      <c r="E274" s="138"/>
      <c r="F274" s="138"/>
      <c r="G274" s="138"/>
      <c r="H274" s="138"/>
    </row>
    <row r="275" spans="1:8" x14ac:dyDescent="0.4">
      <c r="A275" s="381"/>
      <c r="B275" s="103"/>
      <c r="C275" s="138"/>
      <c r="D275" s="138"/>
      <c r="E275" s="138"/>
      <c r="F275" s="138"/>
      <c r="G275" s="138"/>
      <c r="H275" s="138"/>
    </row>
    <row r="276" spans="1:8" x14ac:dyDescent="0.4">
      <c r="A276" s="381"/>
      <c r="B276" s="103"/>
      <c r="C276" s="138"/>
      <c r="D276" s="138"/>
      <c r="E276" s="138"/>
      <c r="F276" s="138"/>
      <c r="G276" s="138"/>
      <c r="H276" s="138"/>
    </row>
    <row r="277" spans="1:8" x14ac:dyDescent="0.4">
      <c r="A277" s="381"/>
      <c r="B277" s="103"/>
      <c r="C277" s="138"/>
      <c r="D277" s="138"/>
      <c r="E277" s="138"/>
      <c r="F277" s="138"/>
      <c r="G277" s="138"/>
      <c r="H277" s="138"/>
    </row>
    <row r="278" spans="1:8" x14ac:dyDescent="0.4">
      <c r="A278" s="381"/>
      <c r="B278" s="103"/>
      <c r="C278" s="138"/>
      <c r="D278" s="138"/>
      <c r="E278" s="138"/>
      <c r="F278" s="138"/>
      <c r="G278" s="138"/>
      <c r="H278" s="138"/>
    </row>
    <row r="279" spans="1:8" x14ac:dyDescent="0.4">
      <c r="A279" s="381"/>
      <c r="B279" s="103"/>
      <c r="C279" s="138"/>
      <c r="D279" s="138"/>
      <c r="E279" s="138"/>
      <c r="F279" s="138"/>
      <c r="G279" s="138"/>
      <c r="H279" s="138"/>
    </row>
    <row r="280" spans="1:8" x14ac:dyDescent="0.4">
      <c r="A280" s="381"/>
      <c r="B280" s="103"/>
      <c r="C280" s="138"/>
      <c r="D280" s="138"/>
      <c r="E280" s="138"/>
      <c r="F280" s="138"/>
      <c r="G280" s="138"/>
      <c r="H280" s="138"/>
    </row>
    <row r="281" spans="1:8" x14ac:dyDescent="0.4">
      <c r="A281" s="381"/>
      <c r="B281" s="103"/>
      <c r="C281" s="138"/>
      <c r="D281" s="138"/>
      <c r="E281" s="138"/>
      <c r="F281" s="138"/>
      <c r="G281" s="138"/>
      <c r="H281" s="138"/>
    </row>
    <row r="282" spans="1:8" x14ac:dyDescent="0.4">
      <c r="A282" s="381"/>
      <c r="B282" s="103"/>
      <c r="C282" s="138"/>
      <c r="D282" s="138"/>
      <c r="E282" s="138"/>
      <c r="F282" s="138"/>
      <c r="G282" s="138"/>
      <c r="H282" s="138"/>
    </row>
    <row r="283" spans="1:8" x14ac:dyDescent="0.4">
      <c r="A283" s="381"/>
      <c r="B283" s="103"/>
      <c r="C283" s="138"/>
      <c r="D283" s="138"/>
      <c r="E283" s="138"/>
      <c r="F283" s="138"/>
      <c r="G283" s="138"/>
      <c r="H283" s="138"/>
    </row>
    <row r="284" spans="1:8" x14ac:dyDescent="0.4">
      <c r="A284" s="381"/>
      <c r="B284" s="103"/>
      <c r="C284" s="138"/>
      <c r="D284" s="138"/>
      <c r="E284" s="138"/>
      <c r="F284" s="138"/>
      <c r="G284" s="138"/>
      <c r="H284" s="138"/>
    </row>
    <row r="285" spans="1:8" x14ac:dyDescent="0.4">
      <c r="A285" s="381"/>
      <c r="B285" s="103"/>
      <c r="C285" s="138"/>
      <c r="D285" s="138"/>
      <c r="E285" s="138"/>
      <c r="F285" s="138"/>
      <c r="G285" s="138"/>
      <c r="H285" s="138"/>
    </row>
    <row r="286" spans="1:8" x14ac:dyDescent="0.4">
      <c r="A286" s="381"/>
      <c r="B286" s="103"/>
      <c r="C286" s="138"/>
      <c r="D286" s="138"/>
      <c r="E286" s="138"/>
      <c r="F286" s="138"/>
      <c r="G286" s="138"/>
      <c r="H286" s="138"/>
    </row>
    <row r="287" spans="1:8" x14ac:dyDescent="0.4">
      <c r="A287" s="381"/>
      <c r="B287" s="103"/>
      <c r="C287" s="138"/>
      <c r="D287" s="138"/>
      <c r="E287" s="138"/>
      <c r="F287" s="138"/>
      <c r="G287" s="138"/>
      <c r="H287" s="138"/>
    </row>
    <row r="288" spans="1:8" x14ac:dyDescent="0.4">
      <c r="A288" s="381"/>
      <c r="B288" s="103"/>
      <c r="C288" s="138"/>
      <c r="D288" s="138"/>
      <c r="E288" s="138"/>
      <c r="F288" s="138"/>
      <c r="G288" s="138"/>
      <c r="H288" s="138"/>
    </row>
    <row r="289" spans="1:8" x14ac:dyDescent="0.4">
      <c r="A289" s="381"/>
      <c r="B289" s="103"/>
      <c r="C289" s="138"/>
      <c r="D289" s="138"/>
      <c r="E289" s="138"/>
      <c r="F289" s="138"/>
      <c r="G289" s="138"/>
      <c r="H289" s="138"/>
    </row>
    <row r="290" spans="1:8" x14ac:dyDescent="0.4">
      <c r="A290" s="381"/>
      <c r="B290" s="103"/>
      <c r="C290" s="138"/>
      <c r="D290" s="138"/>
      <c r="E290" s="138"/>
      <c r="F290" s="138"/>
      <c r="G290" s="138"/>
      <c r="H290" s="138"/>
    </row>
    <row r="291" spans="1:8" x14ac:dyDescent="0.4">
      <c r="A291" s="381"/>
      <c r="B291" s="103"/>
      <c r="C291" s="138"/>
      <c r="D291" s="138"/>
      <c r="E291" s="138"/>
      <c r="F291" s="138"/>
      <c r="G291" s="138"/>
      <c r="H291" s="138"/>
    </row>
    <row r="292" spans="1:8" x14ac:dyDescent="0.4">
      <c r="A292" s="381"/>
      <c r="B292" s="103"/>
      <c r="C292" s="138"/>
      <c r="D292" s="138"/>
      <c r="E292" s="138"/>
      <c r="F292" s="138"/>
      <c r="G292" s="138"/>
      <c r="H292" s="138"/>
    </row>
    <row r="293" spans="1:8" x14ac:dyDescent="0.4">
      <c r="A293" s="381"/>
      <c r="B293" s="103"/>
      <c r="C293" s="138"/>
      <c r="D293" s="138"/>
      <c r="E293" s="138"/>
      <c r="F293" s="138"/>
      <c r="G293" s="138"/>
      <c r="H293" s="138"/>
    </row>
    <row r="294" spans="1:8" x14ac:dyDescent="0.4">
      <c r="A294" s="381"/>
      <c r="B294" s="103"/>
      <c r="C294" s="138"/>
      <c r="D294" s="138"/>
      <c r="E294" s="138"/>
      <c r="F294" s="138"/>
      <c r="G294" s="138"/>
      <c r="H294" s="138"/>
    </row>
    <row r="295" spans="1:8" x14ac:dyDescent="0.4">
      <c r="A295" s="381"/>
      <c r="B295" s="103"/>
      <c r="C295" s="138"/>
      <c r="D295" s="138"/>
      <c r="E295" s="138"/>
      <c r="F295" s="138"/>
      <c r="G295" s="138"/>
      <c r="H295" s="138"/>
    </row>
    <row r="296" spans="1:8" x14ac:dyDescent="0.4">
      <c r="A296" s="381"/>
      <c r="B296" s="103"/>
      <c r="C296" s="138"/>
      <c r="D296" s="138"/>
      <c r="E296" s="138"/>
      <c r="F296" s="138"/>
      <c r="G296" s="138"/>
      <c r="H296" s="138"/>
    </row>
    <row r="297" spans="1:8" x14ac:dyDescent="0.4">
      <c r="A297" s="381"/>
      <c r="B297" s="103"/>
      <c r="C297" s="138"/>
      <c r="D297" s="138"/>
      <c r="E297" s="138"/>
      <c r="F297" s="138"/>
      <c r="G297" s="138"/>
      <c r="H297" s="138"/>
    </row>
    <row r="298" spans="1:8" x14ac:dyDescent="0.4">
      <c r="A298" s="381"/>
      <c r="B298" s="103"/>
      <c r="C298" s="138"/>
      <c r="D298" s="138"/>
      <c r="E298" s="138"/>
      <c r="F298" s="138"/>
      <c r="G298" s="138"/>
      <c r="H298" s="138"/>
    </row>
    <row r="299" spans="1:8" x14ac:dyDescent="0.4">
      <c r="A299" s="381"/>
      <c r="B299" s="103"/>
      <c r="C299" s="138"/>
      <c r="D299" s="138"/>
      <c r="E299" s="138"/>
      <c r="F299" s="138"/>
      <c r="G299" s="138"/>
      <c r="H299" s="138"/>
    </row>
    <row r="300" spans="1:8" x14ac:dyDescent="0.4">
      <c r="A300" s="381"/>
      <c r="B300" s="103"/>
      <c r="C300" s="138"/>
      <c r="D300" s="138"/>
      <c r="E300" s="138"/>
      <c r="F300" s="138"/>
      <c r="G300" s="138"/>
      <c r="H300" s="138"/>
    </row>
    <row r="301" spans="1:8" x14ac:dyDescent="0.4">
      <c r="A301" s="381"/>
      <c r="B301" s="103"/>
      <c r="C301" s="138"/>
      <c r="D301" s="138"/>
      <c r="E301" s="138"/>
      <c r="F301" s="138"/>
      <c r="G301" s="138"/>
      <c r="H301" s="138"/>
    </row>
    <row r="302" spans="1:8" x14ac:dyDescent="0.4">
      <c r="A302" s="381"/>
      <c r="B302" s="103"/>
      <c r="C302" s="138"/>
      <c r="D302" s="138"/>
      <c r="E302" s="138"/>
      <c r="F302" s="138"/>
      <c r="G302" s="138"/>
      <c r="H302" s="138"/>
    </row>
    <row r="303" spans="1:8" x14ac:dyDescent="0.4">
      <c r="A303" s="381"/>
      <c r="B303" s="103"/>
      <c r="C303" s="138"/>
      <c r="D303" s="138"/>
      <c r="E303" s="138"/>
      <c r="F303" s="138"/>
      <c r="G303" s="138"/>
      <c r="H303" s="138"/>
    </row>
    <row r="304" spans="1:8" x14ac:dyDescent="0.4">
      <c r="A304" s="381"/>
      <c r="B304" s="103"/>
      <c r="C304" s="138"/>
      <c r="D304" s="138"/>
      <c r="E304" s="138"/>
      <c r="F304" s="138"/>
      <c r="G304" s="138"/>
      <c r="H304" s="138"/>
    </row>
    <row r="305" spans="1:8" x14ac:dyDescent="0.4">
      <c r="A305" s="381"/>
      <c r="B305" s="103"/>
      <c r="C305" s="138"/>
      <c r="D305" s="138"/>
      <c r="E305" s="138"/>
      <c r="F305" s="138"/>
      <c r="G305" s="138"/>
      <c r="H305" s="138"/>
    </row>
    <row r="306" spans="1:8" x14ac:dyDescent="0.4">
      <c r="A306" s="381"/>
      <c r="B306" s="103"/>
      <c r="C306" s="138"/>
      <c r="D306" s="138"/>
      <c r="E306" s="138"/>
      <c r="F306" s="138"/>
      <c r="G306" s="138"/>
      <c r="H306" s="138"/>
    </row>
    <row r="307" spans="1:8" x14ac:dyDescent="0.4">
      <c r="A307" s="381"/>
      <c r="B307" s="103"/>
      <c r="C307" s="138"/>
      <c r="D307" s="138"/>
      <c r="E307" s="138"/>
      <c r="F307" s="138"/>
      <c r="G307" s="138"/>
      <c r="H307" s="138"/>
    </row>
    <row r="308" spans="1:8" x14ac:dyDescent="0.4">
      <c r="A308" s="381"/>
      <c r="B308" s="103"/>
      <c r="C308" s="138"/>
      <c r="D308" s="138"/>
      <c r="E308" s="138"/>
      <c r="F308" s="138"/>
      <c r="G308" s="138"/>
      <c r="H308" s="138"/>
    </row>
    <row r="309" spans="1:8" x14ac:dyDescent="0.4">
      <c r="A309" s="381"/>
      <c r="B309" s="103"/>
      <c r="C309" s="138"/>
      <c r="D309" s="138"/>
      <c r="E309" s="138"/>
      <c r="F309" s="138"/>
      <c r="G309" s="138"/>
      <c r="H309" s="138"/>
    </row>
    <row r="310" spans="1:8" x14ac:dyDescent="0.4">
      <c r="A310" s="381"/>
      <c r="B310" s="103"/>
      <c r="C310" s="138"/>
      <c r="D310" s="138"/>
      <c r="E310" s="138"/>
      <c r="F310" s="138"/>
      <c r="G310" s="138"/>
      <c r="H310" s="138"/>
    </row>
    <row r="311" spans="1:8" x14ac:dyDescent="0.4">
      <c r="A311" s="381"/>
      <c r="B311" s="103"/>
      <c r="C311" s="138"/>
      <c r="D311" s="138"/>
      <c r="E311" s="138"/>
      <c r="F311" s="138"/>
      <c r="G311" s="138"/>
      <c r="H311" s="138"/>
    </row>
    <row r="312" spans="1:8" x14ac:dyDescent="0.4">
      <c r="A312" s="381"/>
      <c r="B312" s="103"/>
      <c r="C312" s="138"/>
      <c r="D312" s="138"/>
      <c r="E312" s="138"/>
      <c r="F312" s="138"/>
      <c r="G312" s="138"/>
      <c r="H312" s="138"/>
    </row>
    <row r="313" spans="1:8" x14ac:dyDescent="0.4">
      <c r="A313" s="381"/>
      <c r="B313" s="103"/>
      <c r="C313" s="138"/>
      <c r="D313" s="138"/>
      <c r="E313" s="138"/>
      <c r="F313" s="138"/>
      <c r="G313" s="138"/>
      <c r="H313" s="138"/>
    </row>
    <row r="314" spans="1:8" x14ac:dyDescent="0.4">
      <c r="A314" s="381"/>
      <c r="B314" s="103"/>
      <c r="C314" s="138"/>
      <c r="D314" s="138"/>
      <c r="E314" s="138"/>
      <c r="F314" s="138"/>
      <c r="G314" s="138"/>
      <c r="H314" s="138"/>
    </row>
    <row r="315" spans="1:8" x14ac:dyDescent="0.4">
      <c r="A315" s="381"/>
      <c r="B315" s="103"/>
      <c r="C315" s="138"/>
      <c r="D315" s="138"/>
      <c r="E315" s="138"/>
      <c r="F315" s="138"/>
      <c r="G315" s="138"/>
      <c r="H315" s="138"/>
    </row>
    <row r="316" spans="1:8" x14ac:dyDescent="0.4">
      <c r="A316" s="381"/>
      <c r="B316" s="103"/>
      <c r="C316" s="138"/>
      <c r="D316" s="138"/>
      <c r="E316" s="138"/>
      <c r="F316" s="138"/>
      <c r="G316" s="138"/>
      <c r="H316" s="138"/>
    </row>
    <row r="317" spans="1:8" x14ac:dyDescent="0.4">
      <c r="A317" s="381"/>
      <c r="B317" s="103"/>
      <c r="C317" s="138"/>
      <c r="D317" s="138"/>
      <c r="E317" s="138"/>
      <c r="F317" s="138"/>
      <c r="G317" s="138"/>
      <c r="H317" s="138"/>
    </row>
    <row r="318" spans="1:8" x14ac:dyDescent="0.4">
      <c r="A318" s="381"/>
      <c r="B318" s="103"/>
      <c r="C318" s="138"/>
      <c r="D318" s="138"/>
      <c r="E318" s="138"/>
      <c r="F318" s="138"/>
      <c r="G318" s="138"/>
      <c r="H318" s="138"/>
    </row>
    <row r="319" spans="1:8" x14ac:dyDescent="0.4">
      <c r="A319" s="381"/>
      <c r="B319" s="103"/>
      <c r="C319" s="138"/>
      <c r="D319" s="138"/>
      <c r="E319" s="138"/>
      <c r="F319" s="138"/>
      <c r="G319" s="138"/>
      <c r="H319" s="138"/>
    </row>
    <row r="320" spans="1:8" x14ac:dyDescent="0.4">
      <c r="A320" s="381"/>
      <c r="B320" s="103"/>
      <c r="C320" s="138"/>
      <c r="D320" s="138"/>
      <c r="E320" s="138"/>
      <c r="F320" s="138"/>
      <c r="G320" s="138"/>
      <c r="H320" s="138"/>
    </row>
    <row r="321" spans="1:8" x14ac:dyDescent="0.4">
      <c r="A321" s="381"/>
      <c r="B321" s="103"/>
      <c r="C321" s="138"/>
      <c r="D321" s="138"/>
      <c r="E321" s="138"/>
      <c r="F321" s="138"/>
      <c r="G321" s="138"/>
      <c r="H321" s="138"/>
    </row>
    <row r="322" spans="1:8" x14ac:dyDescent="0.4">
      <c r="A322" s="381"/>
      <c r="B322" s="103"/>
      <c r="C322" s="138"/>
      <c r="D322" s="138"/>
      <c r="E322" s="138"/>
      <c r="F322" s="138"/>
      <c r="G322" s="138"/>
      <c r="H322" s="138"/>
    </row>
    <row r="323" spans="1:8" x14ac:dyDescent="0.4">
      <c r="A323" s="381"/>
      <c r="B323" s="103"/>
      <c r="C323" s="138"/>
      <c r="D323" s="138"/>
      <c r="E323" s="138"/>
      <c r="F323" s="138"/>
      <c r="G323" s="138"/>
      <c r="H323" s="138"/>
    </row>
    <row r="324" spans="1:8" x14ac:dyDescent="0.4">
      <c r="A324" s="381"/>
      <c r="B324" s="103"/>
      <c r="C324" s="138"/>
      <c r="D324" s="138"/>
      <c r="E324" s="138"/>
      <c r="F324" s="138"/>
      <c r="G324" s="138"/>
      <c r="H324" s="138"/>
    </row>
    <row r="325" spans="1:8" x14ac:dyDescent="0.4">
      <c r="A325" s="381"/>
      <c r="B325" s="103"/>
      <c r="C325" s="138"/>
      <c r="D325" s="138"/>
      <c r="E325" s="138"/>
      <c r="F325" s="138"/>
      <c r="G325" s="138"/>
      <c r="H325" s="138"/>
    </row>
    <row r="326" spans="1:8" x14ac:dyDescent="0.4">
      <c r="A326" s="381"/>
      <c r="B326" s="103"/>
      <c r="C326" s="138"/>
      <c r="D326" s="138"/>
      <c r="E326" s="138"/>
      <c r="F326" s="138"/>
      <c r="G326" s="138"/>
      <c r="H326" s="138"/>
    </row>
    <row r="327" spans="1:8" x14ac:dyDescent="0.4">
      <c r="A327" s="381"/>
      <c r="B327" s="103"/>
      <c r="C327" s="138"/>
      <c r="D327" s="138"/>
      <c r="E327" s="138"/>
      <c r="F327" s="138"/>
      <c r="G327" s="138"/>
      <c r="H327" s="138"/>
    </row>
    <row r="328" spans="1:8" x14ac:dyDescent="0.4">
      <c r="A328" s="381"/>
      <c r="B328" s="103"/>
      <c r="C328" s="138"/>
      <c r="D328" s="138"/>
      <c r="E328" s="138"/>
      <c r="F328" s="138"/>
      <c r="G328" s="138"/>
      <c r="H328" s="138"/>
    </row>
    <row r="329" spans="1:8" x14ac:dyDescent="0.4">
      <c r="A329" s="381"/>
      <c r="B329" s="103"/>
      <c r="C329" s="138"/>
      <c r="D329" s="138"/>
      <c r="E329" s="138"/>
      <c r="F329" s="138"/>
      <c r="G329" s="138"/>
      <c r="H329" s="138"/>
    </row>
    <row r="330" spans="1:8" x14ac:dyDescent="0.4">
      <c r="A330" s="381"/>
      <c r="B330" s="103"/>
      <c r="C330" s="138"/>
      <c r="D330" s="138"/>
      <c r="E330" s="138"/>
      <c r="F330" s="138"/>
      <c r="G330" s="138"/>
      <c r="H330" s="138"/>
    </row>
    <row r="331" spans="1:8" x14ac:dyDescent="0.4">
      <c r="A331" s="381"/>
      <c r="B331" s="103"/>
      <c r="C331" s="138"/>
      <c r="D331" s="138"/>
      <c r="E331" s="138"/>
      <c r="F331" s="138"/>
      <c r="G331" s="138"/>
      <c r="H331" s="138"/>
    </row>
    <row r="332" spans="1:8" x14ac:dyDescent="0.4">
      <c r="A332" s="381"/>
      <c r="B332" s="103"/>
      <c r="C332" s="138"/>
      <c r="D332" s="138"/>
      <c r="E332" s="138"/>
      <c r="F332" s="138"/>
      <c r="G332" s="138"/>
      <c r="H332" s="138"/>
    </row>
    <row r="333" spans="1:8" x14ac:dyDescent="0.4">
      <c r="A333" s="381"/>
      <c r="B333" s="103"/>
      <c r="C333" s="138"/>
      <c r="D333" s="138"/>
      <c r="E333" s="138"/>
      <c r="F333" s="138"/>
      <c r="G333" s="138"/>
      <c r="H333" s="138"/>
    </row>
    <row r="334" spans="1:8" x14ac:dyDescent="0.4">
      <c r="A334" s="381"/>
      <c r="B334" s="103"/>
      <c r="C334" s="138"/>
      <c r="D334" s="138"/>
      <c r="E334" s="138"/>
      <c r="F334" s="138"/>
      <c r="G334" s="138"/>
      <c r="H334" s="138"/>
    </row>
    <row r="335" spans="1:8" x14ac:dyDescent="0.4">
      <c r="A335" s="381"/>
      <c r="B335" s="103"/>
      <c r="C335" s="138"/>
      <c r="D335" s="138"/>
      <c r="E335" s="138"/>
      <c r="F335" s="138"/>
      <c r="G335" s="138"/>
      <c r="H335" s="138"/>
    </row>
    <row r="336" spans="1:8" x14ac:dyDescent="0.4">
      <c r="A336" s="381"/>
      <c r="B336" s="103"/>
      <c r="C336" s="138"/>
      <c r="D336" s="138"/>
      <c r="E336" s="138"/>
      <c r="F336" s="138"/>
      <c r="G336" s="138"/>
      <c r="H336" s="138"/>
    </row>
    <row r="337" spans="1:8" x14ac:dyDescent="0.4">
      <c r="A337" s="381"/>
      <c r="B337" s="103"/>
      <c r="C337" s="138"/>
      <c r="D337" s="138"/>
      <c r="E337" s="138"/>
      <c r="F337" s="138"/>
      <c r="G337" s="138"/>
      <c r="H337" s="138"/>
    </row>
    <row r="338" spans="1:8" x14ac:dyDescent="0.4">
      <c r="A338" s="381"/>
      <c r="B338" s="103"/>
      <c r="C338" s="138"/>
      <c r="D338" s="138"/>
      <c r="E338" s="138"/>
      <c r="F338" s="138"/>
      <c r="G338" s="138"/>
      <c r="H338" s="138"/>
    </row>
    <row r="339" spans="1:8" x14ac:dyDescent="0.4">
      <c r="A339" s="381"/>
      <c r="B339" s="103"/>
      <c r="C339" s="138"/>
      <c r="D339" s="138"/>
      <c r="E339" s="138"/>
      <c r="F339" s="138"/>
      <c r="G339" s="138"/>
      <c r="H339" s="138"/>
    </row>
    <row r="340" spans="1:8" x14ac:dyDescent="0.4">
      <c r="A340" s="381"/>
      <c r="B340" s="103"/>
      <c r="C340" s="138"/>
      <c r="D340" s="138"/>
      <c r="E340" s="138"/>
      <c r="F340" s="138"/>
      <c r="G340" s="138"/>
      <c r="H340" s="138"/>
    </row>
    <row r="341" spans="1:8" x14ac:dyDescent="0.4">
      <c r="A341" s="381"/>
      <c r="B341" s="103"/>
      <c r="C341" s="138"/>
      <c r="D341" s="138"/>
      <c r="E341" s="138"/>
      <c r="F341" s="138"/>
      <c r="G341" s="138"/>
      <c r="H341" s="138"/>
    </row>
    <row r="342" spans="1:8" x14ac:dyDescent="0.4">
      <c r="A342" s="381"/>
      <c r="B342" s="103"/>
      <c r="C342" s="138"/>
      <c r="D342" s="138"/>
      <c r="E342" s="138"/>
      <c r="F342" s="138"/>
      <c r="G342" s="138"/>
      <c r="H342" s="138"/>
    </row>
    <row r="343" spans="1:8" x14ac:dyDescent="0.4">
      <c r="A343" s="381"/>
      <c r="B343" s="103"/>
      <c r="C343" s="138"/>
      <c r="D343" s="138"/>
      <c r="E343" s="138"/>
      <c r="F343" s="138"/>
      <c r="G343" s="138"/>
      <c r="H343" s="138"/>
    </row>
    <row r="344" spans="1:8" x14ac:dyDescent="0.4">
      <c r="A344" s="381"/>
      <c r="B344" s="103"/>
      <c r="C344" s="138"/>
      <c r="D344" s="138"/>
      <c r="E344" s="138"/>
      <c r="F344" s="138"/>
      <c r="G344" s="138"/>
      <c r="H344" s="138"/>
    </row>
    <row r="345" spans="1:8" x14ac:dyDescent="0.4">
      <c r="A345" s="381"/>
      <c r="B345" s="103"/>
      <c r="C345" s="138"/>
      <c r="D345" s="138"/>
      <c r="E345" s="138"/>
      <c r="F345" s="138"/>
      <c r="G345" s="138"/>
      <c r="H345" s="138"/>
    </row>
    <row r="346" spans="1:8" x14ac:dyDescent="0.4">
      <c r="A346" s="381"/>
      <c r="B346" s="103"/>
      <c r="C346" s="138"/>
      <c r="D346" s="138"/>
      <c r="E346" s="138"/>
      <c r="F346" s="138"/>
      <c r="G346" s="138"/>
      <c r="H346" s="138"/>
    </row>
    <row r="347" spans="1:8" x14ac:dyDescent="0.4">
      <c r="A347" s="381"/>
      <c r="B347" s="103"/>
      <c r="C347" s="138"/>
      <c r="D347" s="138"/>
      <c r="E347" s="138"/>
      <c r="F347" s="138"/>
      <c r="G347" s="138"/>
      <c r="H347" s="138"/>
    </row>
    <row r="348" spans="1:8" x14ac:dyDescent="0.4">
      <c r="A348" s="381"/>
      <c r="B348" s="388"/>
      <c r="C348" s="138"/>
      <c r="D348" s="138"/>
      <c r="E348" s="138"/>
      <c r="F348" s="138"/>
      <c r="G348" s="138"/>
      <c r="H348" s="138"/>
    </row>
    <row r="349" spans="1:8" x14ac:dyDescent="0.4">
      <c r="A349" s="381"/>
      <c r="B349" s="388"/>
      <c r="C349" s="138"/>
      <c r="D349" s="138"/>
      <c r="E349" s="138"/>
      <c r="F349" s="138"/>
      <c r="G349" s="138"/>
      <c r="H349" s="138"/>
    </row>
    <row r="350" spans="1:8" x14ac:dyDescent="0.4">
      <c r="A350" s="381"/>
      <c r="B350" s="388"/>
      <c r="C350" s="138"/>
      <c r="D350" s="138"/>
      <c r="E350" s="138"/>
      <c r="F350" s="138"/>
      <c r="G350" s="138"/>
      <c r="H350" s="138"/>
    </row>
    <row r="351" spans="1:8" x14ac:dyDescent="0.4">
      <c r="A351" s="381"/>
      <c r="B351" s="388"/>
      <c r="C351" s="138"/>
      <c r="D351" s="138"/>
      <c r="E351" s="138"/>
      <c r="F351" s="138"/>
      <c r="G351" s="138"/>
      <c r="H351" s="138"/>
    </row>
    <row r="352" spans="1:8" x14ac:dyDescent="0.4">
      <c r="A352" s="381"/>
      <c r="B352" s="388"/>
      <c r="C352" s="138"/>
      <c r="D352" s="138"/>
      <c r="E352" s="138"/>
      <c r="F352" s="138"/>
      <c r="G352" s="138"/>
      <c r="H352" s="138"/>
    </row>
    <row r="353" spans="1:8" x14ac:dyDescent="0.4">
      <c r="A353" s="381"/>
      <c r="B353" s="388"/>
      <c r="C353" s="138"/>
      <c r="D353" s="138"/>
      <c r="E353" s="138"/>
      <c r="F353" s="138"/>
      <c r="G353" s="138"/>
      <c r="H353" s="138"/>
    </row>
    <row r="354" spans="1:8" x14ac:dyDescent="0.4">
      <c r="A354" s="381"/>
      <c r="B354" s="388"/>
      <c r="C354" s="138"/>
      <c r="D354" s="138"/>
      <c r="E354" s="138"/>
      <c r="F354" s="138"/>
      <c r="G354" s="138"/>
      <c r="H354" s="138"/>
    </row>
    <row r="355" spans="1:8" x14ac:dyDescent="0.4">
      <c r="A355" s="381"/>
      <c r="B355" s="388"/>
      <c r="C355" s="138"/>
      <c r="D355" s="138"/>
      <c r="E355" s="138"/>
      <c r="F355" s="138"/>
      <c r="G355" s="138"/>
      <c r="H355" s="138"/>
    </row>
    <row r="356" spans="1:8" x14ac:dyDescent="0.4">
      <c r="A356" s="381"/>
      <c r="B356" s="388"/>
      <c r="C356" s="138"/>
      <c r="D356" s="138"/>
      <c r="E356" s="138"/>
      <c r="F356" s="138"/>
      <c r="G356" s="138"/>
      <c r="H356" s="138"/>
    </row>
    <row r="357" spans="1:8" x14ac:dyDescent="0.4">
      <c r="A357" s="381"/>
      <c r="B357" s="388"/>
      <c r="C357" s="138"/>
      <c r="D357" s="138"/>
      <c r="E357" s="138"/>
      <c r="F357" s="138"/>
      <c r="G357" s="138"/>
      <c r="H357" s="138"/>
    </row>
    <row r="358" spans="1:8" x14ac:dyDescent="0.4">
      <c r="A358" s="381"/>
      <c r="B358" s="388"/>
      <c r="C358" s="138"/>
      <c r="D358" s="138"/>
      <c r="E358" s="138"/>
      <c r="F358" s="138"/>
      <c r="G358" s="138"/>
      <c r="H358" s="138"/>
    </row>
    <row r="359" spans="1:8" x14ac:dyDescent="0.4">
      <c r="A359" s="381"/>
      <c r="B359" s="388"/>
      <c r="C359" s="138"/>
      <c r="D359" s="138"/>
      <c r="E359" s="138"/>
      <c r="F359" s="138"/>
      <c r="G359" s="138"/>
      <c r="H359" s="138"/>
    </row>
    <row r="360" spans="1:8" x14ac:dyDescent="0.4">
      <c r="A360" s="381"/>
      <c r="B360" s="388"/>
      <c r="C360" s="138"/>
      <c r="D360" s="138"/>
      <c r="E360" s="138"/>
      <c r="F360" s="138"/>
      <c r="G360" s="138"/>
      <c r="H360" s="138"/>
    </row>
    <row r="361" spans="1:8" x14ac:dyDescent="0.4">
      <c r="A361" s="381"/>
      <c r="B361" s="388"/>
      <c r="C361" s="138"/>
      <c r="D361" s="138"/>
      <c r="E361" s="138"/>
      <c r="F361" s="138"/>
      <c r="G361" s="138"/>
      <c r="H361" s="138"/>
    </row>
    <row r="362" spans="1:8" x14ac:dyDescent="0.4">
      <c r="A362" s="381"/>
      <c r="B362" s="388"/>
      <c r="C362" s="138"/>
      <c r="D362" s="138"/>
      <c r="E362" s="138"/>
      <c r="F362" s="138"/>
      <c r="G362" s="138"/>
      <c r="H362" s="138"/>
    </row>
    <row r="363" spans="1:8" x14ac:dyDescent="0.4">
      <c r="A363" s="381"/>
      <c r="B363" s="388"/>
      <c r="C363" s="138"/>
      <c r="D363" s="138"/>
      <c r="E363" s="138"/>
      <c r="F363" s="138"/>
      <c r="G363" s="138"/>
      <c r="H363" s="138"/>
    </row>
    <row r="364" spans="1:8" x14ac:dyDescent="0.4">
      <c r="A364" s="381"/>
      <c r="B364" s="388"/>
      <c r="C364" s="138"/>
      <c r="D364" s="138"/>
      <c r="E364" s="138"/>
      <c r="F364" s="138"/>
      <c r="G364" s="138"/>
      <c r="H364" s="138"/>
    </row>
    <row r="365" spans="1:8" x14ac:dyDescent="0.4">
      <c r="A365" s="381"/>
      <c r="B365" s="388"/>
      <c r="C365" s="138"/>
      <c r="D365" s="138"/>
      <c r="E365" s="138"/>
      <c r="F365" s="138"/>
      <c r="G365" s="138"/>
      <c r="H365" s="138"/>
    </row>
    <row r="366" spans="1:8" x14ac:dyDescent="0.4">
      <c r="A366" s="381"/>
      <c r="B366" s="388"/>
      <c r="C366" s="138"/>
      <c r="D366" s="138"/>
      <c r="E366" s="138"/>
      <c r="F366" s="138"/>
      <c r="G366" s="138"/>
      <c r="H366" s="138"/>
    </row>
    <row r="367" spans="1:8" x14ac:dyDescent="0.4">
      <c r="A367" s="381"/>
      <c r="B367" s="388"/>
      <c r="C367" s="138"/>
      <c r="D367" s="138"/>
      <c r="E367" s="138"/>
      <c r="F367" s="138"/>
      <c r="G367" s="138"/>
      <c r="H367" s="138"/>
    </row>
    <row r="368" spans="1:8" x14ac:dyDescent="0.4">
      <c r="A368" s="381"/>
      <c r="B368" s="388"/>
      <c r="C368" s="138"/>
      <c r="D368" s="138"/>
      <c r="E368" s="138"/>
      <c r="F368" s="138"/>
      <c r="G368" s="138"/>
      <c r="H368" s="138"/>
    </row>
    <row r="369" spans="1:8" x14ac:dyDescent="0.4">
      <c r="A369" s="381"/>
      <c r="B369" s="388"/>
      <c r="C369" s="138"/>
      <c r="D369" s="138"/>
      <c r="E369" s="138"/>
      <c r="F369" s="138"/>
      <c r="G369" s="138"/>
      <c r="H369" s="138"/>
    </row>
    <row r="370" spans="1:8" x14ac:dyDescent="0.4">
      <c r="A370" s="381"/>
      <c r="B370" s="388"/>
      <c r="C370" s="138"/>
      <c r="D370" s="138"/>
      <c r="E370" s="138"/>
      <c r="F370" s="138"/>
      <c r="G370" s="138"/>
      <c r="H370" s="138"/>
    </row>
    <row r="371" spans="1:8" x14ac:dyDescent="0.4">
      <c r="A371" s="381"/>
      <c r="B371" s="388"/>
      <c r="C371" s="138"/>
      <c r="D371" s="138"/>
      <c r="E371" s="138"/>
      <c r="F371" s="138"/>
      <c r="G371" s="138"/>
      <c r="H371" s="138"/>
    </row>
    <row r="372" spans="1:8" x14ac:dyDescent="0.4">
      <c r="A372" s="381"/>
      <c r="B372" s="388"/>
      <c r="C372" s="138"/>
      <c r="D372" s="138"/>
      <c r="E372" s="138"/>
      <c r="F372" s="138"/>
      <c r="G372" s="138"/>
      <c r="H372" s="138"/>
    </row>
    <row r="373" spans="1:8" x14ac:dyDescent="0.4">
      <c r="A373" s="381"/>
      <c r="B373" s="388"/>
      <c r="C373" s="138"/>
      <c r="D373" s="138"/>
      <c r="E373" s="138"/>
      <c r="F373" s="138"/>
      <c r="G373" s="138"/>
      <c r="H373" s="138"/>
    </row>
    <row r="374" spans="1:8" x14ac:dyDescent="0.4">
      <c r="A374" s="381"/>
      <c r="B374" s="388"/>
      <c r="C374" s="138"/>
      <c r="D374" s="138"/>
      <c r="E374" s="138"/>
      <c r="F374" s="138"/>
      <c r="G374" s="138"/>
      <c r="H374" s="138"/>
    </row>
    <row r="375" spans="1:8" x14ac:dyDescent="0.4">
      <c r="A375" s="381"/>
      <c r="B375" s="388"/>
      <c r="C375" s="138"/>
      <c r="D375" s="138"/>
      <c r="E375" s="138"/>
      <c r="F375" s="138"/>
      <c r="G375" s="138"/>
      <c r="H375" s="138"/>
    </row>
    <row r="376" spans="1:8" x14ac:dyDescent="0.4">
      <c r="A376" s="381"/>
      <c r="B376" s="388"/>
      <c r="C376" s="138"/>
      <c r="D376" s="138"/>
      <c r="E376" s="138"/>
      <c r="F376" s="138"/>
      <c r="G376" s="138"/>
      <c r="H376" s="138"/>
    </row>
    <row r="377" spans="1:8" x14ac:dyDescent="0.4">
      <c r="A377" s="381"/>
      <c r="B377" s="388"/>
      <c r="C377" s="138"/>
      <c r="D377" s="138"/>
      <c r="E377" s="138"/>
      <c r="F377" s="138"/>
      <c r="G377" s="138"/>
      <c r="H377" s="138"/>
    </row>
    <row r="378" spans="1:8" x14ac:dyDescent="0.4">
      <c r="A378" s="381"/>
      <c r="B378" s="388"/>
      <c r="C378" s="138"/>
      <c r="D378" s="138"/>
      <c r="E378" s="138"/>
      <c r="F378" s="138"/>
      <c r="G378" s="138"/>
      <c r="H378" s="138"/>
    </row>
    <row r="379" spans="1:8" x14ac:dyDescent="0.4">
      <c r="A379" s="381"/>
      <c r="B379" s="388"/>
      <c r="C379" s="138"/>
      <c r="D379" s="138"/>
      <c r="E379" s="138"/>
      <c r="F379" s="138"/>
      <c r="G379" s="138"/>
      <c r="H379" s="138"/>
    </row>
    <row r="380" spans="1:8" x14ac:dyDescent="0.4">
      <c r="A380" s="381"/>
      <c r="B380" s="388"/>
      <c r="C380" s="138"/>
      <c r="D380" s="138"/>
      <c r="E380" s="138"/>
      <c r="F380" s="138"/>
      <c r="G380" s="138"/>
      <c r="H380" s="138"/>
    </row>
    <row r="381" spans="1:8" x14ac:dyDescent="0.4">
      <c r="A381" s="381"/>
      <c r="B381" s="388"/>
      <c r="C381" s="138"/>
      <c r="D381" s="138"/>
      <c r="E381" s="138"/>
      <c r="F381" s="138"/>
      <c r="G381" s="138"/>
      <c r="H381" s="138"/>
    </row>
    <row r="382" spans="1:8" x14ac:dyDescent="0.4">
      <c r="A382" s="381"/>
      <c r="B382" s="388"/>
      <c r="C382" s="138"/>
      <c r="D382" s="138"/>
      <c r="E382" s="138"/>
      <c r="F382" s="138"/>
      <c r="G382" s="138"/>
      <c r="H382" s="138"/>
    </row>
    <row r="383" spans="1:8" x14ac:dyDescent="0.4">
      <c r="A383" s="381"/>
      <c r="B383" s="388"/>
      <c r="C383" s="138"/>
      <c r="D383" s="138"/>
      <c r="E383" s="138"/>
      <c r="F383" s="138"/>
      <c r="G383" s="138"/>
      <c r="H383" s="138"/>
    </row>
    <row r="384" spans="1:8" x14ac:dyDescent="0.4">
      <c r="A384" s="381"/>
      <c r="B384" s="388"/>
      <c r="C384" s="138"/>
      <c r="D384" s="138"/>
      <c r="E384" s="138"/>
      <c r="F384" s="138"/>
      <c r="G384" s="138"/>
      <c r="H384" s="138"/>
    </row>
    <row r="385" spans="1:8" x14ac:dyDescent="0.4">
      <c r="A385" s="381"/>
      <c r="B385" s="388"/>
      <c r="C385" s="138"/>
      <c r="D385" s="138"/>
      <c r="E385" s="138"/>
      <c r="F385" s="138"/>
      <c r="G385" s="138"/>
      <c r="H385" s="138"/>
    </row>
    <row r="386" spans="1:8" x14ac:dyDescent="0.4">
      <c r="A386" s="381"/>
      <c r="B386" s="388"/>
      <c r="C386" s="138"/>
      <c r="D386" s="138"/>
      <c r="E386" s="138"/>
      <c r="F386" s="138"/>
      <c r="G386" s="138"/>
      <c r="H386" s="138"/>
    </row>
    <row r="387" spans="1:8" x14ac:dyDescent="0.4">
      <c r="A387" s="381"/>
      <c r="B387" s="388"/>
      <c r="C387" s="138"/>
      <c r="D387" s="138"/>
      <c r="E387" s="138"/>
      <c r="F387" s="138"/>
      <c r="G387" s="138"/>
      <c r="H387" s="138"/>
    </row>
    <row r="388" spans="1:8" x14ac:dyDescent="0.4">
      <c r="A388" s="381"/>
      <c r="B388" s="388"/>
      <c r="C388" s="138"/>
      <c r="D388" s="138"/>
      <c r="E388" s="138"/>
      <c r="F388" s="138"/>
      <c r="G388" s="138"/>
      <c r="H388" s="138"/>
    </row>
    <row r="389" spans="1:8" x14ac:dyDescent="0.4">
      <c r="A389" s="381"/>
      <c r="B389" s="388"/>
      <c r="C389" s="138"/>
      <c r="D389" s="138"/>
      <c r="E389" s="138"/>
      <c r="F389" s="138"/>
      <c r="G389" s="138"/>
      <c r="H389" s="138"/>
    </row>
    <row r="390" spans="1:8" x14ac:dyDescent="0.4">
      <c r="A390" s="381"/>
      <c r="B390" s="388"/>
      <c r="C390" s="138"/>
      <c r="D390" s="138"/>
      <c r="E390" s="138"/>
      <c r="F390" s="138"/>
      <c r="G390" s="138"/>
      <c r="H390" s="138"/>
    </row>
    <row r="391" spans="1:8" x14ac:dyDescent="0.4">
      <c r="A391" s="381"/>
      <c r="B391" s="388"/>
      <c r="C391" s="138"/>
      <c r="D391" s="138"/>
      <c r="E391" s="138"/>
      <c r="F391" s="138"/>
      <c r="G391" s="138"/>
      <c r="H391" s="138"/>
    </row>
    <row r="392" spans="1:8" x14ac:dyDescent="0.4">
      <c r="A392" s="381"/>
      <c r="B392" s="388"/>
      <c r="C392" s="138"/>
      <c r="D392" s="138"/>
      <c r="E392" s="138"/>
      <c r="F392" s="138"/>
      <c r="G392" s="138"/>
      <c r="H392" s="138"/>
    </row>
    <row r="393" spans="1:8" x14ac:dyDescent="0.4">
      <c r="A393" s="381"/>
      <c r="B393" s="388"/>
      <c r="C393" s="138"/>
      <c r="D393" s="138"/>
      <c r="E393" s="138"/>
      <c r="F393" s="138"/>
      <c r="G393" s="138"/>
      <c r="H393" s="138"/>
    </row>
    <row r="394" spans="1:8" x14ac:dyDescent="0.4">
      <c r="A394" s="381"/>
      <c r="B394" s="388"/>
      <c r="C394" s="138"/>
      <c r="D394" s="138"/>
      <c r="E394" s="138"/>
      <c r="F394" s="138"/>
      <c r="G394" s="138"/>
      <c r="H394" s="138"/>
    </row>
    <row r="395" spans="1:8" x14ac:dyDescent="0.4">
      <c r="A395" s="381"/>
      <c r="B395" s="388"/>
      <c r="C395" s="138"/>
      <c r="D395" s="138"/>
      <c r="E395" s="138"/>
      <c r="F395" s="138"/>
      <c r="G395" s="138"/>
      <c r="H395" s="138"/>
    </row>
    <row r="396" spans="1:8" x14ac:dyDescent="0.4">
      <c r="A396" s="381"/>
      <c r="B396" s="388"/>
      <c r="C396" s="138"/>
      <c r="D396" s="138"/>
      <c r="E396" s="138"/>
      <c r="F396" s="138"/>
      <c r="G396" s="138"/>
      <c r="H396" s="138"/>
    </row>
    <row r="397" spans="1:8" x14ac:dyDescent="0.4">
      <c r="A397" s="381"/>
      <c r="B397" s="388"/>
      <c r="C397" s="138"/>
      <c r="D397" s="138"/>
      <c r="E397" s="138"/>
      <c r="F397" s="138"/>
      <c r="G397" s="138"/>
      <c r="H397" s="138"/>
    </row>
    <row r="398" spans="1:8" x14ac:dyDescent="0.4">
      <c r="A398" s="381"/>
      <c r="B398" s="388"/>
      <c r="C398" s="138"/>
      <c r="D398" s="138"/>
      <c r="E398" s="138"/>
      <c r="F398" s="138"/>
      <c r="G398" s="138"/>
      <c r="H398" s="138"/>
    </row>
    <row r="399" spans="1:8" x14ac:dyDescent="0.4">
      <c r="A399" s="381"/>
      <c r="B399" s="388"/>
      <c r="C399" s="138"/>
      <c r="D399" s="138"/>
      <c r="E399" s="138"/>
      <c r="F399" s="138"/>
      <c r="G399" s="138"/>
      <c r="H399" s="138"/>
    </row>
    <row r="400" spans="1:8" x14ac:dyDescent="0.4">
      <c r="A400" s="381"/>
      <c r="B400" s="388"/>
      <c r="C400" s="138"/>
      <c r="D400" s="138"/>
      <c r="E400" s="138"/>
      <c r="F400" s="138"/>
      <c r="G400" s="138"/>
      <c r="H400" s="138"/>
    </row>
    <row r="401" spans="1:8" x14ac:dyDescent="0.4">
      <c r="A401" s="381"/>
      <c r="B401" s="388"/>
      <c r="C401" s="138"/>
      <c r="D401" s="138"/>
      <c r="E401" s="138"/>
      <c r="F401" s="138"/>
      <c r="G401" s="138"/>
      <c r="H401" s="138"/>
    </row>
    <row r="402" spans="1:8" x14ac:dyDescent="0.4">
      <c r="A402" s="381"/>
      <c r="B402" s="388"/>
      <c r="C402" s="138"/>
      <c r="D402" s="138"/>
      <c r="E402" s="138"/>
      <c r="F402" s="138"/>
      <c r="G402" s="138"/>
      <c r="H402" s="138"/>
    </row>
    <row r="403" spans="1:8" x14ac:dyDescent="0.4">
      <c r="A403" s="381"/>
      <c r="B403" s="388"/>
      <c r="C403" s="138"/>
      <c r="D403" s="138"/>
      <c r="E403" s="138"/>
      <c r="F403" s="138"/>
      <c r="G403" s="138"/>
      <c r="H403" s="138"/>
    </row>
    <row r="404" spans="1:8" x14ac:dyDescent="0.4">
      <c r="A404" s="381"/>
      <c r="B404" s="388"/>
      <c r="C404" s="138"/>
      <c r="D404" s="138"/>
      <c r="E404" s="138"/>
      <c r="F404" s="138"/>
      <c r="G404" s="138"/>
      <c r="H404" s="138"/>
    </row>
    <row r="405" spans="1:8" x14ac:dyDescent="0.4">
      <c r="A405" s="381"/>
      <c r="B405" s="388"/>
      <c r="C405" s="138"/>
      <c r="D405" s="138"/>
      <c r="E405" s="138"/>
      <c r="F405" s="138"/>
      <c r="G405" s="138"/>
      <c r="H405" s="138"/>
    </row>
    <row r="406" spans="1:8" x14ac:dyDescent="0.4">
      <c r="A406" s="381"/>
      <c r="B406" s="388"/>
      <c r="C406" s="138"/>
      <c r="D406" s="138"/>
      <c r="E406" s="138"/>
      <c r="F406" s="138"/>
      <c r="G406" s="138"/>
      <c r="H406" s="138"/>
    </row>
    <row r="407" spans="1:8" x14ac:dyDescent="0.4">
      <c r="A407" s="381"/>
      <c r="B407" s="388"/>
      <c r="C407" s="138"/>
      <c r="D407" s="138"/>
      <c r="E407" s="138"/>
      <c r="F407" s="138"/>
      <c r="G407" s="138"/>
      <c r="H407" s="138"/>
    </row>
    <row r="408" spans="1:8" x14ac:dyDescent="0.4">
      <c r="A408" s="381"/>
      <c r="B408" s="388"/>
      <c r="C408" s="138"/>
      <c r="D408" s="138"/>
      <c r="E408" s="138"/>
      <c r="F408" s="138"/>
      <c r="G408" s="138"/>
      <c r="H408" s="138"/>
    </row>
    <row r="409" spans="1:8" x14ac:dyDescent="0.4">
      <c r="A409" s="381"/>
      <c r="B409" s="388"/>
      <c r="C409" s="138"/>
      <c r="D409" s="138"/>
      <c r="E409" s="138"/>
      <c r="F409" s="138"/>
      <c r="G409" s="138"/>
      <c r="H409" s="138"/>
    </row>
    <row r="410" spans="1:8" x14ac:dyDescent="0.4">
      <c r="A410" s="381"/>
      <c r="B410" s="388"/>
      <c r="C410" s="138"/>
      <c r="D410" s="138"/>
      <c r="E410" s="138"/>
      <c r="F410" s="138"/>
      <c r="G410" s="138"/>
      <c r="H410" s="138"/>
    </row>
    <row r="411" spans="1:8" x14ac:dyDescent="0.4">
      <c r="A411" s="381"/>
      <c r="B411" s="388"/>
      <c r="C411" s="138"/>
      <c r="D411" s="138"/>
      <c r="E411" s="138"/>
      <c r="F411" s="138"/>
      <c r="G411" s="138"/>
      <c r="H411" s="138"/>
    </row>
    <row r="412" spans="1:8" x14ac:dyDescent="0.4">
      <c r="A412" s="381"/>
      <c r="B412" s="388"/>
      <c r="C412" s="138"/>
      <c r="D412" s="138"/>
      <c r="E412" s="138"/>
      <c r="F412" s="138"/>
      <c r="G412" s="138"/>
      <c r="H412" s="138"/>
    </row>
    <row r="413" spans="1:8" x14ac:dyDescent="0.4">
      <c r="A413" s="381"/>
      <c r="B413" s="388"/>
      <c r="C413" s="138"/>
      <c r="D413" s="138"/>
      <c r="E413" s="138"/>
      <c r="F413" s="138"/>
      <c r="G413" s="138"/>
      <c r="H413" s="138"/>
    </row>
    <row r="414" spans="1:8" x14ac:dyDescent="0.4">
      <c r="A414" s="381"/>
      <c r="B414" s="388"/>
      <c r="C414" s="138"/>
      <c r="D414" s="138"/>
      <c r="E414" s="138"/>
      <c r="F414" s="138"/>
      <c r="G414" s="138"/>
      <c r="H414" s="138"/>
    </row>
    <row r="415" spans="1:8" x14ac:dyDescent="0.4">
      <c r="A415" s="381"/>
      <c r="B415" s="388"/>
      <c r="C415" s="138"/>
      <c r="D415" s="138"/>
      <c r="E415" s="138"/>
      <c r="F415" s="138"/>
      <c r="G415" s="138"/>
      <c r="H415" s="138"/>
    </row>
    <row r="416" spans="1:8" x14ac:dyDescent="0.4">
      <c r="A416" s="381"/>
      <c r="B416" s="388"/>
      <c r="C416" s="138"/>
      <c r="D416" s="138"/>
      <c r="E416" s="138"/>
      <c r="F416" s="138"/>
      <c r="G416" s="138"/>
      <c r="H416" s="138"/>
    </row>
    <row r="417" spans="1:8" x14ac:dyDescent="0.4">
      <c r="A417" s="381"/>
      <c r="B417" s="388"/>
      <c r="C417" s="138"/>
      <c r="D417" s="138"/>
      <c r="E417" s="138"/>
      <c r="F417" s="138"/>
      <c r="G417" s="138"/>
      <c r="H417" s="138"/>
    </row>
    <row r="418" spans="1:8" x14ac:dyDescent="0.4">
      <c r="A418" s="381"/>
      <c r="B418" s="388"/>
      <c r="C418" s="138"/>
      <c r="D418" s="138"/>
      <c r="E418" s="138"/>
      <c r="F418" s="138"/>
      <c r="G418" s="138"/>
      <c r="H418" s="138"/>
    </row>
    <row r="419" spans="1:8" x14ac:dyDescent="0.4">
      <c r="A419" s="381"/>
      <c r="B419" s="388"/>
      <c r="C419" s="138"/>
      <c r="D419" s="138"/>
      <c r="E419" s="138"/>
      <c r="F419" s="138"/>
      <c r="G419" s="138"/>
      <c r="H419" s="138"/>
    </row>
    <row r="420" spans="1:8" x14ac:dyDescent="0.4">
      <c r="A420" s="381"/>
      <c r="B420" s="388"/>
      <c r="C420" s="138"/>
      <c r="D420" s="138"/>
      <c r="E420" s="138"/>
      <c r="F420" s="138"/>
      <c r="G420" s="138"/>
      <c r="H420" s="138"/>
    </row>
    <row r="421" spans="1:8" x14ac:dyDescent="0.4">
      <c r="A421" s="381"/>
      <c r="B421" s="388"/>
      <c r="C421" s="138"/>
      <c r="D421" s="138"/>
      <c r="E421" s="138"/>
      <c r="F421" s="138"/>
      <c r="G421" s="138"/>
      <c r="H421" s="138"/>
    </row>
    <row r="422" spans="1:8" x14ac:dyDescent="0.4">
      <c r="A422" s="381"/>
      <c r="B422" s="388"/>
      <c r="C422" s="138"/>
      <c r="D422" s="138"/>
      <c r="E422" s="138"/>
      <c r="F422" s="138"/>
      <c r="G422" s="138"/>
      <c r="H422" s="138"/>
    </row>
    <row r="423" spans="1:8" x14ac:dyDescent="0.4">
      <c r="A423" s="381"/>
      <c r="B423" s="388"/>
      <c r="C423" s="138"/>
      <c r="D423" s="138"/>
      <c r="E423" s="138"/>
      <c r="F423" s="138"/>
      <c r="G423" s="138"/>
      <c r="H423" s="138"/>
    </row>
    <row r="424" spans="1:8" x14ac:dyDescent="0.4">
      <c r="A424" s="381"/>
      <c r="B424" s="388"/>
      <c r="C424" s="138"/>
      <c r="D424" s="138"/>
      <c r="E424" s="138"/>
      <c r="F424" s="138"/>
      <c r="G424" s="138"/>
      <c r="H424" s="138"/>
    </row>
    <row r="425" spans="1:8" x14ac:dyDescent="0.4">
      <c r="A425" s="381"/>
      <c r="B425" s="388"/>
      <c r="C425" s="138"/>
      <c r="D425" s="138"/>
      <c r="E425" s="138"/>
      <c r="F425" s="138"/>
      <c r="G425" s="138"/>
      <c r="H425" s="138"/>
    </row>
    <row r="426" spans="1:8" x14ac:dyDescent="0.4">
      <c r="A426" s="381"/>
      <c r="B426" s="388"/>
      <c r="C426" s="138"/>
      <c r="D426" s="138"/>
      <c r="E426" s="138"/>
      <c r="F426" s="138"/>
      <c r="G426" s="138"/>
      <c r="H426" s="138"/>
    </row>
    <row r="427" spans="1:8" x14ac:dyDescent="0.4">
      <c r="A427" s="381"/>
      <c r="B427" s="388"/>
      <c r="C427" s="138"/>
      <c r="D427" s="138"/>
      <c r="E427" s="138"/>
      <c r="F427" s="138"/>
      <c r="G427" s="138"/>
      <c r="H427" s="138"/>
    </row>
    <row r="428" spans="1:8" x14ac:dyDescent="0.4">
      <c r="A428" s="381"/>
      <c r="B428" s="388"/>
      <c r="C428" s="138"/>
      <c r="D428" s="138"/>
      <c r="E428" s="138"/>
      <c r="F428" s="138"/>
      <c r="G428" s="138"/>
      <c r="H428" s="138"/>
    </row>
    <row r="429" spans="1:8" x14ac:dyDescent="0.4">
      <c r="A429" s="381"/>
      <c r="B429" s="388"/>
      <c r="C429" s="138"/>
      <c r="D429" s="138"/>
      <c r="E429" s="138"/>
      <c r="F429" s="138"/>
      <c r="G429" s="138"/>
      <c r="H429" s="138"/>
    </row>
    <row r="430" spans="1:8" x14ac:dyDescent="0.4">
      <c r="A430" s="381"/>
      <c r="B430" s="388"/>
      <c r="C430" s="138"/>
      <c r="D430" s="138"/>
      <c r="E430" s="138"/>
      <c r="F430" s="138"/>
      <c r="G430" s="138"/>
      <c r="H430" s="138"/>
    </row>
    <row r="431" spans="1:8" x14ac:dyDescent="0.4">
      <c r="A431" s="381"/>
      <c r="B431" s="388"/>
      <c r="C431" s="138"/>
      <c r="D431" s="138"/>
      <c r="E431" s="138"/>
      <c r="F431" s="138"/>
      <c r="G431" s="138"/>
      <c r="H431" s="138"/>
    </row>
    <row r="432" spans="1:8" x14ac:dyDescent="0.4">
      <c r="A432" s="381"/>
      <c r="B432" s="388"/>
      <c r="C432" s="138"/>
      <c r="D432" s="138"/>
      <c r="E432" s="138"/>
      <c r="F432" s="138"/>
      <c r="G432" s="138"/>
      <c r="H432" s="138"/>
    </row>
    <row r="433" spans="1:8" x14ac:dyDescent="0.4">
      <c r="A433" s="381"/>
      <c r="B433" s="388"/>
      <c r="C433" s="138"/>
      <c r="D433" s="138"/>
      <c r="E433" s="138"/>
      <c r="F433" s="138"/>
      <c r="G433" s="138"/>
      <c r="H433" s="138"/>
    </row>
    <row r="434" spans="1:8" x14ac:dyDescent="0.4">
      <c r="A434" s="381"/>
      <c r="B434" s="388"/>
      <c r="C434" s="138"/>
      <c r="D434" s="138"/>
      <c r="E434" s="138"/>
      <c r="F434" s="138"/>
      <c r="G434" s="138"/>
      <c r="H434" s="138"/>
    </row>
    <row r="435" spans="1:8" x14ac:dyDescent="0.4">
      <c r="A435" s="381"/>
      <c r="B435" s="388"/>
      <c r="C435" s="138"/>
      <c r="D435" s="138"/>
      <c r="E435" s="138"/>
      <c r="F435" s="138"/>
      <c r="G435" s="138"/>
      <c r="H435" s="138"/>
    </row>
    <row r="436" spans="1:8" x14ac:dyDescent="0.4">
      <c r="A436" s="381"/>
      <c r="B436" s="388"/>
      <c r="C436" s="138"/>
      <c r="D436" s="138"/>
      <c r="E436" s="138"/>
      <c r="F436" s="138"/>
      <c r="G436" s="138"/>
      <c r="H436" s="138"/>
    </row>
    <row r="437" spans="1:8" x14ac:dyDescent="0.4">
      <c r="A437" s="381"/>
      <c r="B437" s="388"/>
      <c r="C437" s="138"/>
      <c r="D437" s="138"/>
      <c r="E437" s="138"/>
      <c r="F437" s="138"/>
      <c r="G437" s="138"/>
      <c r="H437" s="138"/>
    </row>
    <row r="438" spans="1:8" x14ac:dyDescent="0.4">
      <c r="A438" s="381"/>
      <c r="B438" s="388"/>
      <c r="C438" s="138"/>
      <c r="D438" s="138"/>
      <c r="E438" s="138"/>
      <c r="F438" s="138"/>
      <c r="G438" s="138"/>
      <c r="H438" s="138"/>
    </row>
    <row r="439" spans="1:8" x14ac:dyDescent="0.4">
      <c r="A439" s="381"/>
      <c r="B439" s="388"/>
      <c r="C439" s="138"/>
      <c r="D439" s="138"/>
      <c r="E439" s="138"/>
      <c r="F439" s="138"/>
      <c r="G439" s="138"/>
      <c r="H439" s="138"/>
    </row>
    <row r="440" spans="1:8" x14ac:dyDescent="0.4">
      <c r="A440" s="381"/>
      <c r="B440" s="388"/>
      <c r="C440" s="138"/>
      <c r="D440" s="138"/>
      <c r="E440" s="138"/>
      <c r="F440" s="138"/>
      <c r="G440" s="138"/>
      <c r="H440" s="138"/>
    </row>
    <row r="441" spans="1:8" x14ac:dyDescent="0.4">
      <c r="A441" s="381"/>
      <c r="B441" s="388"/>
      <c r="C441" s="138"/>
      <c r="D441" s="138"/>
      <c r="E441" s="138"/>
      <c r="F441" s="138"/>
      <c r="G441" s="138"/>
      <c r="H441" s="138"/>
    </row>
    <row r="442" spans="1:8" x14ac:dyDescent="0.4">
      <c r="A442" s="381"/>
      <c r="B442" s="388"/>
      <c r="C442" s="138"/>
      <c r="D442" s="138"/>
      <c r="E442" s="138"/>
      <c r="F442" s="138"/>
      <c r="G442" s="138"/>
      <c r="H442" s="138"/>
    </row>
    <row r="443" spans="1:8" x14ac:dyDescent="0.4">
      <c r="A443" s="381"/>
      <c r="B443" s="388"/>
      <c r="C443" s="138"/>
      <c r="D443" s="138"/>
      <c r="E443" s="138"/>
      <c r="F443" s="138"/>
      <c r="G443" s="138"/>
      <c r="H443" s="138"/>
    </row>
    <row r="444" spans="1:8" x14ac:dyDescent="0.4">
      <c r="A444" s="381"/>
      <c r="B444" s="388"/>
      <c r="C444" s="138"/>
      <c r="D444" s="138"/>
      <c r="E444" s="138"/>
      <c r="F444" s="138"/>
      <c r="G444" s="138"/>
      <c r="H444" s="138"/>
    </row>
    <row r="445" spans="1:8" x14ac:dyDescent="0.4">
      <c r="A445" s="381"/>
      <c r="B445" s="388"/>
      <c r="C445" s="138"/>
      <c r="D445" s="138"/>
      <c r="E445" s="138"/>
      <c r="F445" s="138"/>
      <c r="G445" s="138"/>
      <c r="H445" s="138"/>
    </row>
    <row r="446" spans="1:8" x14ac:dyDescent="0.4">
      <c r="A446" s="381"/>
      <c r="B446" s="388"/>
      <c r="C446" s="138"/>
      <c r="D446" s="138"/>
      <c r="E446" s="138"/>
      <c r="F446" s="138"/>
      <c r="G446" s="138"/>
      <c r="H446" s="138"/>
    </row>
    <row r="447" spans="1:8" x14ac:dyDescent="0.4">
      <c r="A447" s="381"/>
      <c r="B447" s="388"/>
      <c r="C447" s="138"/>
      <c r="D447" s="138"/>
      <c r="E447" s="138"/>
      <c r="F447" s="138"/>
      <c r="G447" s="138"/>
      <c r="H447" s="138"/>
    </row>
    <row r="448" spans="1:8" x14ac:dyDescent="0.4">
      <c r="A448" s="381"/>
      <c r="B448" s="388"/>
      <c r="C448" s="138"/>
      <c r="D448" s="138"/>
      <c r="E448" s="138"/>
      <c r="F448" s="138"/>
      <c r="G448" s="138"/>
      <c r="H448" s="138"/>
    </row>
    <row r="449" spans="1:8" x14ac:dyDescent="0.4">
      <c r="A449" s="381"/>
      <c r="B449" s="388"/>
      <c r="C449" s="138"/>
      <c r="D449" s="138"/>
      <c r="E449" s="138"/>
      <c r="F449" s="138"/>
      <c r="G449" s="138"/>
      <c r="H449" s="138"/>
    </row>
    <row r="450" spans="1:8" x14ac:dyDescent="0.4">
      <c r="A450" s="381"/>
      <c r="B450" s="388"/>
      <c r="C450" s="138"/>
      <c r="D450" s="138"/>
      <c r="E450" s="138"/>
      <c r="F450" s="138"/>
      <c r="G450" s="138"/>
      <c r="H450" s="138"/>
    </row>
    <row r="451" spans="1:8" x14ac:dyDescent="0.4">
      <c r="A451" s="381"/>
      <c r="B451" s="388"/>
      <c r="C451" s="138"/>
      <c r="D451" s="138"/>
      <c r="E451" s="138"/>
      <c r="F451" s="138"/>
      <c r="G451" s="138"/>
      <c r="H451" s="138"/>
    </row>
    <row r="452" spans="1:8" x14ac:dyDescent="0.4">
      <c r="A452" s="381"/>
      <c r="B452" s="388"/>
      <c r="C452" s="138"/>
      <c r="D452" s="138"/>
      <c r="E452" s="138"/>
      <c r="F452" s="138"/>
      <c r="G452" s="138"/>
      <c r="H452" s="138"/>
    </row>
    <row r="453" spans="1:8" x14ac:dyDescent="0.4">
      <c r="A453" s="381"/>
      <c r="B453" s="388"/>
      <c r="C453" s="138"/>
      <c r="D453" s="138"/>
      <c r="E453" s="138"/>
      <c r="F453" s="138"/>
      <c r="G453" s="138"/>
      <c r="H453" s="138"/>
    </row>
    <row r="454" spans="1:8" x14ac:dyDescent="0.4">
      <c r="A454" s="381"/>
      <c r="B454" s="388"/>
      <c r="C454" s="138"/>
      <c r="D454" s="138"/>
      <c r="E454" s="138"/>
      <c r="F454" s="138"/>
      <c r="G454" s="138"/>
      <c r="H454" s="138"/>
    </row>
    <row r="455" spans="1:8" x14ac:dyDescent="0.4">
      <c r="A455" s="381"/>
      <c r="B455" s="388"/>
      <c r="C455" s="138"/>
      <c r="D455" s="138"/>
      <c r="E455" s="138"/>
      <c r="F455" s="138"/>
      <c r="G455" s="138"/>
      <c r="H455" s="138"/>
    </row>
    <row r="456" spans="1:8" x14ac:dyDescent="0.4">
      <c r="A456" s="381"/>
      <c r="B456" s="388"/>
      <c r="C456" s="138"/>
      <c r="D456" s="138"/>
      <c r="E456" s="138"/>
      <c r="F456" s="138"/>
      <c r="G456" s="138"/>
      <c r="H456" s="138"/>
    </row>
    <row r="457" spans="1:8" x14ac:dyDescent="0.4">
      <c r="A457" s="381"/>
      <c r="B457" s="388"/>
      <c r="C457" s="138"/>
      <c r="D457" s="138"/>
      <c r="E457" s="138"/>
      <c r="F457" s="138"/>
      <c r="G457" s="138"/>
      <c r="H457" s="138"/>
    </row>
    <row r="458" spans="1:8" x14ac:dyDescent="0.4">
      <c r="A458" s="381"/>
      <c r="B458" s="388"/>
      <c r="C458" s="138"/>
      <c r="D458" s="138"/>
      <c r="E458" s="138"/>
      <c r="F458" s="138"/>
      <c r="G458" s="138"/>
      <c r="H458" s="138"/>
    </row>
    <row r="459" spans="1:8" x14ac:dyDescent="0.4">
      <c r="A459" s="381"/>
      <c r="B459" s="388"/>
      <c r="C459" s="138"/>
      <c r="D459" s="138"/>
      <c r="E459" s="138"/>
      <c r="F459" s="138"/>
      <c r="G459" s="138"/>
      <c r="H459" s="138"/>
    </row>
    <row r="460" spans="1:8" x14ac:dyDescent="0.4">
      <c r="A460" s="381"/>
      <c r="B460" s="388"/>
      <c r="C460" s="138"/>
      <c r="D460" s="138"/>
      <c r="E460" s="138"/>
      <c r="F460" s="138"/>
      <c r="G460" s="138"/>
      <c r="H460" s="138"/>
    </row>
    <row r="461" spans="1:8" x14ac:dyDescent="0.4">
      <c r="A461" s="381"/>
      <c r="B461" s="388"/>
      <c r="C461" s="138"/>
      <c r="D461" s="138"/>
      <c r="E461" s="138"/>
      <c r="F461" s="138"/>
      <c r="G461" s="138"/>
      <c r="H461" s="138"/>
    </row>
    <row r="462" spans="1:8" x14ac:dyDescent="0.4">
      <c r="A462" s="381"/>
      <c r="B462" s="388"/>
      <c r="C462" s="138"/>
      <c r="D462" s="138"/>
      <c r="E462" s="138"/>
      <c r="F462" s="138"/>
      <c r="G462" s="138"/>
      <c r="H462" s="138"/>
    </row>
    <row r="463" spans="1:8" x14ac:dyDescent="0.4">
      <c r="A463" s="381"/>
      <c r="B463" s="388"/>
      <c r="C463" s="138"/>
      <c r="D463" s="138"/>
      <c r="E463" s="138"/>
      <c r="F463" s="138"/>
      <c r="G463" s="138"/>
      <c r="H463" s="138"/>
    </row>
    <row r="464" spans="1:8" x14ac:dyDescent="0.4">
      <c r="A464" s="381"/>
      <c r="B464" s="388"/>
      <c r="C464" s="138"/>
      <c r="D464" s="138"/>
      <c r="E464" s="138"/>
      <c r="F464" s="138"/>
      <c r="G464" s="138"/>
      <c r="H464" s="138"/>
    </row>
    <row r="465" spans="1:8" x14ac:dyDescent="0.4">
      <c r="A465" s="381"/>
      <c r="B465" s="388"/>
      <c r="C465" s="138"/>
      <c r="D465" s="138"/>
      <c r="E465" s="138"/>
      <c r="F465" s="138"/>
      <c r="G465" s="138"/>
      <c r="H465" s="138"/>
    </row>
    <row r="466" spans="1:8" x14ac:dyDescent="0.4">
      <c r="A466" s="381"/>
      <c r="B466" s="388"/>
      <c r="C466" s="138"/>
      <c r="D466" s="138"/>
      <c r="E466" s="138"/>
      <c r="F466" s="138"/>
      <c r="G466" s="138"/>
      <c r="H466" s="138"/>
    </row>
    <row r="467" spans="1:8" x14ac:dyDescent="0.4">
      <c r="A467" s="381"/>
      <c r="B467" s="388"/>
      <c r="C467" s="138"/>
      <c r="D467" s="138"/>
      <c r="E467" s="138"/>
      <c r="F467" s="138"/>
      <c r="G467" s="138"/>
      <c r="H467" s="138"/>
    </row>
    <row r="468" spans="1:8" x14ac:dyDescent="0.4">
      <c r="A468" s="381"/>
      <c r="B468" s="388"/>
      <c r="C468" s="138"/>
      <c r="D468" s="138"/>
      <c r="E468" s="138"/>
      <c r="F468" s="138"/>
      <c r="G468" s="138"/>
      <c r="H468" s="138"/>
    </row>
    <row r="469" spans="1:8" x14ac:dyDescent="0.4">
      <c r="A469" s="381"/>
      <c r="B469" s="388"/>
      <c r="C469" s="138"/>
      <c r="D469" s="138"/>
      <c r="E469" s="138"/>
      <c r="F469" s="138"/>
      <c r="G469" s="138"/>
      <c r="H469" s="138"/>
    </row>
    <row r="470" spans="1:8" x14ac:dyDescent="0.4">
      <c r="A470" s="381"/>
      <c r="B470" s="388"/>
      <c r="C470" s="138"/>
      <c r="D470" s="138"/>
      <c r="E470" s="138"/>
      <c r="F470" s="138"/>
      <c r="G470" s="138"/>
      <c r="H470" s="138"/>
    </row>
    <row r="471" spans="1:8" x14ac:dyDescent="0.4">
      <c r="A471" s="381"/>
      <c r="B471" s="388"/>
      <c r="C471" s="138"/>
      <c r="D471" s="138"/>
      <c r="E471" s="138"/>
      <c r="F471" s="138"/>
      <c r="G471" s="138"/>
      <c r="H471" s="138"/>
    </row>
    <row r="472" spans="1:8" x14ac:dyDescent="0.4">
      <c r="A472" s="381"/>
      <c r="B472" s="388"/>
      <c r="C472" s="138"/>
      <c r="D472" s="138"/>
      <c r="E472" s="138"/>
      <c r="F472" s="138"/>
      <c r="G472" s="138"/>
      <c r="H472" s="138"/>
    </row>
    <row r="473" spans="1:8" x14ac:dyDescent="0.4">
      <c r="A473" s="381"/>
      <c r="B473" s="388"/>
      <c r="C473" s="138"/>
      <c r="D473" s="138"/>
      <c r="E473" s="138"/>
      <c r="F473" s="138"/>
      <c r="G473" s="138"/>
      <c r="H473" s="138"/>
    </row>
    <row r="474" spans="1:8" x14ac:dyDescent="0.4">
      <c r="A474" s="381"/>
      <c r="B474" s="388"/>
      <c r="C474" s="138"/>
      <c r="D474" s="138"/>
      <c r="E474" s="138"/>
      <c r="F474" s="138"/>
      <c r="G474" s="138"/>
      <c r="H474" s="138"/>
    </row>
    <row r="475" spans="1:8" x14ac:dyDescent="0.4">
      <c r="A475" s="381"/>
      <c r="B475" s="388"/>
      <c r="C475" s="138"/>
      <c r="D475" s="138"/>
      <c r="E475" s="138"/>
      <c r="F475" s="138"/>
      <c r="G475" s="138"/>
      <c r="H475" s="138"/>
    </row>
    <row r="476" spans="1:8" x14ac:dyDescent="0.4">
      <c r="A476" s="381"/>
      <c r="B476" s="388"/>
      <c r="C476" s="138"/>
      <c r="D476" s="138"/>
      <c r="E476" s="138"/>
      <c r="F476" s="138"/>
      <c r="G476" s="138"/>
      <c r="H476" s="138"/>
    </row>
    <row r="477" spans="1:8" x14ac:dyDescent="0.4">
      <c r="A477" s="381"/>
      <c r="B477" s="388"/>
      <c r="C477" s="138"/>
      <c r="D477" s="138"/>
      <c r="E477" s="138"/>
      <c r="F477" s="138"/>
      <c r="G477" s="138"/>
      <c r="H477" s="138"/>
    </row>
    <row r="478" spans="1:8" x14ac:dyDescent="0.4">
      <c r="A478" s="381"/>
      <c r="B478" s="388"/>
      <c r="C478" s="138"/>
      <c r="D478" s="138"/>
      <c r="E478" s="138"/>
      <c r="F478" s="138"/>
      <c r="G478" s="138"/>
      <c r="H478" s="138"/>
    </row>
    <row r="479" spans="1:8" x14ac:dyDescent="0.4">
      <c r="A479" s="381"/>
      <c r="B479" s="388"/>
      <c r="C479" s="138"/>
      <c r="D479" s="138"/>
      <c r="E479" s="138"/>
      <c r="F479" s="138"/>
      <c r="G479" s="138"/>
      <c r="H479" s="138"/>
    </row>
    <row r="480" spans="1:8" x14ac:dyDescent="0.4">
      <c r="A480" s="381"/>
      <c r="B480" s="388"/>
      <c r="C480" s="138"/>
      <c r="D480" s="138"/>
      <c r="E480" s="138"/>
      <c r="F480" s="138"/>
      <c r="G480" s="138"/>
      <c r="H480" s="138"/>
    </row>
    <row r="481" spans="1:8" x14ac:dyDescent="0.4">
      <c r="A481" s="381"/>
      <c r="B481" s="388"/>
      <c r="C481" s="138"/>
      <c r="D481" s="138"/>
      <c r="E481" s="138"/>
      <c r="F481" s="138"/>
      <c r="G481" s="138"/>
      <c r="H481" s="138"/>
    </row>
    <row r="482" spans="1:8" x14ac:dyDescent="0.4">
      <c r="A482" s="381"/>
      <c r="B482" s="388"/>
      <c r="C482" s="138"/>
      <c r="D482" s="138"/>
      <c r="E482" s="138"/>
      <c r="F482" s="138"/>
      <c r="G482" s="138"/>
      <c r="H482" s="138"/>
    </row>
    <row r="483" spans="1:8" x14ac:dyDescent="0.4">
      <c r="A483" s="381"/>
      <c r="B483" s="388"/>
      <c r="C483" s="138"/>
      <c r="D483" s="138"/>
      <c r="E483" s="138"/>
      <c r="F483" s="138"/>
      <c r="G483" s="138"/>
      <c r="H483" s="138"/>
    </row>
    <row r="484" spans="1:8" x14ac:dyDescent="0.4">
      <c r="A484" s="381"/>
      <c r="B484" s="388"/>
      <c r="C484" s="138"/>
      <c r="D484" s="138"/>
      <c r="E484" s="138"/>
      <c r="F484" s="138"/>
      <c r="G484" s="138"/>
      <c r="H484" s="138"/>
    </row>
  </sheetData>
  <pageMargins left="0.75" right="0.75" top="1" bottom="1" header="0.5" footer="0.5"/>
  <headerFooter alignWithMargins="0"/>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5">
    <tabColor theme="5" tint="0.39997558519241921"/>
  </sheetPr>
  <dimension ref="A1:AJ63"/>
  <sheetViews>
    <sheetView zoomScale="80" zoomScaleNormal="80" workbookViewId="0"/>
  </sheetViews>
  <sheetFormatPr defaultColWidth="8.71875" defaultRowHeight="12.3" x14ac:dyDescent="0.4"/>
  <cols>
    <col min="1" max="1" width="8.71875" style="130"/>
    <col min="2" max="4" width="11.83203125" style="4" bestFit="1" customWidth="1"/>
    <col min="5" max="5" width="13.83203125" style="4" bestFit="1" customWidth="1"/>
    <col min="6" max="11" width="11.83203125" style="4" bestFit="1" customWidth="1"/>
    <col min="12" max="12" width="17.83203125" style="4" bestFit="1" customWidth="1"/>
    <col min="13" max="13" width="11.83203125" style="4" customWidth="1"/>
    <col min="14" max="14" width="9" style="4" bestFit="1" customWidth="1"/>
    <col min="15" max="15" width="5.44140625" style="4" bestFit="1" customWidth="1"/>
    <col min="16" max="16" width="7.5546875" style="4" bestFit="1" customWidth="1"/>
    <col min="17" max="17" width="4.27734375" style="4" bestFit="1" customWidth="1"/>
    <col min="18" max="18" width="7.5546875" style="4" bestFit="1" customWidth="1"/>
    <col min="19" max="19" width="5.44140625" style="4" bestFit="1" customWidth="1"/>
    <col min="20" max="20" width="7.5546875" style="4" bestFit="1" customWidth="1"/>
    <col min="21" max="21" width="6.27734375" style="4" customWidth="1"/>
    <col min="22" max="22" width="7.5546875" style="4" bestFit="1" customWidth="1"/>
    <col min="23" max="23" width="4.27734375" style="4" bestFit="1" customWidth="1"/>
    <col min="24" max="24" width="7.5546875" style="130" bestFit="1" customWidth="1"/>
    <col min="25" max="25" width="4.27734375" style="130" bestFit="1" customWidth="1"/>
    <col min="26" max="26" width="7.5546875" style="130" bestFit="1" customWidth="1"/>
    <col min="27" max="27" width="4.27734375" style="130" bestFit="1" customWidth="1"/>
    <col min="28" max="28" width="7.5546875" style="130" bestFit="1" customWidth="1"/>
    <col min="29" max="29" width="4.27734375" style="130" bestFit="1" customWidth="1"/>
    <col min="30" max="30" width="7.5546875" style="130" bestFit="1" customWidth="1"/>
    <col min="31" max="31" width="4.27734375" style="130" bestFit="1" customWidth="1"/>
    <col min="32" max="32" width="7.5546875" style="130" bestFit="1" customWidth="1"/>
    <col min="33" max="33" width="4.27734375" style="130" bestFit="1" customWidth="1"/>
    <col min="34" max="34" width="7.5546875" style="130" bestFit="1" customWidth="1"/>
    <col min="35" max="35" width="8.71875" style="130" customWidth="1"/>
    <col min="36" max="36" width="9.27734375" style="130" customWidth="1"/>
    <col min="37" max="16384" width="8.71875" style="130"/>
  </cols>
  <sheetData>
    <row r="1" spans="1:1" ht="14.4" x14ac:dyDescent="0.55000000000000004">
      <c r="A1" s="36" t="s">
        <v>108</v>
      </c>
    </row>
    <row r="2" spans="1:1" x14ac:dyDescent="0.4">
      <c r="A2" s="31"/>
    </row>
    <row r="3" spans="1:1" x14ac:dyDescent="0.4">
      <c r="A3" s="31"/>
    </row>
    <row r="4" spans="1:1" x14ac:dyDescent="0.4">
      <c r="A4" s="31"/>
    </row>
    <row r="5" spans="1:1" x14ac:dyDescent="0.4">
      <c r="A5" s="31"/>
    </row>
    <row r="6" spans="1:1" x14ac:dyDescent="0.4">
      <c r="A6" s="31"/>
    </row>
    <row r="7" spans="1:1" x14ac:dyDescent="0.4">
      <c r="A7" s="31"/>
    </row>
    <row r="8" spans="1:1" x14ac:dyDescent="0.4">
      <c r="A8" s="31"/>
    </row>
    <row r="9" spans="1:1" x14ac:dyDescent="0.4">
      <c r="A9" s="31"/>
    </row>
    <row r="10" spans="1:1" x14ac:dyDescent="0.4">
      <c r="A10" s="31"/>
    </row>
    <row r="11" spans="1:1" x14ac:dyDescent="0.4">
      <c r="A11" s="31"/>
    </row>
    <row r="12" spans="1:1" x14ac:dyDescent="0.4">
      <c r="A12" s="31"/>
    </row>
    <row r="13" spans="1:1" x14ac:dyDescent="0.4">
      <c r="A13" s="31"/>
    </row>
    <row r="14" spans="1:1" x14ac:dyDescent="0.4">
      <c r="A14" s="31"/>
    </row>
    <row r="15" spans="1:1" x14ac:dyDescent="0.4">
      <c r="A15" s="31"/>
    </row>
    <row r="16" spans="1:1" x14ac:dyDescent="0.4">
      <c r="A16" s="31"/>
    </row>
    <row r="17" spans="1:36" x14ac:dyDescent="0.4">
      <c r="A17" s="31"/>
    </row>
    <row r="18" spans="1:36" x14ac:dyDescent="0.4">
      <c r="A18" s="31"/>
    </row>
    <row r="19" spans="1:36" x14ac:dyDescent="0.4">
      <c r="A19" s="31"/>
    </row>
    <row r="20" spans="1:36" x14ac:dyDescent="0.4">
      <c r="A20" s="31"/>
    </row>
    <row r="21" spans="1:36" x14ac:dyDescent="0.4">
      <c r="A21" s="31"/>
    </row>
    <row r="22" spans="1:36" ht="12.6" x14ac:dyDescent="0.45">
      <c r="A22" s="76" t="s">
        <v>175</v>
      </c>
    </row>
    <row r="23" spans="1:36" ht="12.6" x14ac:dyDescent="0.45">
      <c r="A23" s="76" t="s">
        <v>525</v>
      </c>
    </row>
    <row r="25" spans="1:36" x14ac:dyDescent="0.4">
      <c r="A25" s="94" t="s">
        <v>109</v>
      </c>
      <c r="B25" s="382" t="s">
        <v>110</v>
      </c>
      <c r="C25" s="94" t="s">
        <v>68</v>
      </c>
      <c r="D25" s="94" t="s">
        <v>8</v>
      </c>
      <c r="E25" s="94" t="s">
        <v>99</v>
      </c>
      <c r="F25" s="94" t="s">
        <v>4</v>
      </c>
      <c r="G25" s="94" t="s">
        <v>3</v>
      </c>
      <c r="H25" s="94" t="s">
        <v>2</v>
      </c>
      <c r="I25" s="94" t="s">
        <v>1</v>
      </c>
      <c r="J25" s="94" t="s">
        <v>5</v>
      </c>
      <c r="K25" s="94" t="s">
        <v>6</v>
      </c>
      <c r="L25" s="94" t="s">
        <v>100</v>
      </c>
      <c r="M25" s="335"/>
      <c r="N25" s="94" t="s">
        <v>109</v>
      </c>
      <c r="O25" s="880" t="s">
        <v>110</v>
      </c>
      <c r="P25" s="880"/>
      <c r="Q25" s="880" t="s">
        <v>68</v>
      </c>
      <c r="R25" s="880"/>
      <c r="S25" s="880" t="s">
        <v>8</v>
      </c>
      <c r="T25" s="880"/>
      <c r="U25" s="880" t="s">
        <v>99</v>
      </c>
      <c r="V25" s="880"/>
      <c r="W25" s="880" t="s">
        <v>4</v>
      </c>
      <c r="X25" s="880"/>
      <c r="Y25" s="880" t="s">
        <v>3</v>
      </c>
      <c r="Z25" s="880"/>
      <c r="AA25" s="880" t="s">
        <v>2</v>
      </c>
      <c r="AB25" s="880"/>
      <c r="AC25" s="880" t="s">
        <v>1</v>
      </c>
      <c r="AD25" s="880"/>
      <c r="AE25" s="880" t="s">
        <v>5</v>
      </c>
      <c r="AF25" s="880"/>
      <c r="AG25" s="880" t="s">
        <v>6</v>
      </c>
      <c r="AH25" s="880"/>
      <c r="AI25" s="880" t="s">
        <v>100</v>
      </c>
      <c r="AJ25" s="880"/>
    </row>
    <row r="26" spans="1:36" x14ac:dyDescent="0.4">
      <c r="A26" s="81" t="s">
        <v>111</v>
      </c>
      <c r="B26" s="335" t="s">
        <v>112</v>
      </c>
      <c r="C26" s="81" t="s">
        <v>112</v>
      </c>
      <c r="D26" s="81" t="s">
        <v>112</v>
      </c>
      <c r="E26" s="81" t="s">
        <v>112</v>
      </c>
      <c r="F26" s="81" t="s">
        <v>112</v>
      </c>
      <c r="G26" s="81" t="s">
        <v>112</v>
      </c>
      <c r="H26" s="81" t="s">
        <v>112</v>
      </c>
      <c r="I26" s="81" t="s">
        <v>112</v>
      </c>
      <c r="J26" s="81" t="s">
        <v>112</v>
      </c>
      <c r="K26" s="81" t="s">
        <v>112</v>
      </c>
      <c r="L26" s="81" t="s">
        <v>112</v>
      </c>
      <c r="M26" s="335"/>
      <c r="N26" s="81" t="s">
        <v>111</v>
      </c>
      <c r="O26" s="881" t="s">
        <v>77</v>
      </c>
      <c r="P26" s="881"/>
      <c r="Q26" s="881" t="s">
        <v>77</v>
      </c>
      <c r="R26" s="881"/>
      <c r="S26" s="881" t="s">
        <v>77</v>
      </c>
      <c r="T26" s="881"/>
      <c r="U26" s="881" t="s">
        <v>77</v>
      </c>
      <c r="V26" s="881"/>
      <c r="W26" s="881" t="s">
        <v>77</v>
      </c>
      <c r="X26" s="881"/>
      <c r="Y26" s="881" t="s">
        <v>77</v>
      </c>
      <c r="Z26" s="881"/>
      <c r="AA26" s="881" t="s">
        <v>77</v>
      </c>
      <c r="AB26" s="881"/>
      <c r="AC26" s="881" t="s">
        <v>77</v>
      </c>
      <c r="AD26" s="881"/>
      <c r="AE26" s="881" t="s">
        <v>77</v>
      </c>
      <c r="AF26" s="881"/>
      <c r="AG26" s="881" t="s">
        <v>77</v>
      </c>
      <c r="AH26" s="881"/>
      <c r="AI26" s="881" t="s">
        <v>77</v>
      </c>
      <c r="AJ26" s="881"/>
    </row>
    <row r="27" spans="1:36" x14ac:dyDescent="0.4">
      <c r="A27" s="128" t="s">
        <v>82</v>
      </c>
      <c r="B27" s="332" t="s">
        <v>113</v>
      </c>
      <c r="C27" s="128" t="s">
        <v>113</v>
      </c>
      <c r="D27" s="128" t="s">
        <v>113</v>
      </c>
      <c r="E27" s="128" t="s">
        <v>113</v>
      </c>
      <c r="F27" s="128" t="s">
        <v>113</v>
      </c>
      <c r="G27" s="128" t="s">
        <v>113</v>
      </c>
      <c r="H27" s="128" t="s">
        <v>113</v>
      </c>
      <c r="I27" s="128" t="s">
        <v>113</v>
      </c>
      <c r="J27" s="128" t="s">
        <v>113</v>
      </c>
      <c r="K27" s="128" t="s">
        <v>113</v>
      </c>
      <c r="L27" s="128" t="s">
        <v>113</v>
      </c>
      <c r="M27" s="335"/>
      <c r="N27" s="128" t="s">
        <v>82</v>
      </c>
      <c r="O27" s="389" t="s">
        <v>104</v>
      </c>
      <c r="P27" s="389" t="s">
        <v>80</v>
      </c>
      <c r="Q27" s="389" t="s">
        <v>104</v>
      </c>
      <c r="R27" s="389" t="s">
        <v>80</v>
      </c>
      <c r="S27" s="389" t="s">
        <v>104</v>
      </c>
      <c r="T27" s="389" t="s">
        <v>80</v>
      </c>
      <c r="U27" s="389" t="s">
        <v>104</v>
      </c>
      <c r="V27" s="389" t="s">
        <v>80</v>
      </c>
      <c r="W27" s="389" t="s">
        <v>104</v>
      </c>
      <c r="X27" s="389" t="s">
        <v>80</v>
      </c>
      <c r="Y27" s="389" t="s">
        <v>104</v>
      </c>
      <c r="Z27" s="389" t="s">
        <v>80</v>
      </c>
      <c r="AA27" s="389" t="s">
        <v>104</v>
      </c>
      <c r="AB27" s="389" t="s">
        <v>80</v>
      </c>
      <c r="AC27" s="389" t="s">
        <v>104</v>
      </c>
      <c r="AD27" s="389" t="s">
        <v>80</v>
      </c>
      <c r="AE27" s="389" t="s">
        <v>104</v>
      </c>
      <c r="AF27" s="389" t="s">
        <v>80</v>
      </c>
      <c r="AG27" s="389" t="s">
        <v>104</v>
      </c>
      <c r="AH27" s="389" t="s">
        <v>80</v>
      </c>
      <c r="AI27" s="389" t="s">
        <v>104</v>
      </c>
      <c r="AJ27" s="389" t="s">
        <v>80</v>
      </c>
    </row>
    <row r="28" spans="1:36" x14ac:dyDescent="0.4">
      <c r="A28" s="81">
        <v>2006</v>
      </c>
      <c r="B28" s="182"/>
      <c r="C28" s="181"/>
      <c r="D28" s="181"/>
      <c r="E28" s="181"/>
      <c r="F28" s="181"/>
      <c r="G28" s="181"/>
      <c r="H28" s="181"/>
      <c r="I28" s="181"/>
      <c r="J28" s="181"/>
      <c r="K28" s="181"/>
      <c r="L28" s="181"/>
      <c r="M28" s="182"/>
      <c r="N28" s="81">
        <v>2006</v>
      </c>
      <c r="O28" s="390">
        <v>7</v>
      </c>
      <c r="P28" s="390">
        <v>1</v>
      </c>
      <c r="Q28" s="390">
        <v>0</v>
      </c>
      <c r="R28" s="390">
        <v>0</v>
      </c>
      <c r="S28" s="390">
        <v>0</v>
      </c>
      <c r="T28" s="390">
        <v>0</v>
      </c>
      <c r="U28" s="390">
        <v>7</v>
      </c>
      <c r="V28" s="390">
        <v>1</v>
      </c>
      <c r="W28" s="391">
        <v>0</v>
      </c>
      <c r="X28" s="391">
        <v>0</v>
      </c>
      <c r="Y28" s="391">
        <v>0</v>
      </c>
      <c r="Z28" s="391">
        <v>0</v>
      </c>
      <c r="AA28" s="391">
        <v>0</v>
      </c>
      <c r="AB28" s="391">
        <v>0</v>
      </c>
      <c r="AC28" s="391">
        <v>0</v>
      </c>
      <c r="AD28" s="391">
        <v>0</v>
      </c>
      <c r="AE28" s="391">
        <v>0</v>
      </c>
      <c r="AF28" s="391">
        <v>0</v>
      </c>
      <c r="AG28" s="391">
        <v>0</v>
      </c>
      <c r="AH28" s="391">
        <v>0</v>
      </c>
      <c r="AI28" s="391">
        <v>0</v>
      </c>
      <c r="AJ28" s="391">
        <v>0</v>
      </c>
    </row>
    <row r="29" spans="1:36" x14ac:dyDescent="0.4">
      <c r="A29" s="81">
        <v>2007</v>
      </c>
      <c r="B29" s="182"/>
      <c r="C29" s="181"/>
      <c r="D29" s="181"/>
      <c r="E29" s="181"/>
      <c r="F29" s="181"/>
      <c r="G29" s="181"/>
      <c r="H29" s="181"/>
      <c r="I29" s="181"/>
      <c r="J29" s="181"/>
      <c r="K29" s="181"/>
      <c r="L29" s="181"/>
      <c r="M29" s="182"/>
      <c r="N29" s="81">
        <v>2007</v>
      </c>
      <c r="O29" s="392">
        <v>5</v>
      </c>
      <c r="P29" s="392">
        <v>1</v>
      </c>
      <c r="Q29" s="392">
        <v>0</v>
      </c>
      <c r="R29" s="392">
        <v>0</v>
      </c>
      <c r="S29" s="392">
        <v>5</v>
      </c>
      <c r="T29" s="392">
        <v>1</v>
      </c>
      <c r="U29" s="392">
        <v>0</v>
      </c>
      <c r="V29" s="392">
        <v>0</v>
      </c>
      <c r="W29" s="313">
        <v>0</v>
      </c>
      <c r="X29" s="313">
        <v>0</v>
      </c>
      <c r="Y29" s="313">
        <v>0</v>
      </c>
      <c r="Z29" s="313">
        <v>0</v>
      </c>
      <c r="AA29" s="313">
        <v>0</v>
      </c>
      <c r="AB29" s="313">
        <v>0</v>
      </c>
      <c r="AC29" s="313">
        <v>0</v>
      </c>
      <c r="AD29" s="313">
        <v>0</v>
      </c>
      <c r="AE29" s="313">
        <v>0</v>
      </c>
      <c r="AF29" s="313">
        <v>0</v>
      </c>
      <c r="AG29" s="313">
        <v>0</v>
      </c>
      <c r="AH29" s="313">
        <v>0</v>
      </c>
      <c r="AI29" s="313">
        <v>0</v>
      </c>
      <c r="AJ29" s="313">
        <v>0</v>
      </c>
    </row>
    <row r="30" spans="1:36" x14ac:dyDescent="0.4">
      <c r="A30" s="81">
        <v>2008</v>
      </c>
      <c r="B30" s="182">
        <v>139.90927045229668</v>
      </c>
      <c r="C30" s="181"/>
      <c r="D30" s="181">
        <v>139.90927045229668</v>
      </c>
      <c r="E30" s="181"/>
      <c r="F30" s="181"/>
      <c r="G30" s="181"/>
      <c r="H30" s="181"/>
      <c r="I30" s="181"/>
      <c r="J30" s="181"/>
      <c r="K30" s="181"/>
      <c r="L30" s="181"/>
      <c r="M30" s="182"/>
      <c r="N30" s="81">
        <v>2008</v>
      </c>
      <c r="O30" s="392">
        <v>770</v>
      </c>
      <c r="P30" s="392">
        <v>3</v>
      </c>
      <c r="Q30" s="392">
        <v>0</v>
      </c>
      <c r="R30" s="392">
        <v>0</v>
      </c>
      <c r="S30" s="392">
        <v>770</v>
      </c>
      <c r="T30" s="392">
        <v>3</v>
      </c>
      <c r="U30" s="392">
        <v>0</v>
      </c>
      <c r="V30" s="392">
        <v>0</v>
      </c>
      <c r="W30" s="313">
        <v>0</v>
      </c>
      <c r="X30" s="313">
        <v>0</v>
      </c>
      <c r="Y30" s="313">
        <v>0</v>
      </c>
      <c r="Z30" s="313">
        <v>0</v>
      </c>
      <c r="AA30" s="313">
        <v>0</v>
      </c>
      <c r="AB30" s="313">
        <v>0</v>
      </c>
      <c r="AC30" s="313">
        <v>0</v>
      </c>
      <c r="AD30" s="313">
        <v>0</v>
      </c>
      <c r="AE30" s="313">
        <v>0</v>
      </c>
      <c r="AF30" s="313">
        <v>0</v>
      </c>
      <c r="AG30" s="313">
        <v>0</v>
      </c>
      <c r="AH30" s="313">
        <v>0</v>
      </c>
      <c r="AI30" s="313">
        <v>0</v>
      </c>
      <c r="AJ30" s="313">
        <v>0</v>
      </c>
    </row>
    <row r="31" spans="1:36" x14ac:dyDescent="0.4">
      <c r="A31" s="81">
        <v>2009</v>
      </c>
      <c r="B31" s="182">
        <v>156.02776185242917</v>
      </c>
      <c r="C31" s="181"/>
      <c r="D31" s="181">
        <v>157.86378426598432</v>
      </c>
      <c r="E31" s="181">
        <v>133.07270488189053</v>
      </c>
      <c r="F31" s="181"/>
      <c r="G31" s="181"/>
      <c r="H31" s="181">
        <v>165.87188657781383</v>
      </c>
      <c r="I31" s="181"/>
      <c r="J31" s="181"/>
      <c r="K31" s="181"/>
      <c r="L31" s="181"/>
      <c r="M31" s="182"/>
      <c r="N31" s="81">
        <v>2009</v>
      </c>
      <c r="O31" s="392">
        <v>1030</v>
      </c>
      <c r="P31" s="392">
        <v>16</v>
      </c>
      <c r="Q31" s="392">
        <v>0</v>
      </c>
      <c r="R31" s="392">
        <v>0</v>
      </c>
      <c r="S31" s="392">
        <v>844</v>
      </c>
      <c r="T31" s="392">
        <v>8</v>
      </c>
      <c r="U31" s="392">
        <v>69</v>
      </c>
      <c r="V31" s="392">
        <v>3</v>
      </c>
      <c r="W31" s="313">
        <v>0</v>
      </c>
      <c r="X31" s="313">
        <v>0</v>
      </c>
      <c r="Y31" s="313">
        <v>50</v>
      </c>
      <c r="Z31" s="313">
        <v>1</v>
      </c>
      <c r="AA31" s="313">
        <v>44</v>
      </c>
      <c r="AB31" s="313">
        <v>2</v>
      </c>
      <c r="AC31" s="313">
        <v>10.08</v>
      </c>
      <c r="AD31" s="313">
        <v>1</v>
      </c>
      <c r="AE31" s="313">
        <v>0</v>
      </c>
      <c r="AF31" s="313">
        <v>0</v>
      </c>
      <c r="AG31" s="313">
        <v>0</v>
      </c>
      <c r="AH31" s="313">
        <v>0</v>
      </c>
      <c r="AI31" s="313">
        <v>12.6</v>
      </c>
      <c r="AJ31" s="313">
        <v>1</v>
      </c>
    </row>
    <row r="32" spans="1:36" x14ac:dyDescent="0.4">
      <c r="A32" s="81">
        <v>2010</v>
      </c>
      <c r="B32" s="182">
        <v>128.66733382327459</v>
      </c>
      <c r="C32" s="181"/>
      <c r="D32" s="181">
        <v>126.92709576126862</v>
      </c>
      <c r="E32" s="181">
        <v>121.89681500791696</v>
      </c>
      <c r="F32" s="181"/>
      <c r="G32" s="181"/>
      <c r="H32" s="181" t="e">
        <v>#N/A</v>
      </c>
      <c r="I32" s="181"/>
      <c r="J32" s="181">
        <v>311.91380748936717</v>
      </c>
      <c r="K32" s="181"/>
      <c r="L32" s="181">
        <v>161.87786571643096</v>
      </c>
      <c r="M32" s="182"/>
      <c r="N32" s="81">
        <v>2010</v>
      </c>
      <c r="O32" s="392">
        <v>1753</v>
      </c>
      <c r="P32" s="392">
        <v>31</v>
      </c>
      <c r="Q32" s="392">
        <v>0</v>
      </c>
      <c r="R32" s="392">
        <v>0</v>
      </c>
      <c r="S32" s="392">
        <v>1457.3</v>
      </c>
      <c r="T32" s="392">
        <v>17</v>
      </c>
      <c r="U32" s="392">
        <v>251</v>
      </c>
      <c r="V32" s="392">
        <v>11</v>
      </c>
      <c r="W32" s="313">
        <v>0</v>
      </c>
      <c r="X32" s="313">
        <v>0</v>
      </c>
      <c r="Y32" s="313">
        <v>0</v>
      </c>
      <c r="Z32" s="313">
        <v>0</v>
      </c>
      <c r="AA32" s="313">
        <v>0</v>
      </c>
      <c r="AB32" s="313">
        <v>0</v>
      </c>
      <c r="AC32" s="313">
        <v>0</v>
      </c>
      <c r="AD32" s="313">
        <v>0</v>
      </c>
      <c r="AE32" s="313">
        <v>32</v>
      </c>
      <c r="AF32" s="313">
        <v>1</v>
      </c>
      <c r="AG32" s="313">
        <v>0</v>
      </c>
      <c r="AH32" s="313">
        <v>0</v>
      </c>
      <c r="AI32" s="313">
        <v>13.15</v>
      </c>
      <c r="AJ32" s="313">
        <v>2</v>
      </c>
    </row>
    <row r="33" spans="1:36" x14ac:dyDescent="0.4">
      <c r="A33" s="81">
        <v>2011</v>
      </c>
      <c r="B33" s="182">
        <v>104.74858195009377</v>
      </c>
      <c r="C33" s="181"/>
      <c r="D33" s="181">
        <v>101.8280057256089</v>
      </c>
      <c r="E33" s="181">
        <v>107.84479906592932</v>
      </c>
      <c r="F33" s="181"/>
      <c r="G33" s="181"/>
      <c r="H33" s="181" t="e">
        <v>#N/A</v>
      </c>
      <c r="I33" s="181"/>
      <c r="J33" s="181" t="e">
        <v>#N/A</v>
      </c>
      <c r="K33" s="181"/>
      <c r="L33" s="181" t="e">
        <v>#N/A</v>
      </c>
      <c r="M33" s="182"/>
      <c r="N33" s="81">
        <v>2011</v>
      </c>
      <c r="O33" s="392">
        <v>1810</v>
      </c>
      <c r="P33" s="392">
        <v>21</v>
      </c>
      <c r="Q33" s="392">
        <v>6</v>
      </c>
      <c r="R33" s="392">
        <v>1</v>
      </c>
      <c r="S33" s="392">
        <v>1259</v>
      </c>
      <c r="T33" s="392">
        <v>10</v>
      </c>
      <c r="U33" s="392">
        <v>495</v>
      </c>
      <c r="V33" s="392">
        <v>8</v>
      </c>
      <c r="W33" s="313">
        <v>0</v>
      </c>
      <c r="X33" s="313">
        <v>0</v>
      </c>
      <c r="Y33" s="313">
        <v>0</v>
      </c>
      <c r="Z33" s="313">
        <v>0</v>
      </c>
      <c r="AA33" s="313">
        <v>0</v>
      </c>
      <c r="AB33" s="313">
        <v>0</v>
      </c>
      <c r="AC33" s="313">
        <v>20</v>
      </c>
      <c r="AD33" s="313">
        <v>1</v>
      </c>
      <c r="AE33" s="313">
        <v>0</v>
      </c>
      <c r="AF33" s="313">
        <v>0</v>
      </c>
      <c r="AG33" s="313">
        <v>0</v>
      </c>
      <c r="AH33" s="313">
        <v>0</v>
      </c>
      <c r="AI33" s="313">
        <v>30</v>
      </c>
      <c r="AJ33" s="313">
        <v>1</v>
      </c>
    </row>
    <row r="34" spans="1:36" x14ac:dyDescent="0.4">
      <c r="A34" s="81">
        <v>2012</v>
      </c>
      <c r="B34" s="182">
        <v>81.191921993066302</v>
      </c>
      <c r="C34" s="181"/>
      <c r="D34" s="181">
        <v>82.913681319194453</v>
      </c>
      <c r="E34" s="181">
        <v>79.65528096725231</v>
      </c>
      <c r="F34" s="181"/>
      <c r="G34" s="181"/>
      <c r="H34" s="181" t="e">
        <v>#N/A</v>
      </c>
      <c r="I34" s="181"/>
      <c r="J34" s="181" t="e">
        <v>#N/A</v>
      </c>
      <c r="K34" s="181"/>
      <c r="L34" s="181" t="e">
        <v>#N/A</v>
      </c>
      <c r="M34" s="182"/>
      <c r="N34" s="81">
        <v>2012</v>
      </c>
      <c r="O34" s="392">
        <v>1113</v>
      </c>
      <c r="P34" s="392">
        <v>19</v>
      </c>
      <c r="Q34" s="392">
        <v>0</v>
      </c>
      <c r="R34" s="392">
        <v>0</v>
      </c>
      <c r="S34" s="392">
        <v>512.79999999999995</v>
      </c>
      <c r="T34" s="392">
        <v>13</v>
      </c>
      <c r="U34" s="392">
        <v>600</v>
      </c>
      <c r="V34" s="392">
        <v>6</v>
      </c>
      <c r="W34" s="313">
        <v>0</v>
      </c>
      <c r="X34" s="313">
        <v>0</v>
      </c>
      <c r="Y34" s="313">
        <v>0</v>
      </c>
      <c r="Z34" s="313">
        <v>0</v>
      </c>
      <c r="AA34" s="313">
        <v>0</v>
      </c>
      <c r="AB34" s="313">
        <v>0</v>
      </c>
      <c r="AC34" s="313">
        <v>0</v>
      </c>
      <c r="AD34" s="313">
        <v>0</v>
      </c>
      <c r="AE34" s="313">
        <v>0</v>
      </c>
      <c r="AF34" s="313">
        <v>0</v>
      </c>
      <c r="AG34" s="313">
        <v>0</v>
      </c>
      <c r="AH34" s="313">
        <v>0</v>
      </c>
      <c r="AI34" s="313">
        <v>0</v>
      </c>
      <c r="AJ34" s="313">
        <v>0</v>
      </c>
    </row>
    <row r="35" spans="1:36" x14ac:dyDescent="0.4">
      <c r="A35" s="81">
        <v>2013</v>
      </c>
      <c r="B35" s="182">
        <v>66.059287452872425</v>
      </c>
      <c r="C35" s="181"/>
      <c r="D35" s="181">
        <v>64.071785975464834</v>
      </c>
      <c r="E35" s="181">
        <v>60.54256871893061</v>
      </c>
      <c r="F35" s="181"/>
      <c r="G35" s="181"/>
      <c r="H35" s="181" t="e">
        <v>#N/A</v>
      </c>
      <c r="I35" s="181"/>
      <c r="J35" s="181" t="e">
        <v>#N/A</v>
      </c>
      <c r="K35" s="181"/>
      <c r="L35" s="181" t="e">
        <v>#N/A</v>
      </c>
      <c r="M35" s="182"/>
      <c r="N35" s="81">
        <v>2013</v>
      </c>
      <c r="O35" s="392">
        <v>708</v>
      </c>
      <c r="P35" s="392">
        <v>24</v>
      </c>
      <c r="Q35" s="392">
        <v>12</v>
      </c>
      <c r="R35" s="392">
        <v>1</v>
      </c>
      <c r="S35" s="392">
        <v>489.31400000000002</v>
      </c>
      <c r="T35" s="392">
        <v>17</v>
      </c>
      <c r="U35" s="392">
        <v>138</v>
      </c>
      <c r="V35" s="392">
        <v>3</v>
      </c>
      <c r="W35" s="313">
        <v>28.8</v>
      </c>
      <c r="X35" s="313">
        <v>1</v>
      </c>
      <c r="Y35" s="313">
        <v>0</v>
      </c>
      <c r="Z35" s="313">
        <v>0</v>
      </c>
      <c r="AA35" s="313">
        <v>0</v>
      </c>
      <c r="AB35" s="313">
        <v>0</v>
      </c>
      <c r="AC35" s="313">
        <v>0</v>
      </c>
      <c r="AD35" s="313">
        <v>0</v>
      </c>
      <c r="AE35" s="313">
        <v>0</v>
      </c>
      <c r="AF35" s="313">
        <v>0</v>
      </c>
      <c r="AG35" s="313">
        <v>20</v>
      </c>
      <c r="AH35" s="313">
        <v>1</v>
      </c>
      <c r="AI35" s="313">
        <v>20</v>
      </c>
      <c r="AJ35" s="313">
        <v>1</v>
      </c>
    </row>
    <row r="36" spans="1:36" x14ac:dyDescent="0.4">
      <c r="A36" s="81">
        <v>2014</v>
      </c>
      <c r="B36" s="182">
        <v>53.961548494931115</v>
      </c>
      <c r="C36" s="181"/>
      <c r="D36" s="181">
        <v>54.618858644629334</v>
      </c>
      <c r="E36" s="181">
        <v>53.975805451898893</v>
      </c>
      <c r="F36" s="181"/>
      <c r="G36" s="181"/>
      <c r="H36" s="181" t="e">
        <v>#N/A</v>
      </c>
      <c r="I36" s="181"/>
      <c r="J36" s="181" t="e">
        <v>#N/A</v>
      </c>
      <c r="K36" s="181"/>
      <c r="L36" s="181">
        <v>55.482528965542535</v>
      </c>
      <c r="M36" s="182"/>
      <c r="N36" s="81">
        <v>2014</v>
      </c>
      <c r="O36" s="392">
        <v>2056</v>
      </c>
      <c r="P36" s="392">
        <v>41</v>
      </c>
      <c r="Q36" s="392">
        <v>0</v>
      </c>
      <c r="R36" s="392">
        <v>0</v>
      </c>
      <c r="S36" s="392">
        <v>672.36</v>
      </c>
      <c r="T36" s="392">
        <v>19</v>
      </c>
      <c r="U36" s="392">
        <v>564.41600000000005</v>
      </c>
      <c r="V36" s="392">
        <v>10</v>
      </c>
      <c r="W36" s="313">
        <v>100</v>
      </c>
      <c r="X36" s="313">
        <v>1</v>
      </c>
      <c r="Y36" s="313">
        <v>0</v>
      </c>
      <c r="Z36" s="313">
        <v>0</v>
      </c>
      <c r="AA36" s="313">
        <v>157.5</v>
      </c>
      <c r="AB36" s="313">
        <v>1</v>
      </c>
      <c r="AC36" s="313">
        <v>10.3</v>
      </c>
      <c r="AD36" s="313">
        <v>1</v>
      </c>
      <c r="AE36" s="313">
        <v>0</v>
      </c>
      <c r="AF36" s="313">
        <v>0</v>
      </c>
      <c r="AG36" s="313">
        <v>0</v>
      </c>
      <c r="AH36" s="313">
        <v>0</v>
      </c>
      <c r="AI36" s="313">
        <v>551.79999999999995</v>
      </c>
      <c r="AJ36" s="313">
        <v>9</v>
      </c>
    </row>
    <row r="37" spans="1:36" x14ac:dyDescent="0.4">
      <c r="A37" s="81">
        <v>2015</v>
      </c>
      <c r="B37" s="182">
        <v>46.640717207656735</v>
      </c>
      <c r="C37" s="181">
        <v>121.16063634916682</v>
      </c>
      <c r="D37" s="181">
        <v>48.749379072409482</v>
      </c>
      <c r="E37" s="181">
        <v>43.68534404722179</v>
      </c>
      <c r="F37" s="181">
        <v>50.187219106304077</v>
      </c>
      <c r="G37" s="181">
        <v>37.143553454171517</v>
      </c>
      <c r="H37" s="181">
        <v>33.794996822183833</v>
      </c>
      <c r="I37" s="181"/>
      <c r="J37" s="181" t="e">
        <v>#N/A</v>
      </c>
      <c r="K37" s="181"/>
      <c r="L37" s="181">
        <v>50.618156089595807</v>
      </c>
      <c r="M37" s="182"/>
      <c r="N37" s="81">
        <v>2015</v>
      </c>
      <c r="O37" s="392">
        <v>2868</v>
      </c>
      <c r="P37" s="392">
        <v>55</v>
      </c>
      <c r="Q37" s="392">
        <v>52.6</v>
      </c>
      <c r="R37" s="392">
        <v>3</v>
      </c>
      <c r="S37" s="392">
        <v>774.31500000000005</v>
      </c>
      <c r="T37" s="392">
        <v>16</v>
      </c>
      <c r="U37" s="392">
        <v>754.68</v>
      </c>
      <c r="V37" s="392">
        <v>13</v>
      </c>
      <c r="W37" s="313">
        <v>215.25</v>
      </c>
      <c r="X37" s="313">
        <v>4</v>
      </c>
      <c r="Y37" s="313">
        <v>168.6</v>
      </c>
      <c r="Z37" s="313">
        <v>4</v>
      </c>
      <c r="AA37" s="313">
        <v>318.5</v>
      </c>
      <c r="AB37" s="313">
        <v>3</v>
      </c>
      <c r="AC37" s="313">
        <v>80</v>
      </c>
      <c r="AD37" s="313">
        <v>1</v>
      </c>
      <c r="AE37" s="313">
        <v>0</v>
      </c>
      <c r="AF37" s="313">
        <v>0</v>
      </c>
      <c r="AG37" s="313">
        <v>0</v>
      </c>
      <c r="AH37" s="313">
        <v>0</v>
      </c>
      <c r="AI37" s="313">
        <v>503.56</v>
      </c>
      <c r="AJ37" s="313">
        <v>11</v>
      </c>
    </row>
    <row r="38" spans="1:36" x14ac:dyDescent="0.4">
      <c r="A38" s="81">
        <v>2016</v>
      </c>
      <c r="B38" s="182">
        <v>38.93044721606153</v>
      </c>
      <c r="C38" s="181" t="e">
        <v>#N/A</v>
      </c>
      <c r="D38" s="181">
        <v>37.283233769781738</v>
      </c>
      <c r="E38" s="181">
        <v>31.204947407166291</v>
      </c>
      <c r="F38" s="181" t="e">
        <v>#N/A</v>
      </c>
      <c r="G38" s="181"/>
      <c r="H38" s="181" t="e">
        <v>#N/A</v>
      </c>
      <c r="I38" s="181">
        <v>43.078830523762718</v>
      </c>
      <c r="J38" s="181">
        <v>141.30053762306966</v>
      </c>
      <c r="K38" s="181"/>
      <c r="L38" s="181">
        <v>44.209790656342904</v>
      </c>
      <c r="M38" s="182"/>
      <c r="N38" s="81">
        <v>2016</v>
      </c>
      <c r="O38" s="392">
        <v>837</v>
      </c>
      <c r="P38" s="392">
        <v>13</v>
      </c>
      <c r="Q38" s="392">
        <v>20</v>
      </c>
      <c r="R38" s="392">
        <v>1</v>
      </c>
      <c r="S38" s="392">
        <v>126</v>
      </c>
      <c r="T38" s="392">
        <v>2</v>
      </c>
      <c r="U38" s="392">
        <v>307.8</v>
      </c>
      <c r="V38" s="392">
        <v>3</v>
      </c>
      <c r="W38" s="313">
        <v>0</v>
      </c>
      <c r="X38" s="313">
        <v>0</v>
      </c>
      <c r="Y38" s="313">
        <v>0</v>
      </c>
      <c r="Z38" s="313">
        <v>0</v>
      </c>
      <c r="AA38" s="313">
        <v>150</v>
      </c>
      <c r="AB38" s="313">
        <v>1</v>
      </c>
      <c r="AC38" s="313">
        <v>180</v>
      </c>
      <c r="AD38" s="313">
        <v>3</v>
      </c>
      <c r="AE38" s="313">
        <v>24.9</v>
      </c>
      <c r="AF38" s="313">
        <v>1</v>
      </c>
      <c r="AG38" s="313">
        <v>0</v>
      </c>
      <c r="AH38" s="313">
        <v>0</v>
      </c>
      <c r="AI38" s="313">
        <v>28.56</v>
      </c>
      <c r="AJ38" s="313">
        <v>2</v>
      </c>
    </row>
    <row r="39" spans="1:36" x14ac:dyDescent="0.4">
      <c r="A39" s="81">
        <v>2017</v>
      </c>
      <c r="B39" s="182">
        <v>39.123177390641914</v>
      </c>
      <c r="C39" s="181">
        <v>88.328112194632496</v>
      </c>
      <c r="D39" s="181">
        <v>34.227516790579692</v>
      </c>
      <c r="E39" s="181">
        <v>37.667570418804111</v>
      </c>
      <c r="F39" s="181" t="e">
        <v>#N/A</v>
      </c>
      <c r="G39" s="181"/>
      <c r="H39" s="181">
        <v>20.828216958092757</v>
      </c>
      <c r="I39" s="181">
        <v>78.394931044338392</v>
      </c>
      <c r="J39" s="181" t="e">
        <v>#N/A</v>
      </c>
      <c r="K39" s="181">
        <v>71.141849056443746</v>
      </c>
      <c r="L39" s="181">
        <v>29.23206800088899</v>
      </c>
      <c r="M39" s="182"/>
      <c r="N39" s="81">
        <v>2017</v>
      </c>
      <c r="O39" s="392">
        <v>1814</v>
      </c>
      <c r="P39" s="392">
        <v>33</v>
      </c>
      <c r="Q39" s="392">
        <v>123.6</v>
      </c>
      <c r="R39" s="392">
        <v>4</v>
      </c>
      <c r="S39" s="392">
        <v>686.81999999999994</v>
      </c>
      <c r="T39" s="392">
        <v>7</v>
      </c>
      <c r="U39" s="392">
        <v>326</v>
      </c>
      <c r="V39" s="392">
        <v>7</v>
      </c>
      <c r="W39" s="313">
        <v>0</v>
      </c>
      <c r="X39" s="313">
        <v>0</v>
      </c>
      <c r="Y39" s="313">
        <v>0</v>
      </c>
      <c r="Z39" s="313">
        <v>0</v>
      </c>
      <c r="AA39" s="313">
        <v>170</v>
      </c>
      <c r="AB39" s="313">
        <v>2</v>
      </c>
      <c r="AC39" s="313">
        <v>16.8</v>
      </c>
      <c r="AD39" s="313">
        <v>2</v>
      </c>
      <c r="AE39" s="313">
        <v>0</v>
      </c>
      <c r="AF39" s="313">
        <v>0</v>
      </c>
      <c r="AG39" s="313">
        <v>186.51</v>
      </c>
      <c r="AH39" s="313">
        <v>5</v>
      </c>
      <c r="AI39" s="313">
        <v>304.7</v>
      </c>
      <c r="AJ39" s="313">
        <v>6</v>
      </c>
    </row>
    <row r="40" spans="1:36" x14ac:dyDescent="0.4">
      <c r="A40" s="81">
        <v>2018</v>
      </c>
      <c r="B40" s="182">
        <v>29.283767803754071</v>
      </c>
      <c r="C40" s="181">
        <v>67.941905206844453</v>
      </c>
      <c r="D40" s="181">
        <v>33.69365942066424</v>
      </c>
      <c r="E40" s="181">
        <v>21.968463565824102</v>
      </c>
      <c r="F40" s="181">
        <v>37.513801696969892</v>
      </c>
      <c r="G40" s="181"/>
      <c r="H40" s="181"/>
      <c r="I40" s="181">
        <v>30.55203359017969</v>
      </c>
      <c r="J40" s="181">
        <v>149.88524789715524</v>
      </c>
      <c r="K40" s="181"/>
      <c r="L40" s="181">
        <v>24.601320906815552</v>
      </c>
      <c r="M40" s="182"/>
      <c r="N40" s="81">
        <v>2018</v>
      </c>
      <c r="O40" s="392">
        <v>2970</v>
      </c>
      <c r="P40" s="392">
        <v>37</v>
      </c>
      <c r="Q40" s="392">
        <v>262</v>
      </c>
      <c r="R40" s="392">
        <v>7</v>
      </c>
      <c r="S40" s="392">
        <v>484.68799999999999</v>
      </c>
      <c r="T40" s="392">
        <v>4</v>
      </c>
      <c r="U40" s="392">
        <v>1319</v>
      </c>
      <c r="V40" s="392">
        <v>14</v>
      </c>
      <c r="W40" s="313">
        <v>20.5</v>
      </c>
      <c r="X40" s="313">
        <v>2</v>
      </c>
      <c r="Y40" s="313">
        <v>5.6814814814814811</v>
      </c>
      <c r="Z40" s="313">
        <v>1</v>
      </c>
      <c r="AA40" s="313">
        <v>144</v>
      </c>
      <c r="AB40" s="313">
        <v>1</v>
      </c>
      <c r="AC40" s="313">
        <v>156</v>
      </c>
      <c r="AD40" s="313">
        <v>2</v>
      </c>
      <c r="AE40" s="313">
        <v>6.3</v>
      </c>
      <c r="AF40" s="313">
        <v>1</v>
      </c>
      <c r="AG40" s="313">
        <v>0</v>
      </c>
      <c r="AH40" s="313">
        <v>0</v>
      </c>
      <c r="AI40" s="313">
        <v>572</v>
      </c>
      <c r="AJ40" s="313">
        <v>5</v>
      </c>
    </row>
    <row r="41" spans="1:36" x14ac:dyDescent="0.4">
      <c r="A41" s="81">
        <v>2019</v>
      </c>
      <c r="B41" s="182">
        <v>24.159115070114545</v>
      </c>
      <c r="C41" s="181" t="e">
        <v>#N/A</v>
      </c>
      <c r="D41" s="181">
        <v>28.245302483324185</v>
      </c>
      <c r="E41" s="181">
        <v>22.097292046926423</v>
      </c>
      <c r="F41" s="181">
        <v>35.434320952903612</v>
      </c>
      <c r="G41" s="181"/>
      <c r="H41" s="181"/>
      <c r="I41" s="181">
        <v>30.002642043727302</v>
      </c>
      <c r="J41" s="181"/>
      <c r="K41" s="181"/>
      <c r="L41" s="181"/>
      <c r="M41" s="182"/>
      <c r="N41" s="81">
        <v>2019</v>
      </c>
      <c r="O41" s="392">
        <v>3126</v>
      </c>
      <c r="P41" s="392">
        <v>23</v>
      </c>
      <c r="Q41" s="392">
        <v>12.5</v>
      </c>
      <c r="R41" s="392">
        <v>1</v>
      </c>
      <c r="S41" s="392">
        <v>444</v>
      </c>
      <c r="T41" s="392">
        <v>2</v>
      </c>
      <c r="U41" s="392">
        <v>2158</v>
      </c>
      <c r="V41" s="392">
        <v>12</v>
      </c>
      <c r="W41" s="313">
        <v>109.30769230769231</v>
      </c>
      <c r="X41" s="313">
        <v>2</v>
      </c>
      <c r="Y41" s="313">
        <v>4.5999999999999996</v>
      </c>
      <c r="Z41" s="313">
        <v>1</v>
      </c>
      <c r="AA41" s="313">
        <v>0</v>
      </c>
      <c r="AB41" s="313">
        <v>0</v>
      </c>
      <c r="AC41" s="313">
        <v>248</v>
      </c>
      <c r="AD41" s="313">
        <v>3</v>
      </c>
      <c r="AE41" s="313">
        <v>0</v>
      </c>
      <c r="AF41" s="313">
        <v>0</v>
      </c>
      <c r="AG41" s="313">
        <v>50</v>
      </c>
      <c r="AH41" s="313">
        <v>1</v>
      </c>
      <c r="AI41" s="313">
        <v>100</v>
      </c>
      <c r="AJ41" s="313">
        <v>1</v>
      </c>
    </row>
    <row r="42" spans="1:36" x14ac:dyDescent="0.4">
      <c r="A42" s="128" t="s">
        <v>213</v>
      </c>
      <c r="B42" s="184">
        <v>28.94109015641245</v>
      </c>
      <c r="C42" s="184">
        <v>77.378818900790023</v>
      </c>
      <c r="D42" s="184"/>
      <c r="E42" s="184">
        <v>29.221881161399306</v>
      </c>
      <c r="F42" s="184"/>
      <c r="G42" s="184"/>
      <c r="H42" s="184"/>
      <c r="I42" s="184"/>
      <c r="J42" s="184"/>
      <c r="K42" s="184"/>
      <c r="L42" s="184"/>
      <c r="M42" s="182"/>
      <c r="N42" s="399" t="s">
        <v>213</v>
      </c>
      <c r="O42" s="393">
        <v>528</v>
      </c>
      <c r="P42" s="393">
        <v>4</v>
      </c>
      <c r="Q42" s="393">
        <v>292</v>
      </c>
      <c r="R42" s="393">
        <v>7</v>
      </c>
      <c r="S42" s="393">
        <v>0</v>
      </c>
      <c r="T42" s="393">
        <v>0</v>
      </c>
      <c r="U42" s="393">
        <v>477.86</v>
      </c>
      <c r="V42" s="393">
        <v>3</v>
      </c>
      <c r="W42" s="394">
        <v>0</v>
      </c>
      <c r="X42" s="394">
        <v>0</v>
      </c>
      <c r="Y42" s="394">
        <v>0</v>
      </c>
      <c r="Z42" s="394">
        <v>0</v>
      </c>
      <c r="AA42" s="394">
        <v>0</v>
      </c>
      <c r="AB42" s="394">
        <v>0</v>
      </c>
      <c r="AC42" s="394">
        <v>0</v>
      </c>
      <c r="AD42" s="394">
        <v>0</v>
      </c>
      <c r="AE42" s="394">
        <v>0</v>
      </c>
      <c r="AF42" s="394">
        <v>0</v>
      </c>
      <c r="AG42" s="394">
        <v>50</v>
      </c>
      <c r="AH42" s="394">
        <v>1</v>
      </c>
      <c r="AI42" s="394">
        <v>50</v>
      </c>
      <c r="AJ42" s="394">
        <v>1</v>
      </c>
    </row>
    <row r="43" spans="1:36" x14ac:dyDescent="0.4">
      <c r="A43" s="173"/>
      <c r="N43" s="173"/>
      <c r="W43" s="335"/>
      <c r="X43" s="335"/>
      <c r="Y43" s="23"/>
      <c r="Z43" s="23"/>
      <c r="AA43" s="23"/>
      <c r="AB43" s="23"/>
      <c r="AC43" s="23"/>
      <c r="AD43" s="23"/>
      <c r="AE43" s="23"/>
      <c r="AF43" s="23"/>
    </row>
    <row r="44" spans="1:36" x14ac:dyDescent="0.4">
      <c r="A44" s="94" t="s">
        <v>109</v>
      </c>
      <c r="B44" s="382" t="s">
        <v>110</v>
      </c>
      <c r="C44" s="94" t="s">
        <v>68</v>
      </c>
      <c r="D44" s="94" t="s">
        <v>32</v>
      </c>
      <c r="E44" s="94" t="s">
        <v>174</v>
      </c>
      <c r="F44" s="94" t="s">
        <v>210</v>
      </c>
      <c r="G44" s="94" t="s">
        <v>211</v>
      </c>
      <c r="N44" s="94" t="s">
        <v>109</v>
      </c>
      <c r="O44" s="880" t="s">
        <v>110</v>
      </c>
      <c r="P44" s="880"/>
      <c r="Q44" s="880" t="s">
        <v>68</v>
      </c>
      <c r="R44" s="880"/>
      <c r="S44" s="880" t="s">
        <v>32</v>
      </c>
      <c r="T44" s="880"/>
      <c r="U44" s="880" t="s">
        <v>174</v>
      </c>
      <c r="V44" s="880"/>
      <c r="W44" s="880" t="s">
        <v>210</v>
      </c>
      <c r="X44" s="880"/>
      <c r="Y44" s="880" t="s">
        <v>211</v>
      </c>
      <c r="Z44" s="880"/>
      <c r="AA44" s="23"/>
      <c r="AB44" s="23"/>
      <c r="AC44" s="23"/>
      <c r="AD44" s="23"/>
      <c r="AE44" s="23"/>
      <c r="AF44" s="23"/>
    </row>
    <row r="45" spans="1:36" x14ac:dyDescent="0.4">
      <c r="A45" s="81" t="s">
        <v>111</v>
      </c>
      <c r="B45" s="335" t="s">
        <v>112</v>
      </c>
      <c r="C45" s="81" t="s">
        <v>112</v>
      </c>
      <c r="D45" s="81" t="s">
        <v>112</v>
      </c>
      <c r="E45" s="81" t="s">
        <v>112</v>
      </c>
      <c r="F45" s="81" t="s">
        <v>112</v>
      </c>
      <c r="G45" s="81" t="s">
        <v>112</v>
      </c>
      <c r="N45" s="81" t="s">
        <v>111</v>
      </c>
      <c r="O45" s="881" t="s">
        <v>77</v>
      </c>
      <c r="P45" s="881"/>
      <c r="Q45" s="881" t="s">
        <v>77</v>
      </c>
      <c r="R45" s="881"/>
      <c r="S45" s="881" t="s">
        <v>77</v>
      </c>
      <c r="T45" s="881"/>
      <c r="U45" s="881" t="s">
        <v>77</v>
      </c>
      <c r="V45" s="881"/>
      <c r="W45" s="881" t="s">
        <v>77</v>
      </c>
      <c r="X45" s="881"/>
      <c r="Y45" s="881" t="s">
        <v>77</v>
      </c>
      <c r="Z45" s="881"/>
    </row>
    <row r="46" spans="1:36" x14ac:dyDescent="0.4">
      <c r="A46" s="128" t="s">
        <v>82</v>
      </c>
      <c r="B46" s="332" t="s">
        <v>113</v>
      </c>
      <c r="C46" s="128" t="s">
        <v>113</v>
      </c>
      <c r="D46" s="128" t="s">
        <v>113</v>
      </c>
      <c r="E46" s="128" t="s">
        <v>113</v>
      </c>
      <c r="F46" s="128" t="s">
        <v>113</v>
      </c>
      <c r="G46" s="128" t="s">
        <v>113</v>
      </c>
      <c r="N46" s="128" t="s">
        <v>82</v>
      </c>
      <c r="O46" s="389" t="s">
        <v>104</v>
      </c>
      <c r="P46" s="389" t="s">
        <v>80</v>
      </c>
      <c r="Q46" s="389" t="s">
        <v>104</v>
      </c>
      <c r="R46" s="389" t="s">
        <v>80</v>
      </c>
      <c r="S46" s="389" t="s">
        <v>104</v>
      </c>
      <c r="T46" s="389" t="s">
        <v>80</v>
      </c>
      <c r="U46" s="389" t="s">
        <v>104</v>
      </c>
      <c r="V46" s="389" t="s">
        <v>80</v>
      </c>
      <c r="W46" s="389" t="s">
        <v>104</v>
      </c>
      <c r="X46" s="389" t="s">
        <v>80</v>
      </c>
      <c r="Y46" s="389" t="s">
        <v>104</v>
      </c>
      <c r="Z46" s="389" t="s">
        <v>80</v>
      </c>
    </row>
    <row r="47" spans="1:36" x14ac:dyDescent="0.4">
      <c r="A47" s="94">
        <v>2006</v>
      </c>
      <c r="B47" s="182"/>
      <c r="C47" s="181"/>
      <c r="D47" s="181"/>
      <c r="E47" s="181"/>
      <c r="F47" s="181"/>
      <c r="G47" s="181"/>
      <c r="N47" s="94">
        <v>2006</v>
      </c>
      <c r="O47" s="390">
        <f>Q47+S47+U47+W47+Y47</f>
        <v>7</v>
      </c>
      <c r="P47" s="390">
        <f>R47+T47+V47+X47+Z47</f>
        <v>1</v>
      </c>
      <c r="Q47" s="390">
        <f>Q28</f>
        <v>0</v>
      </c>
      <c r="R47" s="390">
        <f>R28</f>
        <v>0</v>
      </c>
      <c r="S47" s="390">
        <f>S28+U28</f>
        <v>7</v>
      </c>
      <c r="T47" s="390">
        <f>T28+V28</f>
        <v>1</v>
      </c>
      <c r="U47" s="390">
        <f>W28+Y28+AA28</f>
        <v>0</v>
      </c>
      <c r="V47" s="390">
        <f>X28+Z28+AB28</f>
        <v>0</v>
      </c>
      <c r="W47" s="391">
        <f>AC28+AE28+AG28</f>
        <v>0</v>
      </c>
      <c r="X47" s="391">
        <f>AD28+AF28+AH28</f>
        <v>0</v>
      </c>
      <c r="Y47" s="391">
        <f>AI28</f>
        <v>0</v>
      </c>
      <c r="Z47" s="391">
        <f>AJ28</f>
        <v>0</v>
      </c>
    </row>
    <row r="48" spans="1:36" x14ac:dyDescent="0.4">
      <c r="A48" s="81">
        <v>2007</v>
      </c>
      <c r="B48" s="182"/>
      <c r="C48" s="181"/>
      <c r="D48" s="181"/>
      <c r="E48" s="181"/>
      <c r="F48" s="181"/>
      <c r="G48" s="181"/>
      <c r="N48" s="81">
        <v>2007</v>
      </c>
      <c r="O48" s="392">
        <f t="shared" ref="O48:P61" si="0">Q48+S48+U48+W48+Y48</f>
        <v>5</v>
      </c>
      <c r="P48" s="392">
        <f t="shared" si="0"/>
        <v>1</v>
      </c>
      <c r="Q48" s="392">
        <f t="shared" ref="Q48:R61" si="1">Q29</f>
        <v>0</v>
      </c>
      <c r="R48" s="392">
        <f t="shared" si="1"/>
        <v>0</v>
      </c>
      <c r="S48" s="392">
        <f t="shared" ref="S48:T61" si="2">S29+U29</f>
        <v>5</v>
      </c>
      <c r="T48" s="392">
        <f t="shared" si="2"/>
        <v>1</v>
      </c>
      <c r="U48" s="392">
        <f t="shared" ref="U48:V61" si="3">W29+Y29+AA29</f>
        <v>0</v>
      </c>
      <c r="V48" s="392">
        <f t="shared" si="3"/>
        <v>0</v>
      </c>
      <c r="W48" s="313">
        <f t="shared" ref="W48:X61" si="4">AC29+AE29+AG29</f>
        <v>0</v>
      </c>
      <c r="X48" s="313">
        <f t="shared" si="4"/>
        <v>0</v>
      </c>
      <c r="Y48" s="313">
        <f t="shared" ref="Y48:Z61" si="5">AI29</f>
        <v>0</v>
      </c>
      <c r="Z48" s="313">
        <f t="shared" si="5"/>
        <v>0</v>
      </c>
    </row>
    <row r="49" spans="1:26" x14ac:dyDescent="0.4">
      <c r="A49" s="81">
        <v>2008</v>
      </c>
      <c r="B49" s="182">
        <v>139.90927045229668</v>
      </c>
      <c r="C49" s="181"/>
      <c r="D49" s="181">
        <v>139.90927045229668</v>
      </c>
      <c r="E49" s="181"/>
      <c r="F49" s="181"/>
      <c r="G49" s="181"/>
      <c r="N49" s="81">
        <v>2008</v>
      </c>
      <c r="O49" s="392">
        <f t="shared" si="0"/>
        <v>770</v>
      </c>
      <c r="P49" s="392">
        <f t="shared" si="0"/>
        <v>3</v>
      </c>
      <c r="Q49" s="392">
        <f t="shared" si="1"/>
        <v>0</v>
      </c>
      <c r="R49" s="392">
        <f t="shared" si="1"/>
        <v>0</v>
      </c>
      <c r="S49" s="392">
        <f t="shared" si="2"/>
        <v>770</v>
      </c>
      <c r="T49" s="392">
        <f t="shared" si="2"/>
        <v>3</v>
      </c>
      <c r="U49" s="392">
        <f t="shared" si="3"/>
        <v>0</v>
      </c>
      <c r="V49" s="392">
        <f t="shared" si="3"/>
        <v>0</v>
      </c>
      <c r="W49" s="313">
        <f t="shared" si="4"/>
        <v>0</v>
      </c>
      <c r="X49" s="313">
        <f t="shared" si="4"/>
        <v>0</v>
      </c>
      <c r="Y49" s="313">
        <f t="shared" si="5"/>
        <v>0</v>
      </c>
      <c r="Z49" s="313">
        <f t="shared" si="5"/>
        <v>0</v>
      </c>
    </row>
    <row r="50" spans="1:26" x14ac:dyDescent="0.4">
      <c r="A50" s="81">
        <v>2009</v>
      </c>
      <c r="B50" s="182">
        <v>156.02776185242917</v>
      </c>
      <c r="C50" s="181"/>
      <c r="D50" s="181">
        <v>156.07028363185438</v>
      </c>
      <c r="E50" s="181">
        <v>145.09822998173405</v>
      </c>
      <c r="F50" s="181"/>
      <c r="G50" s="181"/>
      <c r="N50" s="81">
        <v>2009</v>
      </c>
      <c r="O50" s="392">
        <f t="shared" si="0"/>
        <v>1029.68</v>
      </c>
      <c r="P50" s="392">
        <f t="shared" si="0"/>
        <v>16</v>
      </c>
      <c r="Q50" s="392">
        <f t="shared" si="1"/>
        <v>0</v>
      </c>
      <c r="R50" s="392">
        <f t="shared" si="1"/>
        <v>0</v>
      </c>
      <c r="S50" s="392">
        <f t="shared" si="2"/>
        <v>913</v>
      </c>
      <c r="T50" s="392">
        <f t="shared" si="2"/>
        <v>11</v>
      </c>
      <c r="U50" s="392">
        <f t="shared" si="3"/>
        <v>94</v>
      </c>
      <c r="V50" s="392">
        <f t="shared" si="3"/>
        <v>3</v>
      </c>
      <c r="W50" s="313">
        <f t="shared" si="4"/>
        <v>10.08</v>
      </c>
      <c r="X50" s="313">
        <f t="shared" si="4"/>
        <v>1</v>
      </c>
      <c r="Y50" s="313">
        <f t="shared" si="5"/>
        <v>12.6</v>
      </c>
      <c r="Z50" s="313">
        <f t="shared" si="5"/>
        <v>1</v>
      </c>
    </row>
    <row r="51" spans="1:26" x14ac:dyDescent="0.4">
      <c r="A51" s="81">
        <v>2010</v>
      </c>
      <c r="B51" s="182">
        <v>128.66733382327459</v>
      </c>
      <c r="C51" s="181"/>
      <c r="D51" s="181">
        <v>126.20119798594884</v>
      </c>
      <c r="E51" s="181" t="e">
        <v>#N/A</v>
      </c>
      <c r="F51" s="181"/>
      <c r="G51" s="181">
        <v>161.87786571643096</v>
      </c>
      <c r="N51" s="81">
        <v>2010</v>
      </c>
      <c r="O51" s="392">
        <f t="shared" si="0"/>
        <v>1753.45</v>
      </c>
      <c r="P51" s="392">
        <f t="shared" si="0"/>
        <v>31</v>
      </c>
      <c r="Q51" s="392">
        <f t="shared" si="1"/>
        <v>0</v>
      </c>
      <c r="R51" s="392">
        <f t="shared" si="1"/>
        <v>0</v>
      </c>
      <c r="S51" s="392">
        <f t="shared" si="2"/>
        <v>1708.3</v>
      </c>
      <c r="T51" s="392">
        <f t="shared" si="2"/>
        <v>28</v>
      </c>
      <c r="U51" s="392">
        <f t="shared" si="3"/>
        <v>0</v>
      </c>
      <c r="V51" s="392">
        <f t="shared" si="3"/>
        <v>0</v>
      </c>
      <c r="W51" s="313">
        <f t="shared" si="4"/>
        <v>32</v>
      </c>
      <c r="X51" s="313">
        <f t="shared" si="4"/>
        <v>1</v>
      </c>
      <c r="Y51" s="313">
        <f t="shared" si="5"/>
        <v>13.15</v>
      </c>
      <c r="Z51" s="313">
        <f t="shared" si="5"/>
        <v>2</v>
      </c>
    </row>
    <row r="52" spans="1:26" x14ac:dyDescent="0.4">
      <c r="A52" s="81">
        <v>2011</v>
      </c>
      <c r="B52" s="182">
        <v>104.74858195009377</v>
      </c>
      <c r="C52" s="181"/>
      <c r="D52" s="181">
        <v>103.56462680561877</v>
      </c>
      <c r="E52" s="181" t="e">
        <v>#N/A</v>
      </c>
      <c r="F52" s="181"/>
      <c r="G52" s="181" t="e">
        <v>#N/A</v>
      </c>
      <c r="N52" s="81">
        <v>2011</v>
      </c>
      <c r="O52" s="392">
        <f t="shared" si="0"/>
        <v>1810</v>
      </c>
      <c r="P52" s="392">
        <f t="shared" si="0"/>
        <v>21</v>
      </c>
      <c r="Q52" s="392">
        <f t="shared" si="1"/>
        <v>6</v>
      </c>
      <c r="R52" s="392">
        <f t="shared" si="1"/>
        <v>1</v>
      </c>
      <c r="S52" s="392">
        <f t="shared" si="2"/>
        <v>1754</v>
      </c>
      <c r="T52" s="392">
        <f t="shared" si="2"/>
        <v>18</v>
      </c>
      <c r="U52" s="392">
        <f t="shared" si="3"/>
        <v>0</v>
      </c>
      <c r="V52" s="392">
        <f t="shared" si="3"/>
        <v>0</v>
      </c>
      <c r="W52" s="313">
        <f t="shared" si="4"/>
        <v>20</v>
      </c>
      <c r="X52" s="313">
        <f t="shared" si="4"/>
        <v>1</v>
      </c>
      <c r="Y52" s="313">
        <f t="shared" si="5"/>
        <v>30</v>
      </c>
      <c r="Z52" s="313">
        <f t="shared" si="5"/>
        <v>1</v>
      </c>
    </row>
    <row r="53" spans="1:26" x14ac:dyDescent="0.4">
      <c r="A53" s="81">
        <v>2012</v>
      </c>
      <c r="B53" s="182">
        <v>81.191921993066302</v>
      </c>
      <c r="C53" s="181"/>
      <c r="D53" s="181">
        <v>81.191921993066302</v>
      </c>
      <c r="E53" s="181" t="e">
        <v>#N/A</v>
      </c>
      <c r="F53" s="181"/>
      <c r="G53" s="181" t="e">
        <v>#N/A</v>
      </c>
      <c r="N53" s="81">
        <v>2012</v>
      </c>
      <c r="O53" s="392">
        <f t="shared" si="0"/>
        <v>1112.8</v>
      </c>
      <c r="P53" s="392">
        <f t="shared" si="0"/>
        <v>19</v>
      </c>
      <c r="Q53" s="392">
        <f t="shared" si="1"/>
        <v>0</v>
      </c>
      <c r="R53" s="392">
        <f t="shared" si="1"/>
        <v>0</v>
      </c>
      <c r="S53" s="392">
        <f t="shared" si="2"/>
        <v>1112.8</v>
      </c>
      <c r="T53" s="392">
        <f t="shared" si="2"/>
        <v>19</v>
      </c>
      <c r="U53" s="392">
        <f t="shared" si="3"/>
        <v>0</v>
      </c>
      <c r="V53" s="392">
        <f t="shared" si="3"/>
        <v>0</v>
      </c>
      <c r="W53" s="313">
        <f t="shared" si="4"/>
        <v>0</v>
      </c>
      <c r="X53" s="313">
        <f t="shared" si="4"/>
        <v>0</v>
      </c>
      <c r="Y53" s="313">
        <f t="shared" si="5"/>
        <v>0</v>
      </c>
      <c r="Z53" s="313">
        <f t="shared" si="5"/>
        <v>0</v>
      </c>
    </row>
    <row r="54" spans="1:26" x14ac:dyDescent="0.4">
      <c r="A54" s="81">
        <v>2013</v>
      </c>
      <c r="B54" s="182">
        <v>66.059287452872425</v>
      </c>
      <c r="C54" s="181"/>
      <c r="D54" s="181">
        <v>63.381736101549038</v>
      </c>
      <c r="E54" s="181" t="e">
        <v>#N/A</v>
      </c>
      <c r="F54" s="181"/>
      <c r="G54" s="181" t="e">
        <v>#N/A</v>
      </c>
      <c r="N54" s="81">
        <v>2013</v>
      </c>
      <c r="O54" s="392">
        <f t="shared" si="0"/>
        <v>708.11400000000003</v>
      </c>
      <c r="P54" s="392">
        <f t="shared" si="0"/>
        <v>24</v>
      </c>
      <c r="Q54" s="392">
        <f t="shared" si="1"/>
        <v>12</v>
      </c>
      <c r="R54" s="392">
        <f t="shared" si="1"/>
        <v>1</v>
      </c>
      <c r="S54" s="392">
        <f t="shared" si="2"/>
        <v>627.31400000000008</v>
      </c>
      <c r="T54" s="392">
        <f t="shared" si="2"/>
        <v>20</v>
      </c>
      <c r="U54" s="392">
        <f t="shared" si="3"/>
        <v>28.8</v>
      </c>
      <c r="V54" s="392">
        <f t="shared" si="3"/>
        <v>1</v>
      </c>
      <c r="W54" s="313">
        <f t="shared" si="4"/>
        <v>20</v>
      </c>
      <c r="X54" s="313">
        <f t="shared" si="4"/>
        <v>1</v>
      </c>
      <c r="Y54" s="313">
        <f t="shared" si="5"/>
        <v>20</v>
      </c>
      <c r="Z54" s="313">
        <f t="shared" si="5"/>
        <v>1</v>
      </c>
    </row>
    <row r="55" spans="1:26" x14ac:dyDescent="0.4">
      <c r="A55" s="81">
        <v>2014</v>
      </c>
      <c r="B55" s="182">
        <v>53.961548494931115</v>
      </c>
      <c r="C55" s="181"/>
      <c r="D55" s="181">
        <v>54.325541492674517</v>
      </c>
      <c r="E55" s="181">
        <v>49.070777066258636</v>
      </c>
      <c r="F55" s="181"/>
      <c r="G55" s="181">
        <v>55.482528965542535</v>
      </c>
      <c r="N55" s="81">
        <v>2014</v>
      </c>
      <c r="O55" s="392">
        <f t="shared" si="0"/>
        <v>2056.3760000000002</v>
      </c>
      <c r="P55" s="392">
        <f t="shared" si="0"/>
        <v>41</v>
      </c>
      <c r="Q55" s="392">
        <f t="shared" si="1"/>
        <v>0</v>
      </c>
      <c r="R55" s="392">
        <f t="shared" si="1"/>
        <v>0</v>
      </c>
      <c r="S55" s="392">
        <f t="shared" si="2"/>
        <v>1236.7760000000001</v>
      </c>
      <c r="T55" s="392">
        <f t="shared" si="2"/>
        <v>29</v>
      </c>
      <c r="U55" s="392">
        <f t="shared" si="3"/>
        <v>257.5</v>
      </c>
      <c r="V55" s="392">
        <f t="shared" si="3"/>
        <v>2</v>
      </c>
      <c r="W55" s="313">
        <f t="shared" si="4"/>
        <v>10.3</v>
      </c>
      <c r="X55" s="313">
        <f t="shared" si="4"/>
        <v>1</v>
      </c>
      <c r="Y55" s="313">
        <f t="shared" si="5"/>
        <v>551.79999999999995</v>
      </c>
      <c r="Z55" s="313">
        <f t="shared" si="5"/>
        <v>9</v>
      </c>
    </row>
    <row r="56" spans="1:26" x14ac:dyDescent="0.4">
      <c r="A56" s="81">
        <v>2015</v>
      </c>
      <c r="B56" s="182">
        <v>46.640717207656735</v>
      </c>
      <c r="C56" s="181">
        <v>121.16063634916682</v>
      </c>
      <c r="D56" s="181">
        <v>46.248831259850988</v>
      </c>
      <c r="E56" s="181">
        <v>39.102869455745548</v>
      </c>
      <c r="F56" s="181"/>
      <c r="G56" s="181">
        <v>50.618156089595807</v>
      </c>
      <c r="N56" s="81">
        <v>2015</v>
      </c>
      <c r="O56" s="392">
        <f t="shared" si="0"/>
        <v>2867.5049999999997</v>
      </c>
      <c r="P56" s="392">
        <f t="shared" si="0"/>
        <v>55</v>
      </c>
      <c r="Q56" s="392">
        <f t="shared" si="1"/>
        <v>52.6</v>
      </c>
      <c r="R56" s="392">
        <f t="shared" si="1"/>
        <v>3</v>
      </c>
      <c r="S56" s="392">
        <f t="shared" si="2"/>
        <v>1528.9949999999999</v>
      </c>
      <c r="T56" s="392">
        <f t="shared" si="2"/>
        <v>29</v>
      </c>
      <c r="U56" s="392">
        <f t="shared" si="3"/>
        <v>702.35</v>
      </c>
      <c r="V56" s="392">
        <f t="shared" si="3"/>
        <v>11</v>
      </c>
      <c r="W56" s="313">
        <f t="shared" si="4"/>
        <v>80</v>
      </c>
      <c r="X56" s="313">
        <f t="shared" si="4"/>
        <v>1</v>
      </c>
      <c r="Y56" s="313">
        <f t="shared" si="5"/>
        <v>503.56</v>
      </c>
      <c r="Z56" s="313">
        <f t="shared" si="5"/>
        <v>11</v>
      </c>
    </row>
    <row r="57" spans="1:26" x14ac:dyDescent="0.4">
      <c r="A57" s="81">
        <v>2016</v>
      </c>
      <c r="B57" s="182">
        <v>38.93044721606153</v>
      </c>
      <c r="C57" s="181" t="e">
        <v>#N/A</v>
      </c>
      <c r="D57" s="181">
        <v>32.979523639138975</v>
      </c>
      <c r="E57" s="181" t="e">
        <v>#N/A</v>
      </c>
      <c r="F57" s="181">
        <v>54.075775248460303</v>
      </c>
      <c r="G57" s="181">
        <v>44.209790656342904</v>
      </c>
      <c r="N57" s="81">
        <v>2016</v>
      </c>
      <c r="O57" s="392">
        <f t="shared" si="0"/>
        <v>837.25999999999988</v>
      </c>
      <c r="P57" s="392">
        <f t="shared" si="0"/>
        <v>13</v>
      </c>
      <c r="Q57" s="392">
        <f t="shared" si="1"/>
        <v>20</v>
      </c>
      <c r="R57" s="392">
        <f t="shared" si="1"/>
        <v>1</v>
      </c>
      <c r="S57" s="392">
        <f t="shared" si="2"/>
        <v>433.8</v>
      </c>
      <c r="T57" s="392">
        <f t="shared" si="2"/>
        <v>5</v>
      </c>
      <c r="U57" s="392">
        <f t="shared" si="3"/>
        <v>150</v>
      </c>
      <c r="V57" s="392">
        <f t="shared" si="3"/>
        <v>1</v>
      </c>
      <c r="W57" s="313">
        <f t="shared" si="4"/>
        <v>204.9</v>
      </c>
      <c r="X57" s="313">
        <f t="shared" si="4"/>
        <v>4</v>
      </c>
      <c r="Y57" s="313">
        <f t="shared" si="5"/>
        <v>28.56</v>
      </c>
      <c r="Z57" s="313">
        <f t="shared" si="5"/>
        <v>2</v>
      </c>
    </row>
    <row r="58" spans="1:26" x14ac:dyDescent="0.4">
      <c r="A58" s="81">
        <v>2017</v>
      </c>
      <c r="B58" s="182">
        <v>39.123177390641914</v>
      </c>
      <c r="C58" s="181">
        <v>88.328112194632496</v>
      </c>
      <c r="D58" s="181">
        <v>35.292483469255117</v>
      </c>
      <c r="E58" s="181">
        <v>20.828216958092757</v>
      </c>
      <c r="F58" s="181">
        <v>71.798176385768144</v>
      </c>
      <c r="G58" s="181">
        <v>29.23206800088899</v>
      </c>
      <c r="N58" s="81">
        <v>2017</v>
      </c>
      <c r="O58" s="392">
        <f t="shared" si="0"/>
        <v>1814.4299999999998</v>
      </c>
      <c r="P58" s="392">
        <f t="shared" si="0"/>
        <v>33</v>
      </c>
      <c r="Q58" s="392">
        <f t="shared" si="1"/>
        <v>123.6</v>
      </c>
      <c r="R58" s="392">
        <f t="shared" si="1"/>
        <v>4</v>
      </c>
      <c r="S58" s="392">
        <f t="shared" si="2"/>
        <v>1012.8199999999999</v>
      </c>
      <c r="T58" s="392">
        <f t="shared" si="2"/>
        <v>14</v>
      </c>
      <c r="U58" s="392">
        <f t="shared" si="3"/>
        <v>170</v>
      </c>
      <c r="V58" s="392">
        <f t="shared" si="3"/>
        <v>2</v>
      </c>
      <c r="W58" s="313">
        <f t="shared" si="4"/>
        <v>203.31</v>
      </c>
      <c r="X58" s="313">
        <f t="shared" si="4"/>
        <v>7</v>
      </c>
      <c r="Y58" s="313">
        <f t="shared" si="5"/>
        <v>304.7</v>
      </c>
      <c r="Z58" s="313">
        <f t="shared" si="5"/>
        <v>6</v>
      </c>
    </row>
    <row r="59" spans="1:26" x14ac:dyDescent="0.4">
      <c r="A59" s="81">
        <v>2018</v>
      </c>
      <c r="B59" s="182">
        <v>29.283767803754071</v>
      </c>
      <c r="C59" s="181">
        <v>67.941905206844453</v>
      </c>
      <c r="D59" s="181">
        <v>25.192268810457424</v>
      </c>
      <c r="E59" s="181">
        <v>30.881513524611115</v>
      </c>
      <c r="F59" s="181">
        <v>34.615671220507167</v>
      </c>
      <c r="G59" s="181">
        <v>24.601320906815552</v>
      </c>
      <c r="N59" s="81">
        <v>2018</v>
      </c>
      <c r="O59" s="392">
        <f t="shared" si="0"/>
        <v>2970.1694814814819</v>
      </c>
      <c r="P59" s="392">
        <f t="shared" si="0"/>
        <v>37</v>
      </c>
      <c r="Q59" s="392">
        <f t="shared" si="1"/>
        <v>262</v>
      </c>
      <c r="R59" s="392">
        <f t="shared" si="1"/>
        <v>7</v>
      </c>
      <c r="S59" s="392">
        <f t="shared" si="2"/>
        <v>1803.6880000000001</v>
      </c>
      <c r="T59" s="392">
        <f t="shared" si="2"/>
        <v>18</v>
      </c>
      <c r="U59" s="392">
        <f t="shared" si="3"/>
        <v>170.18148148148148</v>
      </c>
      <c r="V59" s="392">
        <f t="shared" si="3"/>
        <v>4</v>
      </c>
      <c r="W59" s="313">
        <f t="shared" si="4"/>
        <v>162.30000000000001</v>
      </c>
      <c r="X59" s="313">
        <f t="shared" si="4"/>
        <v>3</v>
      </c>
      <c r="Y59" s="313">
        <f t="shared" si="5"/>
        <v>572</v>
      </c>
      <c r="Z59" s="313">
        <f t="shared" si="5"/>
        <v>5</v>
      </c>
    </row>
    <row r="60" spans="1:26" x14ac:dyDescent="0.4">
      <c r="A60" s="81">
        <v>2019</v>
      </c>
      <c r="B60" s="182">
        <v>24.159115070114545</v>
      </c>
      <c r="C60" s="181" t="e">
        <v>#N/A</v>
      </c>
      <c r="D60" s="181">
        <v>23.117258528348675</v>
      </c>
      <c r="E60" s="181">
        <v>35.72088103075076</v>
      </c>
      <c r="F60" s="181">
        <v>31.542874842277335</v>
      </c>
      <c r="G60" s="181"/>
      <c r="N60" s="81">
        <v>2019</v>
      </c>
      <c r="O60" s="392">
        <f t="shared" si="0"/>
        <v>3126.4076923076923</v>
      </c>
      <c r="P60" s="392">
        <f t="shared" si="0"/>
        <v>23</v>
      </c>
      <c r="Q60" s="392">
        <f t="shared" si="1"/>
        <v>12.5</v>
      </c>
      <c r="R60" s="392">
        <f t="shared" si="1"/>
        <v>1</v>
      </c>
      <c r="S60" s="392">
        <f t="shared" si="2"/>
        <v>2602</v>
      </c>
      <c r="T60" s="392">
        <f t="shared" si="2"/>
        <v>14</v>
      </c>
      <c r="U60" s="392">
        <f t="shared" si="3"/>
        <v>113.9076923076923</v>
      </c>
      <c r="V60" s="392">
        <f t="shared" si="3"/>
        <v>3</v>
      </c>
      <c r="W60" s="313">
        <f t="shared" si="4"/>
        <v>298</v>
      </c>
      <c r="X60" s="313">
        <f t="shared" si="4"/>
        <v>4</v>
      </c>
      <c r="Y60" s="313">
        <f t="shared" si="5"/>
        <v>100</v>
      </c>
      <c r="Z60" s="313">
        <f t="shared" si="5"/>
        <v>1</v>
      </c>
    </row>
    <row r="61" spans="1:26" x14ac:dyDescent="0.4">
      <c r="A61" s="128" t="s">
        <v>213</v>
      </c>
      <c r="B61" s="185">
        <v>28.94109015641245</v>
      </c>
      <c r="C61" s="184">
        <v>77.378818900790023</v>
      </c>
      <c r="D61" s="184">
        <v>29.221881161399306</v>
      </c>
      <c r="E61" s="184"/>
      <c r="F61" s="184"/>
      <c r="G61" s="184"/>
      <c r="N61" s="399" t="s">
        <v>213</v>
      </c>
      <c r="O61" s="393">
        <f t="shared" si="0"/>
        <v>869.86</v>
      </c>
      <c r="P61" s="393">
        <f t="shared" si="0"/>
        <v>12</v>
      </c>
      <c r="Q61" s="393">
        <f t="shared" si="1"/>
        <v>292</v>
      </c>
      <c r="R61" s="393">
        <f t="shared" si="1"/>
        <v>7</v>
      </c>
      <c r="S61" s="393">
        <f t="shared" si="2"/>
        <v>477.86</v>
      </c>
      <c r="T61" s="393">
        <f t="shared" si="2"/>
        <v>3</v>
      </c>
      <c r="U61" s="393">
        <f t="shared" si="3"/>
        <v>0</v>
      </c>
      <c r="V61" s="393">
        <f t="shared" si="3"/>
        <v>0</v>
      </c>
      <c r="W61" s="394">
        <f t="shared" si="4"/>
        <v>50</v>
      </c>
      <c r="X61" s="394">
        <f t="shared" si="4"/>
        <v>1</v>
      </c>
      <c r="Y61" s="394">
        <f t="shared" si="5"/>
        <v>50</v>
      </c>
      <c r="Z61" s="394">
        <f t="shared" si="5"/>
        <v>1</v>
      </c>
    </row>
    <row r="63" spans="1:26" ht="12.6" x14ac:dyDescent="0.45">
      <c r="A63" s="76" t="s">
        <v>524</v>
      </c>
    </row>
  </sheetData>
  <mergeCells count="34">
    <mergeCell ref="Y45:Z45"/>
    <mergeCell ref="O44:P44"/>
    <mergeCell ref="Q44:R44"/>
    <mergeCell ref="S44:T44"/>
    <mergeCell ref="U44:V44"/>
    <mergeCell ref="W44:X44"/>
    <mergeCell ref="Y44:Z44"/>
    <mergeCell ref="O45:P45"/>
    <mergeCell ref="Q45:R45"/>
    <mergeCell ref="S45:T45"/>
    <mergeCell ref="U45:V45"/>
    <mergeCell ref="W45:X45"/>
    <mergeCell ref="Y26:Z26"/>
    <mergeCell ref="AA26:AB26"/>
    <mergeCell ref="AC26:AD26"/>
    <mergeCell ref="AE26:AF26"/>
    <mergeCell ref="AG26:AH26"/>
    <mergeCell ref="AI26:AJ26"/>
    <mergeCell ref="AA25:AB25"/>
    <mergeCell ref="AC25:AD25"/>
    <mergeCell ref="AE25:AF25"/>
    <mergeCell ref="AG25:AH25"/>
    <mergeCell ref="AI25:AJ25"/>
    <mergeCell ref="O26:P26"/>
    <mergeCell ref="Q26:R26"/>
    <mergeCell ref="S26:T26"/>
    <mergeCell ref="U26:V26"/>
    <mergeCell ref="W26:X26"/>
    <mergeCell ref="Y25:Z25"/>
    <mergeCell ref="O25:P25"/>
    <mergeCell ref="Q25:R25"/>
    <mergeCell ref="S25:T25"/>
    <mergeCell ref="U25:V25"/>
    <mergeCell ref="W25:X25"/>
  </mergeCells>
  <pageMargins left="0.75" right="0.75" top="1" bottom="1" header="0.5" footer="0.5"/>
  <pageSetup orientation="portrait" horizontalDpi="1200" verticalDpi="1200" r:id="rId1"/>
  <headerFooter alignWithMargins="0"/>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9">
    <tabColor theme="5" tint="0.39997558519241921"/>
  </sheetPr>
  <dimension ref="A1:N59"/>
  <sheetViews>
    <sheetView zoomScale="80" zoomScaleNormal="80" zoomScalePageLayoutView="75" workbookViewId="0"/>
  </sheetViews>
  <sheetFormatPr defaultColWidth="8.71875" defaultRowHeight="12.3" x14ac:dyDescent="0.4"/>
  <cols>
    <col min="1" max="1" width="12.71875" customWidth="1"/>
    <col min="2" max="3" width="11.71875" customWidth="1"/>
    <col min="4" max="4" width="11.44140625" style="5" customWidth="1"/>
    <col min="5" max="6" width="8.71875" style="5"/>
    <col min="7" max="8" width="10.27734375" style="5" customWidth="1"/>
    <col min="9" max="9" width="9.71875" style="5" customWidth="1"/>
    <col min="10" max="10" width="12.27734375" style="5" customWidth="1"/>
    <col min="11" max="11" width="10.1640625" style="5" customWidth="1"/>
    <col min="12" max="12" width="8.71875" style="5"/>
  </cols>
  <sheetData>
    <row r="1" spans="1:3" ht="14.4" x14ac:dyDescent="0.55000000000000004">
      <c r="A1" s="2" t="s">
        <v>439</v>
      </c>
      <c r="B1" s="2"/>
      <c r="C1" s="2"/>
    </row>
    <row r="2" spans="1:3" ht="14.4" x14ac:dyDescent="0.55000000000000004">
      <c r="A2" s="2"/>
      <c r="B2" s="2"/>
      <c r="C2" s="2"/>
    </row>
    <row r="3" spans="1:3" ht="14.4" x14ac:dyDescent="0.55000000000000004">
      <c r="A3" s="2"/>
      <c r="B3" s="2"/>
      <c r="C3" s="2"/>
    </row>
    <row r="4" spans="1:3" ht="14.4" x14ac:dyDescent="0.55000000000000004">
      <c r="A4" s="2"/>
      <c r="B4" s="2"/>
      <c r="C4" s="2"/>
    </row>
    <row r="5" spans="1:3" ht="14.4" x14ac:dyDescent="0.55000000000000004">
      <c r="A5" s="2"/>
      <c r="B5" s="2"/>
      <c r="C5" s="2"/>
    </row>
    <row r="6" spans="1:3" ht="14.4" x14ac:dyDescent="0.55000000000000004">
      <c r="A6" s="2"/>
      <c r="B6" s="2"/>
      <c r="C6" s="2"/>
    </row>
    <row r="7" spans="1:3" ht="14.4" x14ac:dyDescent="0.55000000000000004">
      <c r="A7" s="2"/>
      <c r="B7" s="2"/>
      <c r="C7" s="2"/>
    </row>
    <row r="8" spans="1:3" ht="14.4" x14ac:dyDescent="0.55000000000000004">
      <c r="A8" s="2"/>
      <c r="B8" s="2"/>
      <c r="C8" s="2"/>
    </row>
    <row r="9" spans="1:3" ht="14.4" x14ac:dyDescent="0.55000000000000004">
      <c r="A9" s="2"/>
      <c r="B9" s="2"/>
      <c r="C9" s="2"/>
    </row>
    <row r="10" spans="1:3" ht="14.4" x14ac:dyDescent="0.55000000000000004">
      <c r="A10" s="2"/>
      <c r="B10" s="2"/>
      <c r="C10" s="2"/>
    </row>
    <row r="11" spans="1:3" ht="14.4" x14ac:dyDescent="0.55000000000000004">
      <c r="A11" s="2"/>
      <c r="B11" s="2"/>
      <c r="C11" s="2"/>
    </row>
    <row r="12" spans="1:3" ht="14.4" x14ac:dyDescent="0.55000000000000004">
      <c r="A12" s="2"/>
      <c r="B12" s="2"/>
      <c r="C12" s="2"/>
    </row>
    <row r="13" spans="1:3" ht="14.4" x14ac:dyDescent="0.55000000000000004">
      <c r="A13" s="2"/>
      <c r="B13" s="2"/>
      <c r="C13" s="2"/>
    </row>
    <row r="14" spans="1:3" ht="14.4" x14ac:dyDescent="0.55000000000000004">
      <c r="A14" s="2"/>
      <c r="B14" s="2"/>
      <c r="C14" s="2"/>
    </row>
    <row r="15" spans="1:3" ht="14.4" x14ac:dyDescent="0.55000000000000004">
      <c r="A15" s="2"/>
      <c r="B15" s="2"/>
      <c r="C15" s="2"/>
    </row>
    <row r="16" spans="1:3" ht="14.4" x14ac:dyDescent="0.55000000000000004">
      <c r="A16" s="2"/>
      <c r="B16" s="2"/>
      <c r="C16" s="2"/>
    </row>
    <row r="17" spans="1:14" ht="14.4" x14ac:dyDescent="0.55000000000000004">
      <c r="A17" s="2"/>
      <c r="B17" s="2"/>
      <c r="C17" s="2"/>
    </row>
    <row r="18" spans="1:14" ht="14.4" x14ac:dyDescent="0.55000000000000004">
      <c r="A18" s="2"/>
      <c r="B18" s="2"/>
      <c r="C18" s="2"/>
    </row>
    <row r="19" spans="1:14" ht="14.4" x14ac:dyDescent="0.55000000000000004">
      <c r="A19" s="2"/>
      <c r="B19" s="2"/>
      <c r="C19" s="2"/>
    </row>
    <row r="20" spans="1:14" ht="14.4" x14ac:dyDescent="0.55000000000000004">
      <c r="A20" s="2"/>
      <c r="B20" s="2"/>
      <c r="C20" s="2"/>
    </row>
    <row r="21" spans="1:14" ht="12.6" x14ac:dyDescent="0.45">
      <c r="A21" s="29" t="s">
        <v>442</v>
      </c>
      <c r="B21" s="19"/>
      <c r="C21" s="19"/>
    </row>
    <row r="23" spans="1:14" x14ac:dyDescent="0.4">
      <c r="A23" s="60"/>
      <c r="B23" s="883" t="s">
        <v>441</v>
      </c>
      <c r="C23" s="884"/>
      <c r="D23" s="884"/>
      <c r="E23" s="884"/>
      <c r="F23" s="884"/>
      <c r="G23" s="884"/>
      <c r="H23" s="884"/>
      <c r="I23" s="885"/>
      <c r="J23" s="403" t="s">
        <v>0</v>
      </c>
      <c r="K23" s="209" t="s">
        <v>0</v>
      </c>
      <c r="L23" s="8"/>
      <c r="M23" s="13"/>
      <c r="N23" s="13"/>
    </row>
    <row r="24" spans="1:14" x14ac:dyDescent="0.4">
      <c r="A24" s="9"/>
      <c r="B24" s="886" t="s">
        <v>438</v>
      </c>
      <c r="C24" s="882"/>
      <c r="D24" s="882"/>
      <c r="E24" s="882"/>
      <c r="F24" s="882"/>
      <c r="G24" s="882"/>
      <c r="H24" s="882"/>
      <c r="I24" s="887"/>
      <c r="J24" s="62" t="s">
        <v>54</v>
      </c>
      <c r="K24" s="210" t="s">
        <v>152</v>
      </c>
      <c r="L24" s="8"/>
      <c r="M24" s="13"/>
      <c r="N24" s="13"/>
    </row>
    <row r="25" spans="1:14" x14ac:dyDescent="0.4">
      <c r="A25" s="63" t="s">
        <v>16</v>
      </c>
      <c r="B25" s="398" t="s">
        <v>57</v>
      </c>
      <c r="C25" s="18" t="s">
        <v>56</v>
      </c>
      <c r="D25" s="67" t="s">
        <v>15</v>
      </c>
      <c r="E25" s="61" t="s">
        <v>12</v>
      </c>
      <c r="F25" s="61" t="s">
        <v>14</v>
      </c>
      <c r="G25" s="66" t="s">
        <v>13</v>
      </c>
      <c r="H25" s="407" t="s">
        <v>39</v>
      </c>
      <c r="I25" s="66" t="s">
        <v>437</v>
      </c>
      <c r="J25" s="64" t="s">
        <v>55</v>
      </c>
      <c r="K25" s="211" t="s">
        <v>153</v>
      </c>
      <c r="M25" s="13"/>
      <c r="N25" s="13"/>
    </row>
    <row r="26" spans="1:14" x14ac:dyDescent="0.4">
      <c r="A26" s="9" t="s">
        <v>8</v>
      </c>
      <c r="B26" s="300">
        <v>25</v>
      </c>
      <c r="C26" s="301">
        <v>25</v>
      </c>
      <c r="D26" s="302">
        <v>22</v>
      </c>
      <c r="E26" s="244">
        <v>22</v>
      </c>
      <c r="F26" s="244">
        <v>22</v>
      </c>
      <c r="G26" s="303">
        <v>22</v>
      </c>
      <c r="H26" s="244">
        <v>21.1</v>
      </c>
      <c r="I26" s="303">
        <v>25</v>
      </c>
      <c r="J26" s="303">
        <f>AVERAGE(F26:I26)</f>
        <v>22.524999999999999</v>
      </c>
      <c r="K26" s="305">
        <f>AVERAGE(D26:G26)</f>
        <v>22</v>
      </c>
      <c r="M26" s="13"/>
      <c r="N26" s="13"/>
    </row>
    <row r="27" spans="1:14" x14ac:dyDescent="0.4">
      <c r="A27" s="9" t="s">
        <v>2</v>
      </c>
      <c r="B27" s="300">
        <v>21.9</v>
      </c>
      <c r="C27" s="306">
        <v>24</v>
      </c>
      <c r="D27" s="302">
        <v>22.7</v>
      </c>
      <c r="E27" s="244">
        <v>22.7</v>
      </c>
      <c r="F27" s="244">
        <v>22.4</v>
      </c>
      <c r="G27" s="303">
        <v>22.2</v>
      </c>
      <c r="H27" s="244">
        <v>23.1</v>
      </c>
      <c r="I27" s="303">
        <v>23.9</v>
      </c>
      <c r="J27" s="303">
        <f>AVERAGE(F27:I27)</f>
        <v>22.9</v>
      </c>
      <c r="K27" s="305">
        <f>AVERAGE(D27:G27)</f>
        <v>22.5</v>
      </c>
      <c r="M27" s="13"/>
      <c r="N27" s="13"/>
    </row>
    <row r="28" spans="1:14" x14ac:dyDescent="0.4">
      <c r="A28" s="9" t="s">
        <v>3</v>
      </c>
      <c r="B28" s="300">
        <v>27.8</v>
      </c>
      <c r="C28" s="306">
        <v>24.5</v>
      </c>
      <c r="D28" s="302">
        <v>24</v>
      </c>
      <c r="E28" s="244">
        <v>24</v>
      </c>
      <c r="F28" s="244">
        <v>24</v>
      </c>
      <c r="G28" s="303">
        <v>23.9</v>
      </c>
      <c r="H28" s="244">
        <v>24</v>
      </c>
      <c r="I28" s="303">
        <v>25.6</v>
      </c>
      <c r="J28" s="303">
        <f>AVERAGE(F28:I28)</f>
        <v>24.375</v>
      </c>
      <c r="K28" s="303">
        <f>AVERAGE(D28:G28)</f>
        <v>23.975000000000001</v>
      </c>
      <c r="M28" s="13"/>
      <c r="N28" s="13"/>
    </row>
    <row r="29" spans="1:14" x14ac:dyDescent="0.4">
      <c r="A29" s="9" t="s">
        <v>4</v>
      </c>
      <c r="B29" s="300">
        <v>30.6</v>
      </c>
      <c r="C29" s="301">
        <v>31.5</v>
      </c>
      <c r="D29" s="302">
        <v>30.8</v>
      </c>
      <c r="E29" s="244">
        <v>29.7</v>
      </c>
      <c r="F29" s="244">
        <v>28</v>
      </c>
      <c r="G29" s="303">
        <v>28.5</v>
      </c>
      <c r="H29" s="244">
        <v>29.6</v>
      </c>
      <c r="I29" s="303">
        <v>29</v>
      </c>
      <c r="J29" s="303">
        <f>AVERAGE(F29:I29)</f>
        <v>28.774999999999999</v>
      </c>
      <c r="K29" s="305">
        <f>AVERAGE(D29:G29)</f>
        <v>29.25</v>
      </c>
      <c r="M29" s="13"/>
      <c r="N29" s="13"/>
    </row>
    <row r="30" spans="1:14" x14ac:dyDescent="0.4">
      <c r="A30" s="10" t="s">
        <v>1</v>
      </c>
      <c r="B30" s="307">
        <v>32</v>
      </c>
      <c r="C30" s="409">
        <v>32.200000000000003</v>
      </c>
      <c r="D30" s="309">
        <v>32</v>
      </c>
      <c r="E30" s="245">
        <v>32</v>
      </c>
      <c r="F30" s="245">
        <v>32.299999999999997</v>
      </c>
      <c r="G30" s="310">
        <v>32.700000000000003</v>
      </c>
      <c r="H30" s="245">
        <v>32.9</v>
      </c>
      <c r="I30" s="310">
        <v>33</v>
      </c>
      <c r="J30" s="310">
        <f>AVERAGE(F30:I30)</f>
        <v>32.725000000000001</v>
      </c>
      <c r="K30" s="311">
        <f>AVERAGE(D30:G30)</f>
        <v>32.25</v>
      </c>
      <c r="M30" s="13"/>
      <c r="N30" s="13"/>
    </row>
    <row r="31" spans="1:14" x14ac:dyDescent="0.4">
      <c r="A31" s="9"/>
      <c r="B31" s="301"/>
      <c r="C31" s="301"/>
      <c r="D31" s="244"/>
      <c r="E31" s="244"/>
      <c r="F31" s="244"/>
      <c r="G31" s="244"/>
      <c r="H31" s="244"/>
      <c r="I31" s="244"/>
      <c r="J31" s="244"/>
      <c r="K31" s="244"/>
      <c r="M31" s="13"/>
      <c r="N31" s="13"/>
    </row>
    <row r="32" spans="1:14" x14ac:dyDescent="0.4">
      <c r="A32" s="9" t="s">
        <v>440</v>
      </c>
      <c r="B32" s="411">
        <v>110.614</v>
      </c>
      <c r="C32" s="411">
        <v>111.14</v>
      </c>
      <c r="D32" s="411">
        <v>111.42400000000001</v>
      </c>
      <c r="E32" s="411">
        <v>112.14100000000001</v>
      </c>
      <c r="F32" s="411">
        <v>112.53100000000001</v>
      </c>
      <c r="G32" s="411">
        <v>112.95</v>
      </c>
      <c r="H32" s="411">
        <v>113.41500000000001</v>
      </c>
      <c r="I32" s="411">
        <v>112.755</v>
      </c>
      <c r="J32" s="244"/>
      <c r="K32" s="244"/>
      <c r="M32" s="13"/>
      <c r="N32" s="13"/>
    </row>
    <row r="33" spans="1:14" x14ac:dyDescent="0.4">
      <c r="A33" s="9"/>
      <c r="B33" s="411"/>
      <c r="C33" s="411"/>
      <c r="D33" s="411"/>
      <c r="E33" s="411"/>
      <c r="F33" s="411"/>
      <c r="G33" s="411"/>
      <c r="H33" s="411"/>
      <c r="I33" s="411"/>
      <c r="J33" s="244"/>
      <c r="K33" s="244"/>
      <c r="M33" s="13"/>
      <c r="N33" s="13"/>
    </row>
    <row r="34" spans="1:14" x14ac:dyDescent="0.4">
      <c r="A34" s="418"/>
      <c r="B34" s="882" t="s">
        <v>113</v>
      </c>
      <c r="C34" s="882"/>
      <c r="D34" s="882"/>
      <c r="E34" s="882"/>
      <c r="F34" s="882"/>
      <c r="G34" s="882"/>
      <c r="H34" s="882"/>
      <c r="I34" s="882"/>
      <c r="J34" s="245"/>
      <c r="K34" s="245"/>
      <c r="M34" s="13"/>
      <c r="N34" s="13"/>
    </row>
    <row r="35" spans="1:14" x14ac:dyDescent="0.4">
      <c r="A35" s="60" t="s">
        <v>8</v>
      </c>
      <c r="B35" s="412">
        <f t="shared" ref="B35:I39" si="0">B26*AVERAGE($D$32:$G$32)/B$32</f>
        <v>25.372353409152545</v>
      </c>
      <c r="C35" s="413">
        <f t="shared" si="0"/>
        <v>25.25227190930358</v>
      </c>
      <c r="D35" s="414">
        <f t="shared" si="0"/>
        <v>22.165359348075818</v>
      </c>
      <c r="E35" s="415">
        <f t="shared" si="0"/>
        <v>22.023639881934351</v>
      </c>
      <c r="F35" s="415">
        <f t="shared" si="0"/>
        <v>21.947312296167279</v>
      </c>
      <c r="G35" s="416">
        <f t="shared" si="0"/>
        <v>21.865896414342629</v>
      </c>
      <c r="H35" s="415">
        <f t="shared" si="0"/>
        <v>20.885400079354582</v>
      </c>
      <c r="I35" s="416">
        <f t="shared" si="0"/>
        <v>24.890581348942398</v>
      </c>
      <c r="J35" s="416">
        <f>AVERAGE(F35:I35)</f>
        <v>22.397297534701721</v>
      </c>
      <c r="K35" s="417">
        <f>AVERAGE(D35:G35)</f>
        <v>22.00055198513002</v>
      </c>
      <c r="M35" s="13"/>
      <c r="N35" s="13"/>
    </row>
    <row r="36" spans="1:14" x14ac:dyDescent="0.4">
      <c r="A36" s="9" t="s">
        <v>2</v>
      </c>
      <c r="B36" s="300">
        <f t="shared" si="0"/>
        <v>22.226181586417628</v>
      </c>
      <c r="C36" s="306">
        <f t="shared" si="0"/>
        <v>24.242181032931438</v>
      </c>
      <c r="D36" s="302">
        <f t="shared" si="0"/>
        <v>22.870620781878227</v>
      </c>
      <c r="E36" s="244">
        <f t="shared" si="0"/>
        <v>22.724392059995896</v>
      </c>
      <c r="F36" s="244">
        <f t="shared" si="0"/>
        <v>22.346354337915773</v>
      </c>
      <c r="G36" s="303">
        <f t="shared" si="0"/>
        <v>22.064677290836652</v>
      </c>
      <c r="H36" s="244">
        <f t="shared" si="0"/>
        <v>22.865058854648858</v>
      </c>
      <c r="I36" s="303">
        <f t="shared" si="0"/>
        <v>23.795395769588932</v>
      </c>
      <c r="J36" s="303">
        <f>AVERAGE(F36:I36)</f>
        <v>22.767871563247553</v>
      </c>
      <c r="K36" s="305">
        <f>AVERAGE(D36:G36)</f>
        <v>22.501511117656637</v>
      </c>
      <c r="M36" s="13"/>
      <c r="N36" s="13"/>
    </row>
    <row r="37" spans="1:14" x14ac:dyDescent="0.4">
      <c r="A37" s="9" t="s">
        <v>3</v>
      </c>
      <c r="B37" s="300">
        <f t="shared" si="0"/>
        <v>28.214056990977635</v>
      </c>
      <c r="C37" s="306">
        <f t="shared" si="0"/>
        <v>24.747226471117511</v>
      </c>
      <c r="D37" s="302">
        <f t="shared" si="0"/>
        <v>24.18039201608271</v>
      </c>
      <c r="E37" s="244">
        <f t="shared" si="0"/>
        <v>24.025788962110198</v>
      </c>
      <c r="F37" s="244">
        <f t="shared" si="0"/>
        <v>23.942522504909757</v>
      </c>
      <c r="G37" s="303">
        <f t="shared" si="0"/>
        <v>23.754314741035856</v>
      </c>
      <c r="H37" s="244">
        <f t="shared" si="0"/>
        <v>23.755905303531275</v>
      </c>
      <c r="I37" s="303">
        <f t="shared" si="0"/>
        <v>25.487955301317015</v>
      </c>
      <c r="J37" s="303">
        <f>AVERAGE(F37:I37)</f>
        <v>24.235174462698478</v>
      </c>
      <c r="K37" s="303">
        <f>AVERAGE(D37:G37)</f>
        <v>23.97575455603463</v>
      </c>
      <c r="M37" s="13"/>
      <c r="N37" s="13"/>
    </row>
    <row r="38" spans="1:14" x14ac:dyDescent="0.4">
      <c r="A38" s="9" t="s">
        <v>4</v>
      </c>
      <c r="B38" s="300">
        <f t="shared" si="0"/>
        <v>31.055760572802718</v>
      </c>
      <c r="C38" s="301">
        <f t="shared" si="0"/>
        <v>31.817862605722514</v>
      </c>
      <c r="D38" s="302">
        <f t="shared" si="0"/>
        <v>31.031503087306145</v>
      </c>
      <c r="E38" s="244">
        <f t="shared" si="0"/>
        <v>29.731913840611369</v>
      </c>
      <c r="F38" s="244">
        <f t="shared" si="0"/>
        <v>27.932942922394716</v>
      </c>
      <c r="G38" s="303">
        <f t="shared" si="0"/>
        <v>28.326274900398406</v>
      </c>
      <c r="H38" s="244">
        <f t="shared" si="0"/>
        <v>29.298949874355241</v>
      </c>
      <c r="I38" s="303">
        <f t="shared" si="0"/>
        <v>28.873074364773178</v>
      </c>
      <c r="J38" s="303">
        <f>AVERAGE(F38:I38)</f>
        <v>28.607810515480384</v>
      </c>
      <c r="K38" s="305">
        <f>AVERAGE(D38:G38)</f>
        <v>29.255658687677659</v>
      </c>
      <c r="M38" s="13"/>
      <c r="N38" s="13"/>
    </row>
    <row r="39" spans="1:14" x14ac:dyDescent="0.4">
      <c r="A39" s="10" t="s">
        <v>1</v>
      </c>
      <c r="B39" s="307">
        <f t="shared" si="0"/>
        <v>32.476612363715262</v>
      </c>
      <c r="C39" s="409">
        <f t="shared" si="0"/>
        <v>32.524926219183016</v>
      </c>
      <c r="D39" s="309">
        <f t="shared" si="0"/>
        <v>32.240522688110282</v>
      </c>
      <c r="E39" s="245">
        <f t="shared" si="0"/>
        <v>32.034385282813602</v>
      </c>
      <c r="F39" s="245">
        <f t="shared" si="0"/>
        <v>32.222644871191044</v>
      </c>
      <c r="G39" s="310">
        <f t="shared" si="0"/>
        <v>32.50067330677291</v>
      </c>
      <c r="H39" s="245">
        <f t="shared" si="0"/>
        <v>32.565386853590788</v>
      </c>
      <c r="I39" s="310">
        <f t="shared" si="0"/>
        <v>32.855567380603965</v>
      </c>
      <c r="J39" s="310">
        <f>AVERAGE(F39:I39)</f>
        <v>32.536068103039675</v>
      </c>
      <c r="K39" s="311">
        <f>AVERAGE(D39:G39)</f>
        <v>32.249556537221963</v>
      </c>
      <c r="M39" s="13"/>
      <c r="N39" s="13"/>
    </row>
    <row r="40" spans="1:14" x14ac:dyDescent="0.4">
      <c r="A40" s="9"/>
      <c r="B40" s="301"/>
      <c r="C40" s="301"/>
      <c r="D40" s="244"/>
      <c r="E40" s="244"/>
      <c r="F40" s="244"/>
      <c r="G40" s="244"/>
      <c r="H40" s="244"/>
      <c r="I40" s="244"/>
      <c r="J40" s="244"/>
      <c r="K40" s="244"/>
      <c r="M40" s="13"/>
      <c r="N40" s="13"/>
    </row>
    <row r="41" spans="1:14" x14ac:dyDescent="0.4">
      <c r="A41" s="9"/>
      <c r="B41" s="301"/>
      <c r="C41" s="301"/>
      <c r="D41" s="244"/>
      <c r="E41" s="244"/>
      <c r="F41" s="244"/>
      <c r="G41" s="244"/>
      <c r="H41" s="244"/>
      <c r="I41" s="244"/>
      <c r="J41" s="244"/>
      <c r="K41" s="244"/>
      <c r="M41" s="13"/>
      <c r="N41" s="13"/>
    </row>
    <row r="42" spans="1:14" x14ac:dyDescent="0.4">
      <c r="A42" s="9"/>
      <c r="B42" s="301"/>
      <c r="C42" s="301"/>
      <c r="D42" s="244"/>
      <c r="E42" s="244"/>
      <c r="F42" s="244"/>
      <c r="G42" s="244"/>
      <c r="H42" s="244"/>
      <c r="I42" s="244"/>
      <c r="J42" s="244"/>
      <c r="K42" s="244"/>
      <c r="M42" s="13"/>
      <c r="N42" s="13"/>
    </row>
    <row r="43" spans="1:14" x14ac:dyDescent="0.4">
      <c r="A43" s="9"/>
      <c r="B43" s="301"/>
      <c r="C43" s="301"/>
      <c r="D43" s="244"/>
      <c r="E43" s="244"/>
      <c r="F43" s="244"/>
      <c r="G43" s="244"/>
      <c r="H43" s="244"/>
      <c r="I43" s="244"/>
      <c r="J43" s="244"/>
      <c r="K43" s="244"/>
      <c r="M43" s="13"/>
      <c r="N43" s="13"/>
    </row>
    <row r="44" spans="1:14" x14ac:dyDescent="0.4">
      <c r="A44" s="9"/>
      <c r="B44" s="301"/>
      <c r="C44" s="301"/>
      <c r="D44" s="244"/>
      <c r="E44" s="244"/>
      <c r="F44" s="244"/>
      <c r="G44" s="244"/>
      <c r="H44" s="244"/>
      <c r="I44" s="244"/>
      <c r="J44" s="244"/>
      <c r="K44" s="244"/>
      <c r="M44" s="13"/>
      <c r="N44" s="13"/>
    </row>
    <row r="45" spans="1:14" x14ac:dyDescent="0.4">
      <c r="A45" s="9"/>
      <c r="B45" s="301"/>
      <c r="C45" s="301"/>
      <c r="D45" s="244"/>
      <c r="E45" s="244"/>
      <c r="F45" s="244"/>
      <c r="G45" s="244"/>
      <c r="H45" s="244"/>
      <c r="I45" s="244"/>
      <c r="J45" s="244"/>
      <c r="K45" s="244"/>
      <c r="M45" s="13"/>
      <c r="N45" s="13"/>
    </row>
    <row r="46" spans="1:14" x14ac:dyDescent="0.4">
      <c r="A46" s="9"/>
      <c r="B46" s="301"/>
      <c r="C46" s="301"/>
      <c r="D46" s="244"/>
      <c r="E46" s="244"/>
      <c r="F46" s="244"/>
      <c r="G46" s="244"/>
      <c r="H46" s="244"/>
      <c r="I46" s="244"/>
      <c r="J46" s="244"/>
      <c r="K46" s="244"/>
      <c r="M46" s="13"/>
      <c r="N46" s="13"/>
    </row>
    <row r="47" spans="1:14" x14ac:dyDescent="0.4">
      <c r="A47" s="9"/>
      <c r="B47" s="301"/>
      <c r="C47" s="301"/>
      <c r="D47" s="244"/>
      <c r="E47" s="244"/>
      <c r="F47" s="244"/>
      <c r="G47" s="244"/>
      <c r="H47" s="244"/>
      <c r="I47" s="244"/>
      <c r="J47" s="244"/>
      <c r="K47" s="244"/>
      <c r="M47" s="13"/>
      <c r="N47" s="13"/>
    </row>
    <row r="48" spans="1:14" x14ac:dyDescent="0.4">
      <c r="A48" s="9"/>
      <c r="B48" s="301"/>
      <c r="C48" s="301"/>
      <c r="D48" s="244"/>
      <c r="E48" s="244"/>
      <c r="F48" s="244"/>
      <c r="G48" s="244"/>
      <c r="H48" s="244"/>
      <c r="I48" s="244"/>
      <c r="J48" s="244"/>
      <c r="K48" s="244"/>
      <c r="M48" s="13"/>
      <c r="N48" s="13"/>
    </row>
    <row r="49" spans="1:14" x14ac:dyDescent="0.4">
      <c r="A49" s="9"/>
      <c r="B49" s="301"/>
      <c r="C49" s="301"/>
      <c r="D49" s="244"/>
      <c r="E49" s="244"/>
      <c r="F49" s="244"/>
      <c r="G49" s="244"/>
      <c r="H49" s="244"/>
      <c r="I49" s="244"/>
      <c r="J49" s="244"/>
      <c r="K49" s="244"/>
      <c r="M49" s="13"/>
      <c r="N49" s="13"/>
    </row>
    <row r="50" spans="1:14" x14ac:dyDescent="0.4">
      <c r="A50" s="9"/>
      <c r="B50" s="301"/>
      <c r="C50" s="301"/>
      <c r="D50" s="244"/>
      <c r="E50" s="244"/>
      <c r="F50" s="244"/>
      <c r="G50" s="244"/>
      <c r="H50" s="244"/>
      <c r="I50" s="244"/>
      <c r="J50" s="244"/>
      <c r="K50" s="244"/>
      <c r="M50" s="13"/>
      <c r="N50" s="13"/>
    </row>
    <row r="51" spans="1:14" x14ac:dyDescent="0.4">
      <c r="A51" s="406" t="s">
        <v>9</v>
      </c>
      <c r="H51" s="8"/>
      <c r="I51" s="8"/>
      <c r="J51" s="8"/>
      <c r="K51" s="8"/>
      <c r="L51" s="8"/>
      <c r="M51" s="13"/>
      <c r="N51" s="13"/>
    </row>
    <row r="52" spans="1:14" x14ac:dyDescent="0.4">
      <c r="A52" s="63" t="s">
        <v>16</v>
      </c>
      <c r="B52" s="398" t="s">
        <v>57</v>
      </c>
      <c r="C52" s="18" t="s">
        <v>56</v>
      </c>
      <c r="D52" s="67" t="s">
        <v>15</v>
      </c>
      <c r="E52" s="61" t="s">
        <v>12</v>
      </c>
      <c r="F52" s="61" t="s">
        <v>14</v>
      </c>
      <c r="G52" s="66" t="s">
        <v>13</v>
      </c>
      <c r="H52" s="407" t="s">
        <v>39</v>
      </c>
      <c r="I52" s="66" t="s">
        <v>437</v>
      </c>
      <c r="J52" s="64" t="s">
        <v>55</v>
      </c>
      <c r="K52" s="211" t="s">
        <v>153</v>
      </c>
      <c r="L52" s="8"/>
      <c r="M52" s="13"/>
      <c r="N52" s="13"/>
    </row>
    <row r="53" spans="1:14" x14ac:dyDescent="0.4">
      <c r="A53" s="9" t="s">
        <v>6</v>
      </c>
      <c r="B53" s="300" t="s">
        <v>24</v>
      </c>
      <c r="C53" s="301" t="s">
        <v>24</v>
      </c>
      <c r="D53" s="302" t="s">
        <v>24</v>
      </c>
      <c r="E53" s="244" t="s">
        <v>24</v>
      </c>
      <c r="F53" s="244" t="s">
        <v>24</v>
      </c>
      <c r="G53" s="303" t="s">
        <v>24</v>
      </c>
      <c r="H53" s="244" t="s">
        <v>24</v>
      </c>
      <c r="I53" s="303" t="s">
        <v>24</v>
      </c>
      <c r="J53" s="303" t="s">
        <v>24</v>
      </c>
      <c r="K53" s="304" t="s">
        <v>24</v>
      </c>
      <c r="L53" s="8"/>
      <c r="M53" s="13"/>
      <c r="N53" s="13"/>
    </row>
    <row r="54" spans="1:14" x14ac:dyDescent="0.4">
      <c r="A54" s="9" t="s">
        <v>8</v>
      </c>
      <c r="B54" s="300">
        <v>49</v>
      </c>
      <c r="C54" s="301">
        <v>37.1</v>
      </c>
      <c r="D54" s="302">
        <v>37.6</v>
      </c>
      <c r="E54" s="244">
        <v>37.5</v>
      </c>
      <c r="F54" s="244">
        <v>40</v>
      </c>
      <c r="G54" s="303">
        <v>39.799999999999997</v>
      </c>
      <c r="H54" s="244">
        <v>47.8</v>
      </c>
      <c r="I54" s="303">
        <v>47.5</v>
      </c>
      <c r="J54" s="303">
        <v>41.274999999999999</v>
      </c>
      <c r="K54" s="305">
        <v>38.724999999999994</v>
      </c>
      <c r="L54" s="8"/>
      <c r="M54" s="408">
        <f t="shared" ref="M54:M59" si="1">AVERAGE(E54:H54)</f>
        <v>41.274999999999999</v>
      </c>
      <c r="N54" s="408">
        <f t="shared" ref="N54:N59" si="2">AVERAGE(D54:G54)</f>
        <v>38.724999999999994</v>
      </c>
    </row>
    <row r="55" spans="1:14" x14ac:dyDescent="0.4">
      <c r="A55" s="9" t="s">
        <v>1</v>
      </c>
      <c r="B55" s="300">
        <v>28.7</v>
      </c>
      <c r="C55" s="301">
        <v>27.8</v>
      </c>
      <c r="D55" s="302">
        <v>27.9</v>
      </c>
      <c r="E55" s="244">
        <v>28</v>
      </c>
      <c r="F55" s="244">
        <v>27.1</v>
      </c>
      <c r="G55" s="303">
        <v>26</v>
      </c>
      <c r="H55" s="244">
        <v>27.6</v>
      </c>
      <c r="I55" s="303">
        <v>33.5</v>
      </c>
      <c r="J55" s="303">
        <v>27.174999999999997</v>
      </c>
      <c r="K55" s="305">
        <v>27.25</v>
      </c>
      <c r="L55" s="8"/>
      <c r="M55" s="408">
        <f t="shared" si="1"/>
        <v>27.174999999999997</v>
      </c>
      <c r="N55" s="408">
        <f t="shared" si="2"/>
        <v>27.25</v>
      </c>
    </row>
    <row r="56" spans="1:14" x14ac:dyDescent="0.4">
      <c r="A56" s="9" t="s">
        <v>5</v>
      </c>
      <c r="B56" s="300" t="s">
        <v>24</v>
      </c>
      <c r="C56" s="301" t="s">
        <v>24</v>
      </c>
      <c r="D56" s="302" t="s">
        <v>24</v>
      </c>
      <c r="E56" s="244" t="s">
        <v>24</v>
      </c>
      <c r="F56" s="244" t="s">
        <v>24</v>
      </c>
      <c r="G56" s="303" t="s">
        <v>24</v>
      </c>
      <c r="H56" s="244" t="s">
        <v>24</v>
      </c>
      <c r="I56" s="303" t="s">
        <v>24</v>
      </c>
      <c r="J56" s="303" t="s">
        <v>24</v>
      </c>
      <c r="K56" s="304" t="s">
        <v>24</v>
      </c>
      <c r="L56" s="8"/>
      <c r="M56" s="408" t="e">
        <f t="shared" si="1"/>
        <v>#DIV/0!</v>
      </c>
      <c r="N56" s="408" t="e">
        <f t="shared" si="2"/>
        <v>#DIV/0!</v>
      </c>
    </row>
    <row r="57" spans="1:14" x14ac:dyDescent="0.4">
      <c r="A57" s="9" t="s">
        <v>4</v>
      </c>
      <c r="B57" s="300">
        <v>17</v>
      </c>
      <c r="C57" s="301">
        <v>20</v>
      </c>
      <c r="D57" s="302">
        <v>20.6</v>
      </c>
      <c r="E57" s="244">
        <v>15.7</v>
      </c>
      <c r="F57" s="244">
        <v>20.9</v>
      </c>
      <c r="G57" s="303">
        <v>24.9</v>
      </c>
      <c r="H57" s="244">
        <v>25.5</v>
      </c>
      <c r="I57" s="303">
        <v>23.3</v>
      </c>
      <c r="J57" s="303">
        <v>21.75</v>
      </c>
      <c r="K57" s="305">
        <v>20.524999999999999</v>
      </c>
      <c r="L57" s="8"/>
      <c r="M57" s="408">
        <f t="shared" si="1"/>
        <v>21.75</v>
      </c>
      <c r="N57" s="408">
        <f t="shared" si="2"/>
        <v>20.524999999999999</v>
      </c>
    </row>
    <row r="58" spans="1:14" x14ac:dyDescent="0.4">
      <c r="A58" s="9" t="s">
        <v>2</v>
      </c>
      <c r="B58" s="300">
        <v>15.5</v>
      </c>
      <c r="C58" s="306">
        <v>13.8</v>
      </c>
      <c r="D58" s="302">
        <v>12.7</v>
      </c>
      <c r="E58" s="244">
        <v>14.5</v>
      </c>
      <c r="F58" s="244">
        <v>15</v>
      </c>
      <c r="G58" s="303">
        <v>15.1</v>
      </c>
      <c r="H58" s="244">
        <v>14.3</v>
      </c>
      <c r="I58" s="303">
        <v>15.6</v>
      </c>
      <c r="J58" s="303">
        <v>14.725000000000001</v>
      </c>
      <c r="K58" s="305">
        <v>14.325000000000001</v>
      </c>
      <c r="L58" s="8"/>
      <c r="M58" s="408">
        <f t="shared" si="1"/>
        <v>14.725000000000001</v>
      </c>
      <c r="N58" s="408">
        <f t="shared" si="2"/>
        <v>14.325000000000001</v>
      </c>
    </row>
    <row r="59" spans="1:14" x14ac:dyDescent="0.4">
      <c r="A59" s="10" t="s">
        <v>3</v>
      </c>
      <c r="B59" s="307">
        <v>14.4</v>
      </c>
      <c r="C59" s="308">
        <v>14.1</v>
      </c>
      <c r="D59" s="309">
        <v>13.6</v>
      </c>
      <c r="E59" s="245">
        <v>13</v>
      </c>
      <c r="F59" s="245">
        <v>14.7</v>
      </c>
      <c r="G59" s="310">
        <v>14.4</v>
      </c>
      <c r="H59" s="245">
        <v>16.3</v>
      </c>
      <c r="I59" s="310">
        <v>16</v>
      </c>
      <c r="J59" s="310">
        <v>14.600000000000001</v>
      </c>
      <c r="K59" s="311">
        <v>13.924999999999999</v>
      </c>
      <c r="M59" s="408">
        <f t="shared" si="1"/>
        <v>14.600000000000001</v>
      </c>
      <c r="N59" s="408">
        <f t="shared" si="2"/>
        <v>13.924999999999999</v>
      </c>
    </row>
  </sheetData>
  <mergeCells count="3">
    <mergeCell ref="B34:I34"/>
    <mergeCell ref="B23:I23"/>
    <mergeCell ref="B24:I24"/>
  </mergeCells>
  <pageMargins left="0.7" right="0.7" top="0.75" bottom="0.75" header="0.3" footer="0.3"/>
  <pageSetup orientation="portrait" horizontalDpi="1200" verticalDpi="1200"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39997558519241921"/>
  </sheetPr>
  <dimension ref="A1:R110"/>
  <sheetViews>
    <sheetView zoomScale="80" zoomScaleNormal="80" workbookViewId="0">
      <pane ySplit="4" topLeftCell="A5" activePane="bottomLeft" state="frozen"/>
      <selection pane="bottomLeft"/>
    </sheetView>
  </sheetViews>
  <sheetFormatPr defaultRowHeight="12.3" x14ac:dyDescent="0.4"/>
  <cols>
    <col min="1" max="1" width="5.5546875" customWidth="1"/>
    <col min="2" max="2" width="31" bestFit="1" customWidth="1"/>
    <col min="3" max="3" width="20.5546875" bestFit="1" customWidth="1"/>
    <col min="4" max="4" width="24.44140625" bestFit="1" customWidth="1"/>
    <col min="5" max="5" width="19.27734375" bestFit="1" customWidth="1"/>
    <col min="6" max="6" width="6" bestFit="1" customWidth="1"/>
    <col min="7" max="7" width="5.44140625" bestFit="1" customWidth="1"/>
    <col min="8" max="8" width="7.27734375" bestFit="1" customWidth="1"/>
    <col min="9" max="9" width="8.71875" bestFit="1" customWidth="1"/>
    <col min="10" max="10" width="6.44140625" customWidth="1"/>
    <col min="11" max="11" width="11.27734375" customWidth="1"/>
    <col min="12" max="12" width="14.27734375" bestFit="1" customWidth="1"/>
    <col min="13" max="13" width="17.71875" customWidth="1"/>
  </cols>
  <sheetData>
    <row r="1" spans="1:13" ht="14.4" x14ac:dyDescent="0.4">
      <c r="A1" s="402" t="s">
        <v>680</v>
      </c>
      <c r="B1" s="400"/>
      <c r="C1" s="400"/>
      <c r="D1" s="400"/>
      <c r="E1" s="400"/>
      <c r="F1" s="400"/>
      <c r="G1" s="400"/>
      <c r="H1" s="400"/>
      <c r="I1" s="401"/>
      <c r="J1" s="400"/>
      <c r="K1" s="400"/>
      <c r="L1" s="400"/>
      <c r="M1" s="400"/>
    </row>
    <row r="2" spans="1:13" x14ac:dyDescent="0.4">
      <c r="A2" s="400"/>
      <c r="B2" s="400"/>
      <c r="C2" s="400"/>
      <c r="D2" s="400"/>
      <c r="E2" s="400"/>
      <c r="F2" s="400"/>
      <c r="G2" s="400"/>
      <c r="H2" s="400"/>
      <c r="I2" s="401"/>
      <c r="J2" s="400"/>
      <c r="K2" s="400"/>
      <c r="L2" s="400"/>
      <c r="M2" s="400"/>
    </row>
    <row r="3" spans="1:13" ht="25" customHeight="1" x14ac:dyDescent="0.4">
      <c r="A3" s="421"/>
      <c r="B3" s="889" t="s">
        <v>76</v>
      </c>
      <c r="C3" s="889"/>
      <c r="D3" s="889"/>
      <c r="E3" s="890" t="s">
        <v>221</v>
      </c>
      <c r="F3" s="890" t="s">
        <v>222</v>
      </c>
      <c r="G3" s="889"/>
      <c r="H3" s="889"/>
      <c r="I3" s="888" t="s">
        <v>427</v>
      </c>
      <c r="J3" s="891"/>
      <c r="K3" s="888" t="s">
        <v>223</v>
      </c>
      <c r="L3" s="888" t="s">
        <v>224</v>
      </c>
      <c r="M3" s="888" t="s">
        <v>430</v>
      </c>
    </row>
    <row r="4" spans="1:13" ht="12.6" customHeight="1" x14ac:dyDescent="0.4">
      <c r="A4" s="422" t="s">
        <v>23</v>
      </c>
      <c r="B4" s="419" t="s">
        <v>159</v>
      </c>
      <c r="C4" s="419" t="s">
        <v>217</v>
      </c>
      <c r="D4" s="419" t="s">
        <v>218</v>
      </c>
      <c r="E4" s="890"/>
      <c r="F4" s="419" t="s">
        <v>103</v>
      </c>
      <c r="G4" s="419" t="s">
        <v>9</v>
      </c>
      <c r="H4" s="419" t="s">
        <v>134</v>
      </c>
      <c r="I4" s="420" t="s">
        <v>219</v>
      </c>
      <c r="J4" s="419" t="s">
        <v>220</v>
      </c>
      <c r="K4" s="888"/>
      <c r="L4" s="888"/>
      <c r="M4" s="888"/>
    </row>
    <row r="5" spans="1:13" x14ac:dyDescent="0.4">
      <c r="A5" s="423" t="s">
        <v>47</v>
      </c>
      <c r="B5" s="424" t="s">
        <v>225</v>
      </c>
      <c r="C5" s="424" t="s">
        <v>226</v>
      </c>
      <c r="D5" s="424" t="s">
        <v>225</v>
      </c>
      <c r="E5" s="425">
        <v>43070</v>
      </c>
      <c r="F5" s="424">
        <v>10</v>
      </c>
      <c r="G5" s="424">
        <v>0</v>
      </c>
      <c r="H5" s="424">
        <v>1</v>
      </c>
      <c r="I5" s="426">
        <v>2</v>
      </c>
      <c r="J5" s="424">
        <v>2</v>
      </c>
      <c r="K5" s="427">
        <v>0.1</v>
      </c>
      <c r="L5" s="426"/>
      <c r="M5" s="428"/>
    </row>
    <row r="6" spans="1:13" x14ac:dyDescent="0.4">
      <c r="A6" s="429" t="s">
        <v>72</v>
      </c>
      <c r="B6" s="430" t="s">
        <v>227</v>
      </c>
      <c r="C6" s="431" t="s">
        <v>228</v>
      </c>
      <c r="D6" s="431" t="s">
        <v>229</v>
      </c>
      <c r="E6" s="432">
        <v>44531</v>
      </c>
      <c r="F6" s="431">
        <v>100</v>
      </c>
      <c r="G6" s="431">
        <v>0</v>
      </c>
      <c r="H6" s="431">
        <v>10</v>
      </c>
      <c r="I6" s="433">
        <v>3</v>
      </c>
      <c r="J6" s="431">
        <v>30</v>
      </c>
      <c r="K6" s="434">
        <v>0.1</v>
      </c>
      <c r="L6" s="435" t="e">
        <v>#N/A</v>
      </c>
      <c r="M6" s="436" t="e">
        <v>#N/A</v>
      </c>
    </row>
    <row r="7" spans="1:13" x14ac:dyDescent="0.4">
      <c r="A7" s="429" t="s">
        <v>51</v>
      </c>
      <c r="B7" s="431" t="s">
        <v>230</v>
      </c>
      <c r="C7" s="431" t="s">
        <v>231</v>
      </c>
      <c r="D7" s="431" t="s">
        <v>232</v>
      </c>
      <c r="E7" s="432">
        <v>43191</v>
      </c>
      <c r="F7" s="431">
        <v>20</v>
      </c>
      <c r="G7" s="431">
        <v>0</v>
      </c>
      <c r="H7" s="431">
        <v>10</v>
      </c>
      <c r="I7" s="433">
        <v>4</v>
      </c>
      <c r="J7" s="431">
        <v>40</v>
      </c>
      <c r="K7" s="434">
        <v>0.5</v>
      </c>
      <c r="L7" s="435">
        <v>70.54178978524989</v>
      </c>
      <c r="M7" s="436"/>
    </row>
    <row r="8" spans="1:13" x14ac:dyDescent="0.4">
      <c r="A8" s="429" t="s">
        <v>51</v>
      </c>
      <c r="B8" s="431" t="s">
        <v>233</v>
      </c>
      <c r="C8" s="431" t="s">
        <v>231</v>
      </c>
      <c r="D8" s="431" t="s">
        <v>234</v>
      </c>
      <c r="E8" s="437">
        <v>44196</v>
      </c>
      <c r="F8" s="431">
        <v>100</v>
      </c>
      <c r="G8" s="431">
        <v>0</v>
      </c>
      <c r="H8" s="431">
        <v>30</v>
      </c>
      <c r="I8" s="433">
        <v>4</v>
      </c>
      <c r="J8" s="431">
        <v>120</v>
      </c>
      <c r="K8" s="434">
        <v>0.3</v>
      </c>
      <c r="L8" s="435">
        <v>39.859873438312199</v>
      </c>
      <c r="M8" s="436">
        <v>14.23566908511151</v>
      </c>
    </row>
    <row r="9" spans="1:13" x14ac:dyDescent="0.4">
      <c r="A9" s="429" t="s">
        <v>51</v>
      </c>
      <c r="B9" s="431" t="s">
        <v>235</v>
      </c>
      <c r="C9" s="431" t="s">
        <v>236</v>
      </c>
      <c r="D9" s="431" t="s">
        <v>237</v>
      </c>
      <c r="E9" s="432">
        <v>44348</v>
      </c>
      <c r="F9" s="431">
        <v>65</v>
      </c>
      <c r="G9" s="431">
        <v>0</v>
      </c>
      <c r="H9" s="431">
        <v>50</v>
      </c>
      <c r="I9" s="433">
        <v>2.7</v>
      </c>
      <c r="J9" s="431">
        <v>135</v>
      </c>
      <c r="K9" s="434">
        <v>0.76923076923076927</v>
      </c>
      <c r="L9" s="435"/>
      <c r="M9" s="436"/>
    </row>
    <row r="10" spans="1:13" x14ac:dyDescent="0.4">
      <c r="A10" s="429" t="s">
        <v>51</v>
      </c>
      <c r="B10" s="431" t="s">
        <v>238</v>
      </c>
      <c r="C10" s="431" t="s">
        <v>231</v>
      </c>
      <c r="D10" s="431" t="s">
        <v>239</v>
      </c>
      <c r="E10" s="432">
        <v>45108</v>
      </c>
      <c r="F10" s="431">
        <v>250</v>
      </c>
      <c r="G10" s="431">
        <v>0</v>
      </c>
      <c r="H10" s="431">
        <v>250</v>
      </c>
      <c r="I10" s="433">
        <v>4</v>
      </c>
      <c r="J10" s="431">
        <v>1000</v>
      </c>
      <c r="K10" s="434">
        <v>1</v>
      </c>
      <c r="L10" s="435"/>
      <c r="M10" s="436"/>
    </row>
    <row r="11" spans="1:13" x14ac:dyDescent="0.4">
      <c r="A11" s="429" t="s">
        <v>51</v>
      </c>
      <c r="B11" s="431" t="s">
        <v>240</v>
      </c>
      <c r="C11" s="431" t="s">
        <v>231</v>
      </c>
      <c r="D11" s="431" t="s">
        <v>239</v>
      </c>
      <c r="E11" s="432">
        <v>45108</v>
      </c>
      <c r="F11" s="431">
        <v>88</v>
      </c>
      <c r="G11" s="431">
        <v>0</v>
      </c>
      <c r="H11" s="431">
        <v>88</v>
      </c>
      <c r="I11" s="433">
        <v>3</v>
      </c>
      <c r="J11" s="431">
        <v>264</v>
      </c>
      <c r="K11" s="434">
        <v>1</v>
      </c>
      <c r="L11" s="435"/>
      <c r="M11" s="436"/>
    </row>
    <row r="12" spans="1:13" x14ac:dyDescent="0.4">
      <c r="A12" s="429" t="s">
        <v>51</v>
      </c>
      <c r="B12" s="431" t="s">
        <v>241</v>
      </c>
      <c r="C12" s="431" t="s">
        <v>237</v>
      </c>
      <c r="D12" s="431" t="s">
        <v>237</v>
      </c>
      <c r="E12" s="432" t="s">
        <v>242</v>
      </c>
      <c r="F12" s="431">
        <v>17</v>
      </c>
      <c r="G12" s="431">
        <v>0</v>
      </c>
      <c r="H12" s="431">
        <v>17</v>
      </c>
      <c r="I12" s="433"/>
      <c r="J12" s="431"/>
      <c r="K12" s="434">
        <v>1</v>
      </c>
      <c r="L12" s="435" t="e">
        <v>#N/A</v>
      </c>
      <c r="M12" s="436" t="e">
        <v>#N/A</v>
      </c>
    </row>
    <row r="13" spans="1:13" x14ac:dyDescent="0.4">
      <c r="A13" s="429" t="s">
        <v>51</v>
      </c>
      <c r="B13" s="431" t="s">
        <v>243</v>
      </c>
      <c r="C13" s="431" t="s">
        <v>237</v>
      </c>
      <c r="D13" s="431" t="s">
        <v>237</v>
      </c>
      <c r="E13" s="432" t="s">
        <v>244</v>
      </c>
      <c r="F13" s="431">
        <v>17.600000000000001</v>
      </c>
      <c r="G13" s="431">
        <v>0</v>
      </c>
      <c r="H13" s="431">
        <v>17</v>
      </c>
      <c r="I13" s="433"/>
      <c r="J13" s="431"/>
      <c r="K13" s="434">
        <v>0.96590909090909083</v>
      </c>
      <c r="L13" s="435" t="e">
        <v>#N/A</v>
      </c>
      <c r="M13" s="436" t="e">
        <v>#N/A</v>
      </c>
    </row>
    <row r="14" spans="1:13" x14ac:dyDescent="0.4">
      <c r="A14" s="429" t="s">
        <v>51</v>
      </c>
      <c r="B14" s="431" t="s">
        <v>245</v>
      </c>
      <c r="C14" s="431" t="s">
        <v>237</v>
      </c>
      <c r="D14" s="431" t="s">
        <v>237</v>
      </c>
      <c r="E14" s="432" t="s">
        <v>246</v>
      </c>
      <c r="F14" s="431">
        <v>16</v>
      </c>
      <c r="G14" s="431">
        <v>0</v>
      </c>
      <c r="H14" s="431">
        <v>16</v>
      </c>
      <c r="I14" s="433"/>
      <c r="J14" s="431"/>
      <c r="K14" s="434">
        <v>1</v>
      </c>
      <c r="L14" s="435" t="e">
        <v>#N/A</v>
      </c>
      <c r="M14" s="436" t="e">
        <v>#N/A</v>
      </c>
    </row>
    <row r="15" spans="1:13" x14ac:dyDescent="0.4">
      <c r="A15" s="429" t="s">
        <v>51</v>
      </c>
      <c r="B15" s="431" t="s">
        <v>247</v>
      </c>
      <c r="C15" s="431" t="s">
        <v>237</v>
      </c>
      <c r="D15" s="431" t="s">
        <v>237</v>
      </c>
      <c r="E15" s="432" t="s">
        <v>248</v>
      </c>
      <c r="F15" s="431">
        <v>14</v>
      </c>
      <c r="G15" s="431">
        <v>0</v>
      </c>
      <c r="H15" s="431">
        <v>14</v>
      </c>
      <c r="I15" s="433"/>
      <c r="J15" s="431"/>
      <c r="K15" s="434">
        <v>1</v>
      </c>
      <c r="L15" s="435" t="e">
        <v>#N/A</v>
      </c>
      <c r="M15" s="436" t="e">
        <v>#N/A</v>
      </c>
    </row>
    <row r="16" spans="1:13" x14ac:dyDescent="0.4">
      <c r="A16" s="429" t="s">
        <v>51</v>
      </c>
      <c r="B16" s="431" t="s">
        <v>249</v>
      </c>
      <c r="C16" s="431" t="s">
        <v>237</v>
      </c>
      <c r="D16" s="431" t="s">
        <v>237</v>
      </c>
      <c r="E16" s="432" t="s">
        <v>250</v>
      </c>
      <c r="F16" s="431">
        <v>37.44</v>
      </c>
      <c r="G16" s="431">
        <v>0</v>
      </c>
      <c r="H16" s="431">
        <v>38</v>
      </c>
      <c r="I16" s="433"/>
      <c r="J16" s="431"/>
      <c r="K16" s="434">
        <v>1.0149572649572651</v>
      </c>
      <c r="L16" s="435" t="e">
        <v>#N/A</v>
      </c>
      <c r="M16" s="436" t="e">
        <v>#N/A</v>
      </c>
    </row>
    <row r="17" spans="1:13" x14ac:dyDescent="0.4">
      <c r="A17" s="429" t="s">
        <v>51</v>
      </c>
      <c r="B17" s="431" t="s">
        <v>251</v>
      </c>
      <c r="C17" s="431" t="s">
        <v>237</v>
      </c>
      <c r="D17" s="431" t="s">
        <v>237</v>
      </c>
      <c r="E17" s="432" t="s">
        <v>252</v>
      </c>
      <c r="F17" s="431">
        <v>37.119999999999997</v>
      </c>
      <c r="G17" s="431">
        <v>0</v>
      </c>
      <c r="H17" s="431">
        <v>36</v>
      </c>
      <c r="I17" s="433"/>
      <c r="J17" s="431"/>
      <c r="K17" s="434">
        <v>0.96982758620689657</v>
      </c>
      <c r="L17" s="435" t="e">
        <v>#N/A</v>
      </c>
      <c r="M17" s="436" t="e">
        <v>#N/A</v>
      </c>
    </row>
    <row r="18" spans="1:13" x14ac:dyDescent="0.4">
      <c r="A18" s="429" t="s">
        <v>51</v>
      </c>
      <c r="B18" s="431" t="s">
        <v>253</v>
      </c>
      <c r="C18" s="431" t="s">
        <v>237</v>
      </c>
      <c r="D18" s="431" t="s">
        <v>237</v>
      </c>
      <c r="E18" s="432" t="s">
        <v>254</v>
      </c>
      <c r="F18" s="431">
        <v>11.2</v>
      </c>
      <c r="G18" s="431">
        <v>0</v>
      </c>
      <c r="H18" s="431">
        <v>10</v>
      </c>
      <c r="I18" s="433"/>
      <c r="J18" s="431"/>
      <c r="K18" s="434">
        <v>0.8928571428571429</v>
      </c>
      <c r="L18" s="435" t="e">
        <v>#N/A</v>
      </c>
      <c r="M18" s="436" t="e">
        <v>#N/A</v>
      </c>
    </row>
    <row r="19" spans="1:13" x14ac:dyDescent="0.4">
      <c r="A19" s="429" t="s">
        <v>51</v>
      </c>
      <c r="B19" s="431" t="s">
        <v>255</v>
      </c>
      <c r="C19" s="431" t="s">
        <v>256</v>
      </c>
      <c r="D19" s="431"/>
      <c r="E19" s="432">
        <v>44896</v>
      </c>
      <c r="F19" s="431">
        <v>300</v>
      </c>
      <c r="G19" s="431">
        <v>0</v>
      </c>
      <c r="H19" s="431">
        <v>300</v>
      </c>
      <c r="I19" s="433"/>
      <c r="J19" s="431"/>
      <c r="K19" s="434">
        <v>1</v>
      </c>
      <c r="L19" s="435"/>
      <c r="M19" s="436"/>
    </row>
    <row r="20" spans="1:13" x14ac:dyDescent="0.4">
      <c r="A20" s="429" t="s">
        <v>41</v>
      </c>
      <c r="B20" s="431" t="s">
        <v>257</v>
      </c>
      <c r="C20" s="431" t="s">
        <v>258</v>
      </c>
      <c r="D20" s="431" t="s">
        <v>259</v>
      </c>
      <c r="E20" s="432">
        <v>44166</v>
      </c>
      <c r="F20" s="431">
        <v>70</v>
      </c>
      <c r="G20" s="431">
        <v>0</v>
      </c>
      <c r="H20" s="431">
        <v>35</v>
      </c>
      <c r="I20" s="433">
        <v>4</v>
      </c>
      <c r="J20" s="431">
        <v>140</v>
      </c>
      <c r="K20" s="434">
        <v>0.5</v>
      </c>
      <c r="L20" s="435" t="s">
        <v>260</v>
      </c>
      <c r="M20" s="436"/>
    </row>
    <row r="21" spans="1:13" x14ac:dyDescent="0.4">
      <c r="A21" s="429" t="s">
        <v>41</v>
      </c>
      <c r="B21" s="431" t="s">
        <v>261</v>
      </c>
      <c r="C21" s="431" t="s">
        <v>262</v>
      </c>
      <c r="D21" s="431" t="s">
        <v>263</v>
      </c>
      <c r="E21" s="432">
        <v>44377</v>
      </c>
      <c r="F21" s="431">
        <v>150</v>
      </c>
      <c r="G21" s="431">
        <v>0</v>
      </c>
      <c r="H21" s="431">
        <v>45</v>
      </c>
      <c r="I21" s="433">
        <v>4</v>
      </c>
      <c r="J21" s="431">
        <v>180</v>
      </c>
      <c r="K21" s="434">
        <v>0.3</v>
      </c>
      <c r="L21" s="435" t="s">
        <v>428</v>
      </c>
      <c r="M21" s="436"/>
    </row>
    <row r="22" spans="1:13" x14ac:dyDescent="0.4">
      <c r="A22" s="429" t="s">
        <v>41</v>
      </c>
      <c r="B22" s="431" t="s">
        <v>264</v>
      </c>
      <c r="C22" s="431" t="s">
        <v>258</v>
      </c>
      <c r="D22" s="431" t="s">
        <v>263</v>
      </c>
      <c r="E22" s="432">
        <v>44531</v>
      </c>
      <c r="F22" s="430">
        <v>128</v>
      </c>
      <c r="G22" s="431">
        <v>0</v>
      </c>
      <c r="H22" s="431">
        <v>40</v>
      </c>
      <c r="I22" s="433">
        <v>4</v>
      </c>
      <c r="J22" s="431">
        <v>160</v>
      </c>
      <c r="K22" s="434">
        <v>0.3125</v>
      </c>
      <c r="L22" s="435" t="s">
        <v>429</v>
      </c>
      <c r="M22" s="436"/>
    </row>
    <row r="23" spans="1:13" x14ac:dyDescent="0.4">
      <c r="A23" s="429" t="s">
        <v>41</v>
      </c>
      <c r="B23" s="430" t="s">
        <v>265</v>
      </c>
      <c r="C23" s="431" t="s">
        <v>231</v>
      </c>
      <c r="D23" s="431" t="s">
        <v>266</v>
      </c>
      <c r="E23" s="431" t="s">
        <v>267</v>
      </c>
      <c r="F23" s="431">
        <v>131</v>
      </c>
      <c r="G23" s="431">
        <v>50</v>
      </c>
      <c r="H23" s="431">
        <v>110</v>
      </c>
      <c r="I23" s="433">
        <v>4</v>
      </c>
      <c r="J23" s="431">
        <v>440</v>
      </c>
      <c r="K23" s="434">
        <v>0.83969465648854957</v>
      </c>
      <c r="L23" s="435"/>
      <c r="M23" s="436"/>
    </row>
    <row r="24" spans="1:13" x14ac:dyDescent="0.4">
      <c r="A24" s="429" t="s">
        <v>41</v>
      </c>
      <c r="B24" s="430" t="s">
        <v>268</v>
      </c>
      <c r="C24" s="431" t="s">
        <v>269</v>
      </c>
      <c r="D24" s="431" t="s">
        <v>270</v>
      </c>
      <c r="E24" s="432">
        <v>44926</v>
      </c>
      <c r="F24" s="431">
        <v>200</v>
      </c>
      <c r="G24" s="431">
        <v>0</v>
      </c>
      <c r="H24" s="431">
        <v>40</v>
      </c>
      <c r="I24" s="433">
        <v>4</v>
      </c>
      <c r="J24" s="431">
        <v>160</v>
      </c>
      <c r="K24" s="434">
        <v>0.2</v>
      </c>
      <c r="L24" s="435"/>
      <c r="M24" s="436"/>
    </row>
    <row r="25" spans="1:13" x14ac:dyDescent="0.4">
      <c r="A25" s="429" t="s">
        <v>41</v>
      </c>
      <c r="B25" s="431" t="s">
        <v>271</v>
      </c>
      <c r="C25" s="431" t="s">
        <v>272</v>
      </c>
      <c r="D25" s="431" t="s">
        <v>273</v>
      </c>
      <c r="E25" s="432">
        <v>44896</v>
      </c>
      <c r="F25" s="431">
        <v>125</v>
      </c>
      <c r="G25" s="431">
        <v>0</v>
      </c>
      <c r="H25" s="431">
        <v>80</v>
      </c>
      <c r="I25" s="433">
        <v>2</v>
      </c>
      <c r="J25" s="431">
        <v>160</v>
      </c>
      <c r="K25" s="434">
        <v>0.64</v>
      </c>
      <c r="L25" s="435"/>
      <c r="M25" s="436"/>
    </row>
    <row r="26" spans="1:13" x14ac:dyDescent="0.4">
      <c r="A26" s="429" t="s">
        <v>41</v>
      </c>
      <c r="B26" s="430" t="s">
        <v>274</v>
      </c>
      <c r="C26" s="430" t="s">
        <v>275</v>
      </c>
      <c r="D26" s="430" t="s">
        <v>276</v>
      </c>
      <c r="E26" s="432">
        <v>45261</v>
      </c>
      <c r="F26" s="431">
        <v>400</v>
      </c>
      <c r="G26" s="431">
        <v>0</v>
      </c>
      <c r="H26" s="431">
        <v>300</v>
      </c>
      <c r="I26" s="433">
        <v>4</v>
      </c>
      <c r="J26" s="431">
        <v>1200</v>
      </c>
      <c r="K26" s="434">
        <v>0.75</v>
      </c>
      <c r="L26" s="435">
        <v>28.395253307379598</v>
      </c>
      <c r="M26" s="436">
        <v>14.08295627183262</v>
      </c>
    </row>
    <row r="27" spans="1:13" x14ac:dyDescent="0.4">
      <c r="A27" s="429" t="s">
        <v>41</v>
      </c>
      <c r="B27" s="430" t="s">
        <v>277</v>
      </c>
      <c r="C27" s="430" t="s">
        <v>278</v>
      </c>
      <c r="D27" s="430" t="s">
        <v>279</v>
      </c>
      <c r="E27" s="432">
        <v>44682</v>
      </c>
      <c r="F27" s="431">
        <v>44</v>
      </c>
      <c r="G27" s="431">
        <v>0</v>
      </c>
      <c r="H27" s="431">
        <v>11</v>
      </c>
      <c r="I27" s="433">
        <v>4</v>
      </c>
      <c r="J27" s="431">
        <v>44</v>
      </c>
      <c r="K27" s="434">
        <v>0.25</v>
      </c>
      <c r="L27" s="435">
        <v>27.084864164128913</v>
      </c>
      <c r="M27" s="436">
        <v>4.855212687199419</v>
      </c>
    </row>
    <row r="28" spans="1:13" x14ac:dyDescent="0.4">
      <c r="A28" s="429" t="s">
        <v>41</v>
      </c>
      <c r="B28" s="430" t="s">
        <v>280</v>
      </c>
      <c r="C28" s="430" t="s">
        <v>281</v>
      </c>
      <c r="D28" s="430" t="s">
        <v>282</v>
      </c>
      <c r="E28" s="432">
        <v>44409</v>
      </c>
      <c r="F28" s="431">
        <v>100</v>
      </c>
      <c r="G28" s="431">
        <v>0</v>
      </c>
      <c r="H28" s="431">
        <v>50</v>
      </c>
      <c r="I28" s="433">
        <v>4</v>
      </c>
      <c r="J28" s="431">
        <v>200</v>
      </c>
      <c r="K28" s="434">
        <v>0.5</v>
      </c>
      <c r="L28" s="435"/>
      <c r="M28" s="436"/>
    </row>
    <row r="29" spans="1:13" x14ac:dyDescent="0.4">
      <c r="A29" s="429" t="s">
        <v>41</v>
      </c>
      <c r="B29" s="430" t="s">
        <v>283</v>
      </c>
      <c r="C29" s="430" t="s">
        <v>284</v>
      </c>
      <c r="D29" s="430" t="s">
        <v>285</v>
      </c>
      <c r="E29" s="437" t="s">
        <v>286</v>
      </c>
      <c r="F29" s="430">
        <v>185</v>
      </c>
      <c r="G29" s="431">
        <v>0</v>
      </c>
      <c r="H29" s="431">
        <v>88</v>
      </c>
      <c r="I29" s="433">
        <v>4</v>
      </c>
      <c r="J29" s="430">
        <v>352</v>
      </c>
      <c r="K29" s="434">
        <v>0.4756756756756757</v>
      </c>
      <c r="L29" s="435"/>
      <c r="M29" s="436"/>
    </row>
    <row r="30" spans="1:13" x14ac:dyDescent="0.4">
      <c r="A30" s="429" t="s">
        <v>41</v>
      </c>
      <c r="B30" s="430" t="s">
        <v>287</v>
      </c>
      <c r="C30" s="430" t="s">
        <v>284</v>
      </c>
      <c r="D30" s="430" t="s">
        <v>285</v>
      </c>
      <c r="E30" s="437" t="s">
        <v>288</v>
      </c>
      <c r="F30" s="430">
        <v>200</v>
      </c>
      <c r="G30" s="431">
        <v>0</v>
      </c>
      <c r="H30" s="431">
        <v>72</v>
      </c>
      <c r="I30" s="433">
        <v>4</v>
      </c>
      <c r="J30" s="430">
        <v>288</v>
      </c>
      <c r="K30" s="434">
        <v>0.36</v>
      </c>
      <c r="L30" s="435"/>
      <c r="M30" s="436"/>
    </row>
    <row r="31" spans="1:13" x14ac:dyDescent="0.4">
      <c r="A31" s="429" t="s">
        <v>41</v>
      </c>
      <c r="B31" s="430" t="s">
        <v>289</v>
      </c>
      <c r="C31" s="430" t="s">
        <v>290</v>
      </c>
      <c r="D31" s="430" t="s">
        <v>285</v>
      </c>
      <c r="E31" s="437">
        <v>44409</v>
      </c>
      <c r="F31" s="430">
        <v>300</v>
      </c>
      <c r="G31" s="431">
        <v>0</v>
      </c>
      <c r="H31" s="431">
        <v>50</v>
      </c>
      <c r="I31" s="433">
        <v>4</v>
      </c>
      <c r="J31" s="430">
        <v>200</v>
      </c>
      <c r="K31" s="434">
        <v>0.16666666666666666</v>
      </c>
      <c r="L31" s="435"/>
      <c r="M31" s="436"/>
    </row>
    <row r="32" spans="1:13" x14ac:dyDescent="0.4">
      <c r="A32" s="429" t="s">
        <v>41</v>
      </c>
      <c r="B32" s="430" t="s">
        <v>291</v>
      </c>
      <c r="C32" s="430" t="s">
        <v>231</v>
      </c>
      <c r="D32" s="430" t="s">
        <v>285</v>
      </c>
      <c r="E32" s="437" t="s">
        <v>292</v>
      </c>
      <c r="F32" s="430">
        <v>131.19999999999999</v>
      </c>
      <c r="G32" s="431">
        <v>0</v>
      </c>
      <c r="H32" s="431">
        <v>115</v>
      </c>
      <c r="I32" s="433">
        <v>4</v>
      </c>
      <c r="J32" s="430">
        <v>460</v>
      </c>
      <c r="K32" s="434">
        <v>0.8765243902439025</v>
      </c>
      <c r="L32" s="435"/>
      <c r="M32" s="436"/>
    </row>
    <row r="33" spans="1:13" x14ac:dyDescent="0.4">
      <c r="A33" s="429" t="s">
        <v>41</v>
      </c>
      <c r="B33" s="430" t="s">
        <v>293</v>
      </c>
      <c r="C33" s="430" t="s">
        <v>231</v>
      </c>
      <c r="D33" s="430" t="s">
        <v>285</v>
      </c>
      <c r="E33" s="437" t="s">
        <v>294</v>
      </c>
      <c r="F33" s="430">
        <v>136.80000000000001</v>
      </c>
      <c r="G33" s="431">
        <v>0</v>
      </c>
      <c r="H33" s="431">
        <v>115</v>
      </c>
      <c r="I33" s="433">
        <v>4</v>
      </c>
      <c r="J33" s="430">
        <v>460</v>
      </c>
      <c r="K33" s="434">
        <v>0.84064327485380108</v>
      </c>
      <c r="L33" s="435"/>
      <c r="M33" s="436"/>
    </row>
    <row r="34" spans="1:13" x14ac:dyDescent="0.4">
      <c r="A34" s="429" t="s">
        <v>41</v>
      </c>
      <c r="B34" s="430" t="s">
        <v>295</v>
      </c>
      <c r="C34" s="430" t="s">
        <v>231</v>
      </c>
      <c r="D34" s="430" t="s">
        <v>285</v>
      </c>
      <c r="E34" s="437" t="s">
        <v>296</v>
      </c>
      <c r="F34" s="430">
        <v>270.60000000000002</v>
      </c>
      <c r="G34" s="431">
        <v>0</v>
      </c>
      <c r="H34" s="431">
        <v>230</v>
      </c>
      <c r="I34" s="433">
        <v>4</v>
      </c>
      <c r="J34" s="430">
        <v>920</v>
      </c>
      <c r="K34" s="434">
        <v>0.8499630450849962</v>
      </c>
      <c r="L34" s="435"/>
      <c r="M34" s="436"/>
    </row>
    <row r="35" spans="1:13" x14ac:dyDescent="0.4">
      <c r="A35" s="429" t="s">
        <v>41</v>
      </c>
      <c r="B35" s="430" t="s">
        <v>297</v>
      </c>
      <c r="C35" s="430" t="s">
        <v>231</v>
      </c>
      <c r="D35" s="430" t="s">
        <v>298</v>
      </c>
      <c r="E35" s="432" t="s">
        <v>299</v>
      </c>
      <c r="F35" s="431">
        <v>110</v>
      </c>
      <c r="G35" s="431">
        <v>0</v>
      </c>
      <c r="H35" s="431">
        <v>63</v>
      </c>
      <c r="I35" s="433">
        <v>4</v>
      </c>
      <c r="J35" s="431">
        <v>252</v>
      </c>
      <c r="K35" s="434">
        <v>0.57272727272727275</v>
      </c>
      <c r="L35" s="435"/>
      <c r="M35" s="436"/>
    </row>
    <row r="36" spans="1:13" x14ac:dyDescent="0.4">
      <c r="A36" s="429" t="s">
        <v>41</v>
      </c>
      <c r="B36" s="430" t="s">
        <v>300</v>
      </c>
      <c r="C36" s="431" t="s">
        <v>275</v>
      </c>
      <c r="D36" s="431" t="s">
        <v>263</v>
      </c>
      <c r="E36" s="437">
        <v>45261</v>
      </c>
      <c r="F36" s="431">
        <v>200</v>
      </c>
      <c r="G36" s="431">
        <v>0</v>
      </c>
      <c r="H36" s="431">
        <v>50</v>
      </c>
      <c r="I36" s="433">
        <v>3</v>
      </c>
      <c r="J36" s="431">
        <v>150</v>
      </c>
      <c r="K36" s="434">
        <v>0.25</v>
      </c>
      <c r="L36" s="435"/>
      <c r="M36" s="436"/>
    </row>
    <row r="37" spans="1:13" x14ac:dyDescent="0.4">
      <c r="A37" s="429" t="s">
        <v>41</v>
      </c>
      <c r="B37" s="430" t="s">
        <v>301</v>
      </c>
      <c r="C37" s="431" t="s">
        <v>236</v>
      </c>
      <c r="D37" s="431" t="s">
        <v>263</v>
      </c>
      <c r="E37" s="438">
        <v>44742</v>
      </c>
      <c r="F37" s="431">
        <v>100</v>
      </c>
      <c r="G37" s="431">
        <v>0</v>
      </c>
      <c r="H37" s="431">
        <v>20</v>
      </c>
      <c r="I37" s="433">
        <v>2.5</v>
      </c>
      <c r="J37" s="431">
        <v>50</v>
      </c>
      <c r="K37" s="434">
        <v>0.2</v>
      </c>
      <c r="L37" s="435"/>
      <c r="M37" s="436"/>
    </row>
    <row r="38" spans="1:13" x14ac:dyDescent="0.4">
      <c r="A38" s="429" t="s">
        <v>41</v>
      </c>
      <c r="B38" s="430" t="s">
        <v>302</v>
      </c>
      <c r="C38" s="431" t="s">
        <v>231</v>
      </c>
      <c r="D38" s="430"/>
      <c r="E38" s="439">
        <v>45291</v>
      </c>
      <c r="F38" s="430">
        <v>20</v>
      </c>
      <c r="G38" s="430">
        <v>0</v>
      </c>
      <c r="H38" s="430">
        <v>20</v>
      </c>
      <c r="I38" s="433">
        <v>3</v>
      </c>
      <c r="J38" s="430">
        <v>60</v>
      </c>
      <c r="K38" s="434">
        <v>1</v>
      </c>
      <c r="L38" s="435"/>
      <c r="M38" s="436"/>
    </row>
    <row r="39" spans="1:13" x14ac:dyDescent="0.4">
      <c r="A39" s="429" t="s">
        <v>41</v>
      </c>
      <c r="B39" s="430" t="s">
        <v>528</v>
      </c>
      <c r="C39" s="431" t="s">
        <v>529</v>
      </c>
      <c r="D39" s="431" t="s">
        <v>282</v>
      </c>
      <c r="E39" s="439">
        <v>44926</v>
      </c>
      <c r="F39" s="431">
        <v>60</v>
      </c>
      <c r="G39" s="431">
        <v>0</v>
      </c>
      <c r="H39" s="430">
        <v>38</v>
      </c>
      <c r="I39" s="433">
        <v>4</v>
      </c>
      <c r="J39" s="431">
        <v>152</v>
      </c>
      <c r="K39" s="434">
        <v>0.6333333333333333</v>
      </c>
      <c r="L39" s="435"/>
      <c r="M39" s="436"/>
    </row>
    <row r="40" spans="1:13" x14ac:dyDescent="0.4">
      <c r="A40" s="429" t="s">
        <v>41</v>
      </c>
      <c r="B40" s="430" t="s">
        <v>530</v>
      </c>
      <c r="C40" s="431" t="s">
        <v>275</v>
      </c>
      <c r="D40" s="431" t="s">
        <v>282</v>
      </c>
      <c r="E40" s="432">
        <v>45200</v>
      </c>
      <c r="F40" s="431">
        <v>300</v>
      </c>
      <c r="G40" s="431">
        <v>0</v>
      </c>
      <c r="H40" s="431">
        <v>180</v>
      </c>
      <c r="I40" s="433">
        <v>3</v>
      </c>
      <c r="J40" s="431">
        <v>540</v>
      </c>
      <c r="K40" s="434">
        <v>0.6</v>
      </c>
      <c r="L40" s="435"/>
      <c r="M40" s="436"/>
    </row>
    <row r="41" spans="1:13" x14ac:dyDescent="0.4">
      <c r="A41" s="429" t="s">
        <v>41</v>
      </c>
      <c r="B41" s="430" t="s">
        <v>531</v>
      </c>
      <c r="C41" s="431" t="s">
        <v>319</v>
      </c>
      <c r="D41" s="430" t="s">
        <v>282</v>
      </c>
      <c r="E41" s="439">
        <v>45291</v>
      </c>
      <c r="F41" s="430">
        <v>64.900000000000006</v>
      </c>
      <c r="G41" s="430">
        <v>0</v>
      </c>
      <c r="H41" s="430">
        <v>25</v>
      </c>
      <c r="I41" s="433">
        <v>4</v>
      </c>
      <c r="J41" s="430">
        <v>100</v>
      </c>
      <c r="K41" s="434">
        <v>0.38520801232665636</v>
      </c>
      <c r="L41" s="435"/>
      <c r="M41" s="436"/>
    </row>
    <row r="42" spans="1:13" x14ac:dyDescent="0.4">
      <c r="A42" s="429" t="s">
        <v>63</v>
      </c>
      <c r="B42" s="430" t="s">
        <v>303</v>
      </c>
      <c r="C42" s="431" t="s">
        <v>304</v>
      </c>
      <c r="D42" s="430" t="s">
        <v>305</v>
      </c>
      <c r="E42" s="439">
        <v>44166</v>
      </c>
      <c r="F42" s="430">
        <v>22</v>
      </c>
      <c r="G42" s="430">
        <v>0</v>
      </c>
      <c r="H42" s="430">
        <v>1</v>
      </c>
      <c r="I42" s="433">
        <v>2</v>
      </c>
      <c r="J42" s="430">
        <v>2</v>
      </c>
      <c r="K42" s="434">
        <v>4.5454545454545456E-2</v>
      </c>
      <c r="L42" s="435">
        <v>25.999419634572543</v>
      </c>
      <c r="M42" s="436">
        <v>2.3852678563827894</v>
      </c>
    </row>
    <row r="43" spans="1:13" x14ac:dyDescent="0.4">
      <c r="A43" s="429" t="s">
        <v>63</v>
      </c>
      <c r="B43" s="431" t="s">
        <v>306</v>
      </c>
      <c r="C43" s="431"/>
      <c r="D43" s="431" t="s">
        <v>307</v>
      </c>
      <c r="E43" s="432">
        <v>45261</v>
      </c>
      <c r="F43" s="431">
        <v>150</v>
      </c>
      <c r="G43" s="431">
        <v>0</v>
      </c>
      <c r="H43" s="431">
        <v>25</v>
      </c>
      <c r="I43" s="433">
        <v>4</v>
      </c>
      <c r="J43" s="431">
        <v>100</v>
      </c>
      <c r="K43" s="434">
        <v>0.16666666666666666</v>
      </c>
      <c r="L43" s="435"/>
      <c r="M43" s="436"/>
    </row>
    <row r="44" spans="1:13" x14ac:dyDescent="0.4">
      <c r="A44" s="429" t="s">
        <v>63</v>
      </c>
      <c r="B44" s="431" t="s">
        <v>308</v>
      </c>
      <c r="C44" s="431" t="s">
        <v>231</v>
      </c>
      <c r="D44" s="431" t="s">
        <v>309</v>
      </c>
      <c r="E44" s="432">
        <v>44926</v>
      </c>
      <c r="F44" s="431">
        <v>200</v>
      </c>
      <c r="G44" s="431">
        <v>0</v>
      </c>
      <c r="H44" s="431">
        <v>100</v>
      </c>
      <c r="I44" s="433">
        <v>4</v>
      </c>
      <c r="J44" s="431">
        <v>400</v>
      </c>
      <c r="K44" s="434">
        <v>0.5</v>
      </c>
      <c r="L44" s="435"/>
      <c r="M44" s="436"/>
    </row>
    <row r="45" spans="1:13" x14ac:dyDescent="0.4">
      <c r="A45" s="429" t="s">
        <v>63</v>
      </c>
      <c r="B45" s="430" t="s">
        <v>310</v>
      </c>
      <c r="C45" s="431" t="s">
        <v>231</v>
      </c>
      <c r="D45" s="431" t="s">
        <v>309</v>
      </c>
      <c r="E45" s="430">
        <v>44926</v>
      </c>
      <c r="F45" s="431">
        <v>250</v>
      </c>
      <c r="G45" s="431">
        <v>0</v>
      </c>
      <c r="H45" s="431">
        <v>125</v>
      </c>
      <c r="I45" s="433">
        <v>4</v>
      </c>
      <c r="J45" s="431">
        <v>500</v>
      </c>
      <c r="K45" s="434">
        <v>0.5</v>
      </c>
      <c r="L45" s="435"/>
      <c r="M45" s="436"/>
    </row>
    <row r="46" spans="1:13" x14ac:dyDescent="0.4">
      <c r="A46" s="429" t="s">
        <v>40</v>
      </c>
      <c r="B46" s="430" t="s">
        <v>311</v>
      </c>
      <c r="C46" s="430" t="s">
        <v>312</v>
      </c>
      <c r="D46" s="430" t="s">
        <v>313</v>
      </c>
      <c r="E46" s="432" t="s">
        <v>314</v>
      </c>
      <c r="F46" s="431">
        <v>74.5</v>
      </c>
      <c r="G46" s="431">
        <v>0</v>
      </c>
      <c r="H46" s="431">
        <v>10</v>
      </c>
      <c r="I46" s="433">
        <v>4</v>
      </c>
      <c r="J46" s="431">
        <v>40</v>
      </c>
      <c r="K46" s="434">
        <v>0.13422818791946309</v>
      </c>
      <c r="L46" s="435" t="e">
        <v>#N/A</v>
      </c>
      <c r="M46" s="436" t="e">
        <v>#N/A</v>
      </c>
    </row>
    <row r="47" spans="1:13" x14ac:dyDescent="0.4">
      <c r="A47" s="429" t="s">
        <v>40</v>
      </c>
      <c r="B47" s="430" t="s">
        <v>315</v>
      </c>
      <c r="C47" s="431" t="s">
        <v>312</v>
      </c>
      <c r="D47" s="431" t="s">
        <v>313</v>
      </c>
      <c r="E47" s="438" t="s">
        <v>314</v>
      </c>
      <c r="F47" s="431">
        <v>74.5</v>
      </c>
      <c r="G47" s="431">
        <v>0</v>
      </c>
      <c r="H47" s="431">
        <v>4</v>
      </c>
      <c r="I47" s="433">
        <v>4</v>
      </c>
      <c r="J47" s="430">
        <v>16</v>
      </c>
      <c r="K47" s="434">
        <v>5.3691275167785234E-2</v>
      </c>
      <c r="L47" s="435" t="e">
        <v>#N/A</v>
      </c>
      <c r="M47" s="436" t="e">
        <v>#N/A</v>
      </c>
    </row>
    <row r="48" spans="1:13" x14ac:dyDescent="0.4">
      <c r="A48" s="429" t="s">
        <v>40</v>
      </c>
      <c r="B48" s="430" t="s">
        <v>316</v>
      </c>
      <c r="C48" s="431" t="s">
        <v>312</v>
      </c>
      <c r="D48" s="431" t="s">
        <v>313</v>
      </c>
      <c r="E48" s="430" t="s">
        <v>317</v>
      </c>
      <c r="F48" s="431">
        <v>74.5</v>
      </c>
      <c r="G48" s="431">
        <v>0</v>
      </c>
      <c r="H48" s="431">
        <v>409</v>
      </c>
      <c r="I48" s="433">
        <v>2.2004889975550124</v>
      </c>
      <c r="J48" s="430">
        <v>900</v>
      </c>
      <c r="K48" s="434">
        <v>5.4899328859060406</v>
      </c>
      <c r="L48" s="435" t="e">
        <v>#N/A</v>
      </c>
      <c r="M48" s="436" t="e">
        <v>#N/A</v>
      </c>
    </row>
    <row r="49" spans="1:13" x14ac:dyDescent="0.4">
      <c r="A49" s="429" t="s">
        <v>40</v>
      </c>
      <c r="B49" s="431" t="s">
        <v>318</v>
      </c>
      <c r="C49" s="431" t="s">
        <v>319</v>
      </c>
      <c r="D49" s="431" t="s">
        <v>320</v>
      </c>
      <c r="E49" s="432">
        <v>44926</v>
      </c>
      <c r="F49" s="431">
        <v>50</v>
      </c>
      <c r="G49" s="431">
        <v>0</v>
      </c>
      <c r="H49" s="431">
        <v>12</v>
      </c>
      <c r="I49" s="433">
        <v>2</v>
      </c>
      <c r="J49" s="431">
        <v>24</v>
      </c>
      <c r="K49" s="434">
        <v>0.24</v>
      </c>
      <c r="L49" s="435">
        <v>25.790578809368061</v>
      </c>
      <c r="M49" s="436"/>
    </row>
    <row r="50" spans="1:13" x14ac:dyDescent="0.4">
      <c r="A50" s="429" t="s">
        <v>40</v>
      </c>
      <c r="B50" s="430" t="s">
        <v>321</v>
      </c>
      <c r="C50" s="431" t="s">
        <v>256</v>
      </c>
      <c r="D50" s="430" t="s">
        <v>322</v>
      </c>
      <c r="E50" s="439">
        <v>43803</v>
      </c>
      <c r="F50" s="430">
        <v>5</v>
      </c>
      <c r="G50" s="430">
        <v>0</v>
      </c>
      <c r="H50" s="430">
        <v>1.5</v>
      </c>
      <c r="I50" s="433">
        <v>2.5333333333333332</v>
      </c>
      <c r="J50" s="430">
        <v>3.8</v>
      </c>
      <c r="K50" s="434">
        <v>0.3</v>
      </c>
      <c r="L50" s="435"/>
      <c r="M50" s="436"/>
    </row>
    <row r="51" spans="1:13" x14ac:dyDescent="0.4">
      <c r="A51" s="429" t="s">
        <v>40</v>
      </c>
      <c r="B51" s="431" t="s">
        <v>323</v>
      </c>
      <c r="C51" s="431" t="s">
        <v>324</v>
      </c>
      <c r="D51" s="431" t="s">
        <v>324</v>
      </c>
      <c r="E51" s="432" t="s">
        <v>325</v>
      </c>
      <c r="F51" s="431">
        <v>45</v>
      </c>
      <c r="G51" s="431">
        <v>0</v>
      </c>
      <c r="H51" s="431">
        <v>18</v>
      </c>
      <c r="I51" s="433"/>
      <c r="J51" s="431"/>
      <c r="K51" s="434">
        <v>0.4</v>
      </c>
      <c r="L51" s="435" t="e">
        <v>#N/A</v>
      </c>
      <c r="M51" s="436" t="e">
        <v>#N/A</v>
      </c>
    </row>
    <row r="52" spans="1:13" x14ac:dyDescent="0.4">
      <c r="A52" s="429" t="s">
        <v>48</v>
      </c>
      <c r="B52" s="431" t="s">
        <v>326</v>
      </c>
      <c r="C52" s="431" t="s">
        <v>327</v>
      </c>
      <c r="D52" s="431" t="s">
        <v>328</v>
      </c>
      <c r="E52" s="432">
        <v>44531</v>
      </c>
      <c r="F52" s="431">
        <v>195.5</v>
      </c>
      <c r="G52" s="431">
        <v>0</v>
      </c>
      <c r="H52" s="431">
        <v>40</v>
      </c>
      <c r="I52" s="433">
        <v>2</v>
      </c>
      <c r="J52" s="431">
        <v>80</v>
      </c>
      <c r="K52" s="434">
        <v>0.20460358056265984</v>
      </c>
      <c r="L52" s="435"/>
      <c r="M52" s="436"/>
    </row>
    <row r="53" spans="1:13" x14ac:dyDescent="0.4">
      <c r="A53" s="429" t="s">
        <v>48</v>
      </c>
      <c r="B53" s="431" t="s">
        <v>329</v>
      </c>
      <c r="C53" s="431" t="s">
        <v>231</v>
      </c>
      <c r="D53" s="431" t="s">
        <v>328</v>
      </c>
      <c r="E53" s="437">
        <v>44561</v>
      </c>
      <c r="F53" s="431">
        <v>213</v>
      </c>
      <c r="G53" s="431">
        <v>0</v>
      </c>
      <c r="H53" s="431">
        <v>40</v>
      </c>
      <c r="I53" s="433">
        <v>2</v>
      </c>
      <c r="J53" s="431">
        <v>80</v>
      </c>
      <c r="K53" s="434">
        <v>0.18779342723004694</v>
      </c>
      <c r="L53" s="435"/>
      <c r="M53" s="436"/>
    </row>
    <row r="54" spans="1:13" x14ac:dyDescent="0.4">
      <c r="A54" s="429" t="s">
        <v>18</v>
      </c>
      <c r="B54" s="430" t="s">
        <v>330</v>
      </c>
      <c r="C54" s="431" t="s">
        <v>331</v>
      </c>
      <c r="D54" s="431" t="s">
        <v>332</v>
      </c>
      <c r="E54" s="432">
        <v>42826</v>
      </c>
      <c r="F54" s="431">
        <v>13</v>
      </c>
      <c r="G54" s="431">
        <v>0</v>
      </c>
      <c r="H54" s="431">
        <v>13</v>
      </c>
      <c r="I54" s="433">
        <v>4</v>
      </c>
      <c r="J54" s="431">
        <v>52</v>
      </c>
      <c r="K54" s="434">
        <v>1</v>
      </c>
      <c r="L54" s="435">
        <v>120.42941429586682</v>
      </c>
      <c r="M54" s="436"/>
    </row>
    <row r="55" spans="1:13" x14ac:dyDescent="0.4">
      <c r="A55" s="429" t="s">
        <v>18</v>
      </c>
      <c r="B55" s="430" t="s">
        <v>333</v>
      </c>
      <c r="C55" s="431" t="s">
        <v>334</v>
      </c>
      <c r="D55" s="431" t="s">
        <v>332</v>
      </c>
      <c r="E55" s="432">
        <v>43374</v>
      </c>
      <c r="F55" s="431">
        <v>20</v>
      </c>
      <c r="G55" s="431">
        <v>0</v>
      </c>
      <c r="H55" s="431">
        <v>20</v>
      </c>
      <c r="I55" s="433">
        <v>5</v>
      </c>
      <c r="J55" s="431">
        <v>100</v>
      </c>
      <c r="K55" s="434">
        <v>1</v>
      </c>
      <c r="L55" s="435">
        <v>89.033578464301613</v>
      </c>
      <c r="M55" s="436"/>
    </row>
    <row r="56" spans="1:13" x14ac:dyDescent="0.4">
      <c r="A56" s="429" t="s">
        <v>18</v>
      </c>
      <c r="B56" s="430" t="s">
        <v>335</v>
      </c>
      <c r="C56" s="431" t="s">
        <v>334</v>
      </c>
      <c r="D56" s="431" t="s">
        <v>332</v>
      </c>
      <c r="E56" s="432">
        <v>43800</v>
      </c>
      <c r="F56" s="431">
        <v>14</v>
      </c>
      <c r="G56" s="431">
        <v>0</v>
      </c>
      <c r="H56" s="431">
        <v>14</v>
      </c>
      <c r="I56" s="433">
        <v>5</v>
      </c>
      <c r="J56" s="431">
        <v>70</v>
      </c>
      <c r="K56" s="434">
        <v>1</v>
      </c>
      <c r="L56" s="435">
        <v>85.196295820254306</v>
      </c>
      <c r="M56" s="436"/>
    </row>
    <row r="57" spans="1:13" x14ac:dyDescent="0.4">
      <c r="A57" s="429" t="s">
        <v>18</v>
      </c>
      <c r="B57" s="430" t="s">
        <v>336</v>
      </c>
      <c r="C57" s="431" t="s">
        <v>334</v>
      </c>
      <c r="D57" s="431" t="s">
        <v>337</v>
      </c>
      <c r="E57" s="432">
        <v>44397</v>
      </c>
      <c r="F57" s="431">
        <v>30</v>
      </c>
      <c r="G57" s="431">
        <v>0</v>
      </c>
      <c r="H57" s="431">
        <v>30</v>
      </c>
      <c r="I57" s="433">
        <v>4</v>
      </c>
      <c r="J57" s="431">
        <v>120</v>
      </c>
      <c r="K57" s="434">
        <v>1</v>
      </c>
      <c r="L57" s="435">
        <v>59.591600417038734</v>
      </c>
      <c r="M57" s="436"/>
    </row>
    <row r="58" spans="1:13" x14ac:dyDescent="0.4">
      <c r="A58" s="429" t="s">
        <v>18</v>
      </c>
      <c r="B58" s="430" t="s">
        <v>338</v>
      </c>
      <c r="C58" s="431" t="s">
        <v>334</v>
      </c>
      <c r="D58" s="431" t="s">
        <v>337</v>
      </c>
      <c r="E58" s="432">
        <v>44397</v>
      </c>
      <c r="F58" s="431">
        <v>60</v>
      </c>
      <c r="G58" s="431">
        <v>0</v>
      </c>
      <c r="H58" s="431">
        <v>60</v>
      </c>
      <c r="I58" s="433">
        <v>4</v>
      </c>
      <c r="J58" s="431">
        <v>240</v>
      </c>
      <c r="K58" s="434">
        <v>1</v>
      </c>
      <c r="L58" s="435">
        <v>58.345420593836245</v>
      </c>
      <c r="M58" s="436"/>
    </row>
    <row r="59" spans="1:13" x14ac:dyDescent="0.4">
      <c r="A59" s="429" t="s">
        <v>18</v>
      </c>
      <c r="B59" s="430" t="s">
        <v>339</v>
      </c>
      <c r="C59" s="431" t="s">
        <v>334</v>
      </c>
      <c r="D59" s="431" t="s">
        <v>337</v>
      </c>
      <c r="E59" s="432">
        <v>44469</v>
      </c>
      <c r="F59" s="431">
        <v>12.5</v>
      </c>
      <c r="G59" s="431">
        <v>0</v>
      </c>
      <c r="H59" s="431">
        <v>12.5</v>
      </c>
      <c r="I59" s="433">
        <v>4</v>
      </c>
      <c r="J59" s="431">
        <v>50</v>
      </c>
      <c r="K59" s="434">
        <v>1</v>
      </c>
      <c r="L59" s="435">
        <v>79.214297047386083</v>
      </c>
      <c r="M59" s="436"/>
    </row>
    <row r="60" spans="1:13" x14ac:dyDescent="0.4">
      <c r="A60" s="429" t="s">
        <v>18</v>
      </c>
      <c r="B60" s="430" t="s">
        <v>340</v>
      </c>
      <c r="C60" s="431" t="s">
        <v>256</v>
      </c>
      <c r="D60" s="431" t="s">
        <v>337</v>
      </c>
      <c r="E60" s="432">
        <v>44561</v>
      </c>
      <c r="F60" s="431">
        <v>52</v>
      </c>
      <c r="G60" s="431">
        <v>0</v>
      </c>
      <c r="H60" s="431">
        <v>52</v>
      </c>
      <c r="I60" s="433">
        <v>4</v>
      </c>
      <c r="J60" s="431">
        <v>208</v>
      </c>
      <c r="K60" s="434">
        <v>1</v>
      </c>
      <c r="L60" s="435">
        <v>76.82317609669775</v>
      </c>
      <c r="M60" s="436"/>
    </row>
    <row r="61" spans="1:13" x14ac:dyDescent="0.4">
      <c r="A61" s="429" t="s">
        <v>18</v>
      </c>
      <c r="B61" s="430" t="s">
        <v>341</v>
      </c>
      <c r="C61" s="431" t="s">
        <v>342</v>
      </c>
      <c r="D61" s="431" t="s">
        <v>337</v>
      </c>
      <c r="E61" s="432">
        <v>44561</v>
      </c>
      <c r="F61" s="431">
        <v>39</v>
      </c>
      <c r="G61" s="431">
        <v>0</v>
      </c>
      <c r="H61" s="431">
        <v>39</v>
      </c>
      <c r="I61" s="433">
        <v>4</v>
      </c>
      <c r="J61" s="431">
        <v>156</v>
      </c>
      <c r="K61" s="434">
        <v>1</v>
      </c>
      <c r="L61" s="435">
        <v>68.509271270967474</v>
      </c>
      <c r="M61" s="436"/>
    </row>
    <row r="62" spans="1:13" x14ac:dyDescent="0.4">
      <c r="A62" s="429" t="s">
        <v>18</v>
      </c>
      <c r="B62" s="430" t="s">
        <v>343</v>
      </c>
      <c r="C62" s="431" t="s">
        <v>342</v>
      </c>
      <c r="D62" s="431" t="s">
        <v>337</v>
      </c>
      <c r="E62" s="431">
        <v>44561</v>
      </c>
      <c r="F62" s="431">
        <v>36</v>
      </c>
      <c r="G62" s="431">
        <v>0</v>
      </c>
      <c r="H62" s="431">
        <v>36</v>
      </c>
      <c r="I62" s="433">
        <v>4</v>
      </c>
      <c r="J62" s="431">
        <v>144</v>
      </c>
      <c r="K62" s="434">
        <v>1</v>
      </c>
      <c r="L62" s="435">
        <v>74.544486240135413</v>
      </c>
      <c r="M62" s="436"/>
    </row>
    <row r="63" spans="1:13" x14ac:dyDescent="0.4">
      <c r="A63" s="429" t="s">
        <v>18</v>
      </c>
      <c r="B63" s="430" t="s">
        <v>344</v>
      </c>
      <c r="C63" s="431" t="s">
        <v>345</v>
      </c>
      <c r="D63" s="431" t="s">
        <v>337</v>
      </c>
      <c r="E63" s="431">
        <v>44742</v>
      </c>
      <c r="F63" s="431">
        <v>30</v>
      </c>
      <c r="G63" s="431">
        <v>0</v>
      </c>
      <c r="H63" s="431">
        <v>30</v>
      </c>
      <c r="I63" s="433">
        <v>4</v>
      </c>
      <c r="J63" s="431">
        <v>120</v>
      </c>
      <c r="K63" s="434">
        <v>1</v>
      </c>
      <c r="L63" s="435">
        <v>65.549710453625508</v>
      </c>
      <c r="M63" s="436"/>
    </row>
    <row r="64" spans="1:13" x14ac:dyDescent="0.4">
      <c r="A64" s="429" t="s">
        <v>18</v>
      </c>
      <c r="B64" s="430" t="s">
        <v>346</v>
      </c>
      <c r="C64" s="431" t="s">
        <v>345</v>
      </c>
      <c r="D64" s="431" t="s">
        <v>337</v>
      </c>
      <c r="E64" s="431">
        <v>44742</v>
      </c>
      <c r="F64" s="431">
        <v>15</v>
      </c>
      <c r="G64" s="431">
        <v>0</v>
      </c>
      <c r="H64" s="431">
        <v>15</v>
      </c>
      <c r="I64" s="433">
        <v>4</v>
      </c>
      <c r="J64" s="431">
        <v>60</v>
      </c>
      <c r="K64" s="434">
        <v>1</v>
      </c>
      <c r="L64" s="435">
        <v>87.634418582477352</v>
      </c>
      <c r="M64" s="436"/>
    </row>
    <row r="65" spans="1:13" x14ac:dyDescent="0.4">
      <c r="A65" s="429" t="s">
        <v>18</v>
      </c>
      <c r="B65" s="430" t="s">
        <v>347</v>
      </c>
      <c r="C65" s="431" t="s">
        <v>348</v>
      </c>
      <c r="D65" s="431" t="s">
        <v>337</v>
      </c>
      <c r="E65" s="431">
        <v>2023</v>
      </c>
      <c r="F65" s="431">
        <v>60</v>
      </c>
      <c r="G65" s="431">
        <v>0</v>
      </c>
      <c r="H65" s="431">
        <v>60</v>
      </c>
      <c r="I65" s="433">
        <v>4</v>
      </c>
      <c r="J65" s="431">
        <v>240</v>
      </c>
      <c r="K65" s="434">
        <v>1</v>
      </c>
      <c r="L65" s="435"/>
      <c r="M65" s="436"/>
    </row>
    <row r="66" spans="1:13" x14ac:dyDescent="0.4">
      <c r="A66" s="429" t="s">
        <v>18</v>
      </c>
      <c r="B66" s="430" t="s">
        <v>349</v>
      </c>
      <c r="C66" s="431" t="s">
        <v>350</v>
      </c>
      <c r="D66" s="431" t="s">
        <v>337</v>
      </c>
      <c r="E66" s="431">
        <v>2023</v>
      </c>
      <c r="F66" s="431">
        <v>60</v>
      </c>
      <c r="G66" s="431">
        <v>0</v>
      </c>
      <c r="H66" s="431">
        <v>60</v>
      </c>
      <c r="I66" s="433">
        <v>4</v>
      </c>
      <c r="J66" s="431">
        <v>240</v>
      </c>
      <c r="K66" s="434">
        <v>1</v>
      </c>
      <c r="L66" s="435"/>
      <c r="M66" s="436"/>
    </row>
    <row r="67" spans="1:13" x14ac:dyDescent="0.4">
      <c r="A67" s="429" t="s">
        <v>18</v>
      </c>
      <c r="B67" s="430" t="s">
        <v>351</v>
      </c>
      <c r="C67" s="431" t="s">
        <v>345</v>
      </c>
      <c r="D67" s="431" t="s">
        <v>337</v>
      </c>
      <c r="E67" s="431">
        <v>2023</v>
      </c>
      <c r="F67" s="431">
        <v>20</v>
      </c>
      <c r="G67" s="431">
        <v>0</v>
      </c>
      <c r="H67" s="431">
        <v>20</v>
      </c>
      <c r="I67" s="433">
        <v>4</v>
      </c>
      <c r="J67" s="431">
        <v>80</v>
      </c>
      <c r="K67" s="434">
        <v>1</v>
      </c>
      <c r="L67" s="435">
        <v>64.128574676519918</v>
      </c>
      <c r="M67" s="436"/>
    </row>
    <row r="68" spans="1:13" x14ac:dyDescent="0.4">
      <c r="A68" s="429" t="s">
        <v>18</v>
      </c>
      <c r="B68" s="430" t="s">
        <v>352</v>
      </c>
      <c r="C68" s="431" t="s">
        <v>353</v>
      </c>
      <c r="D68" s="431" t="s">
        <v>337</v>
      </c>
      <c r="E68" s="438">
        <v>2023</v>
      </c>
      <c r="F68" s="431">
        <v>40</v>
      </c>
      <c r="G68" s="431">
        <v>0</v>
      </c>
      <c r="H68" s="431">
        <v>40</v>
      </c>
      <c r="I68" s="433">
        <v>4</v>
      </c>
      <c r="J68" s="431">
        <v>160</v>
      </c>
      <c r="K68" s="434">
        <v>1</v>
      </c>
      <c r="L68" s="435">
        <v>65.937764408884803</v>
      </c>
      <c r="M68" s="436"/>
    </row>
    <row r="69" spans="1:13" x14ac:dyDescent="0.4">
      <c r="A69" s="429" t="s">
        <v>18</v>
      </c>
      <c r="B69" s="430" t="s">
        <v>354</v>
      </c>
      <c r="C69" s="431" t="s">
        <v>355</v>
      </c>
      <c r="D69" s="431" t="s">
        <v>337</v>
      </c>
      <c r="E69" s="431">
        <v>44713</v>
      </c>
      <c r="F69" s="431">
        <v>60</v>
      </c>
      <c r="G69" s="431">
        <v>0</v>
      </c>
      <c r="H69" s="431">
        <v>60</v>
      </c>
      <c r="I69" s="433">
        <v>4</v>
      </c>
      <c r="J69" s="431">
        <v>240</v>
      </c>
      <c r="K69" s="434">
        <v>1</v>
      </c>
      <c r="L69" s="435">
        <v>96.961087930784089</v>
      </c>
      <c r="M69" s="436"/>
    </row>
    <row r="70" spans="1:13" x14ac:dyDescent="0.4">
      <c r="A70" s="429" t="s">
        <v>18</v>
      </c>
      <c r="B70" s="430" t="s">
        <v>356</v>
      </c>
      <c r="C70" s="431" t="s">
        <v>357</v>
      </c>
      <c r="D70" s="431" t="s">
        <v>337</v>
      </c>
      <c r="E70" s="431">
        <v>2022</v>
      </c>
      <c r="F70" s="431">
        <v>42</v>
      </c>
      <c r="G70" s="431">
        <v>0</v>
      </c>
      <c r="H70" s="431">
        <v>42</v>
      </c>
      <c r="I70" s="433">
        <v>4</v>
      </c>
      <c r="J70" s="431">
        <v>168</v>
      </c>
      <c r="K70" s="434">
        <v>1</v>
      </c>
      <c r="L70" s="435"/>
      <c r="M70" s="436"/>
    </row>
    <row r="71" spans="1:13" x14ac:dyDescent="0.4">
      <c r="A71" s="429" t="s">
        <v>18</v>
      </c>
      <c r="B71" s="430" t="s">
        <v>358</v>
      </c>
      <c r="C71" s="431" t="s">
        <v>345</v>
      </c>
      <c r="D71" s="431" t="s">
        <v>337</v>
      </c>
      <c r="E71" s="431">
        <v>2023</v>
      </c>
      <c r="F71" s="431">
        <v>15</v>
      </c>
      <c r="G71" s="431">
        <v>0</v>
      </c>
      <c r="H71" s="431">
        <v>15</v>
      </c>
      <c r="I71" s="433">
        <v>4</v>
      </c>
      <c r="J71" s="431">
        <v>60</v>
      </c>
      <c r="K71" s="434">
        <v>1</v>
      </c>
      <c r="L71" s="435">
        <v>80.161455640370761</v>
      </c>
      <c r="M71" s="436"/>
    </row>
    <row r="72" spans="1:13" x14ac:dyDescent="0.4">
      <c r="A72" s="429" t="s">
        <v>18</v>
      </c>
      <c r="B72" s="430" t="s">
        <v>359</v>
      </c>
      <c r="C72" s="430" t="s">
        <v>353</v>
      </c>
      <c r="D72" s="430" t="s">
        <v>337</v>
      </c>
      <c r="E72" s="432">
        <v>2023</v>
      </c>
      <c r="F72" s="431">
        <v>120</v>
      </c>
      <c r="G72" s="431">
        <v>0</v>
      </c>
      <c r="H72" s="431">
        <v>120</v>
      </c>
      <c r="I72" s="433">
        <v>4</v>
      </c>
      <c r="J72" s="431">
        <v>480</v>
      </c>
      <c r="K72" s="434">
        <v>1</v>
      </c>
      <c r="L72" s="435">
        <v>69.551846601054478</v>
      </c>
      <c r="M72" s="440"/>
    </row>
    <row r="73" spans="1:13" x14ac:dyDescent="0.4">
      <c r="A73" s="429" t="s">
        <v>18</v>
      </c>
      <c r="B73" s="430" t="s">
        <v>360</v>
      </c>
      <c r="C73" s="430" t="s">
        <v>334</v>
      </c>
      <c r="D73" s="430" t="s">
        <v>337</v>
      </c>
      <c r="E73" s="432">
        <v>2023</v>
      </c>
      <c r="F73" s="431">
        <v>7</v>
      </c>
      <c r="G73" s="431">
        <v>0</v>
      </c>
      <c r="H73" s="431">
        <v>7</v>
      </c>
      <c r="I73" s="433">
        <v>5</v>
      </c>
      <c r="J73" s="431">
        <v>35</v>
      </c>
      <c r="K73" s="434">
        <v>1</v>
      </c>
      <c r="L73" s="435">
        <v>93.439894546752058</v>
      </c>
      <c r="M73" s="436"/>
    </row>
    <row r="74" spans="1:13" x14ac:dyDescent="0.4">
      <c r="A74" s="429" t="s">
        <v>18</v>
      </c>
      <c r="B74" s="430" t="s">
        <v>361</v>
      </c>
      <c r="C74" s="430" t="s">
        <v>334</v>
      </c>
      <c r="D74" s="430" t="s">
        <v>337</v>
      </c>
      <c r="E74" s="432">
        <v>2023</v>
      </c>
      <c r="F74" s="431">
        <v>30</v>
      </c>
      <c r="G74" s="431">
        <v>0</v>
      </c>
      <c r="H74" s="431">
        <v>30</v>
      </c>
      <c r="I74" s="433">
        <v>8</v>
      </c>
      <c r="J74" s="431">
        <v>240</v>
      </c>
      <c r="K74" s="434">
        <v>1</v>
      </c>
      <c r="L74" s="435">
        <v>92.241219408734651</v>
      </c>
      <c r="M74" s="436"/>
    </row>
    <row r="75" spans="1:13" x14ac:dyDescent="0.4">
      <c r="A75" s="429" t="s">
        <v>65</v>
      </c>
      <c r="B75" s="430" t="s">
        <v>362</v>
      </c>
      <c r="C75" s="430" t="s">
        <v>231</v>
      </c>
      <c r="D75" s="430" t="s">
        <v>363</v>
      </c>
      <c r="E75" s="432">
        <v>45108</v>
      </c>
      <c r="F75" s="431">
        <v>100</v>
      </c>
      <c r="G75" s="431">
        <v>0</v>
      </c>
      <c r="H75" s="431">
        <v>30</v>
      </c>
      <c r="I75" s="433">
        <v>3</v>
      </c>
      <c r="J75" s="431">
        <v>90</v>
      </c>
      <c r="K75" s="434">
        <v>0.3</v>
      </c>
      <c r="L75" s="435"/>
      <c r="M75" s="436"/>
    </row>
    <row r="76" spans="1:13" x14ac:dyDescent="0.4">
      <c r="A76" s="429" t="s">
        <v>45</v>
      </c>
      <c r="B76" s="431" t="s">
        <v>364</v>
      </c>
      <c r="C76" s="431" t="s">
        <v>365</v>
      </c>
      <c r="D76" s="431" t="s">
        <v>365</v>
      </c>
      <c r="E76" s="432">
        <v>44531</v>
      </c>
      <c r="F76" s="431">
        <v>10</v>
      </c>
      <c r="G76" s="431">
        <v>0</v>
      </c>
      <c r="H76" s="431">
        <v>2.5</v>
      </c>
      <c r="I76" s="433">
        <v>4</v>
      </c>
      <c r="J76" s="430">
        <v>10</v>
      </c>
      <c r="K76" s="434">
        <v>0.25</v>
      </c>
      <c r="L76" s="435" t="e">
        <v>#N/A</v>
      </c>
      <c r="M76" s="436" t="e">
        <v>#N/A</v>
      </c>
    </row>
    <row r="77" spans="1:13" x14ac:dyDescent="0.4">
      <c r="A77" s="429" t="s">
        <v>45</v>
      </c>
      <c r="B77" s="430" t="s">
        <v>366</v>
      </c>
      <c r="C77" s="431" t="s">
        <v>365</v>
      </c>
      <c r="D77" s="431" t="s">
        <v>365</v>
      </c>
      <c r="E77" s="438">
        <v>44531</v>
      </c>
      <c r="F77" s="431">
        <v>10</v>
      </c>
      <c r="G77" s="431">
        <v>0</v>
      </c>
      <c r="H77" s="431">
        <v>4</v>
      </c>
      <c r="I77" s="433">
        <v>4</v>
      </c>
      <c r="J77" s="431">
        <v>16</v>
      </c>
      <c r="K77" s="434">
        <v>0.4</v>
      </c>
      <c r="L77" s="435" t="e">
        <v>#N/A</v>
      </c>
      <c r="M77" s="436" t="e">
        <v>#N/A</v>
      </c>
    </row>
    <row r="78" spans="1:13" x14ac:dyDescent="0.4">
      <c r="A78" s="429" t="s">
        <v>45</v>
      </c>
      <c r="B78" s="430" t="s">
        <v>367</v>
      </c>
      <c r="C78" s="430" t="s">
        <v>365</v>
      </c>
      <c r="D78" s="430" t="s">
        <v>365</v>
      </c>
      <c r="E78" s="439">
        <v>44531</v>
      </c>
      <c r="F78" s="430">
        <v>10</v>
      </c>
      <c r="G78" s="430">
        <v>0</v>
      </c>
      <c r="H78" s="430">
        <v>2</v>
      </c>
      <c r="I78" s="435">
        <v>4</v>
      </c>
      <c r="J78" s="430">
        <v>8</v>
      </c>
      <c r="K78" s="434">
        <v>0.2</v>
      </c>
      <c r="L78" s="435" t="e">
        <v>#N/A</v>
      </c>
      <c r="M78" s="436" t="e">
        <v>#N/A</v>
      </c>
    </row>
    <row r="79" spans="1:13" x14ac:dyDescent="0.4">
      <c r="A79" s="429" t="s">
        <v>44</v>
      </c>
      <c r="B79" s="431" t="s">
        <v>368</v>
      </c>
      <c r="C79" s="431" t="s">
        <v>369</v>
      </c>
      <c r="D79" s="431" t="s">
        <v>370</v>
      </c>
      <c r="E79" s="432">
        <v>43465</v>
      </c>
      <c r="F79" s="431">
        <v>10</v>
      </c>
      <c r="G79" s="431">
        <v>0</v>
      </c>
      <c r="H79" s="431">
        <v>15</v>
      </c>
      <c r="I79" s="433">
        <v>2</v>
      </c>
      <c r="J79" s="430">
        <v>30</v>
      </c>
      <c r="K79" s="434">
        <v>1.5</v>
      </c>
      <c r="L79" s="435"/>
      <c r="M79" s="436"/>
    </row>
    <row r="80" spans="1:13" x14ac:dyDescent="0.4">
      <c r="A80" s="429" t="s">
        <v>73</v>
      </c>
      <c r="B80" s="431" t="s">
        <v>371</v>
      </c>
      <c r="C80" s="431" t="s">
        <v>319</v>
      </c>
      <c r="D80" s="431" t="s">
        <v>372</v>
      </c>
      <c r="E80" s="432">
        <v>44835</v>
      </c>
      <c r="F80" s="431">
        <v>200</v>
      </c>
      <c r="G80" s="431">
        <v>0</v>
      </c>
      <c r="H80" s="431">
        <v>50</v>
      </c>
      <c r="I80" s="433">
        <v>4</v>
      </c>
      <c r="J80" s="430">
        <v>200</v>
      </c>
      <c r="K80" s="434">
        <v>0.25</v>
      </c>
      <c r="L80" s="435"/>
      <c r="M80" s="436"/>
    </row>
    <row r="81" spans="1:13" x14ac:dyDescent="0.4">
      <c r="A81" s="429" t="s">
        <v>66</v>
      </c>
      <c r="B81" s="430" t="s">
        <v>373</v>
      </c>
      <c r="C81" s="431" t="s">
        <v>374</v>
      </c>
      <c r="D81" s="431" t="s">
        <v>375</v>
      </c>
      <c r="E81" s="438">
        <v>44561</v>
      </c>
      <c r="F81" s="431">
        <v>8.5</v>
      </c>
      <c r="G81" s="431">
        <v>0</v>
      </c>
      <c r="H81" s="431">
        <v>1</v>
      </c>
      <c r="I81" s="433">
        <v>2</v>
      </c>
      <c r="J81" s="431">
        <v>2</v>
      </c>
      <c r="K81" s="434">
        <v>0.11764705882352941</v>
      </c>
      <c r="L81" s="435"/>
      <c r="M81" s="436"/>
    </row>
    <row r="82" spans="1:13" x14ac:dyDescent="0.4">
      <c r="A82" s="429" t="s">
        <v>20</v>
      </c>
      <c r="B82" s="430" t="s">
        <v>376</v>
      </c>
      <c r="C82" s="431" t="s">
        <v>377</v>
      </c>
      <c r="D82" s="431" t="s">
        <v>378</v>
      </c>
      <c r="E82" s="438">
        <v>44348</v>
      </c>
      <c r="F82" s="431">
        <v>6</v>
      </c>
      <c r="G82" s="431">
        <v>0</v>
      </c>
      <c r="H82" s="431">
        <v>3</v>
      </c>
      <c r="I82" s="433">
        <v>2</v>
      </c>
      <c r="J82" s="431">
        <v>6</v>
      </c>
      <c r="K82" s="434">
        <v>0.5</v>
      </c>
      <c r="L82" s="435"/>
      <c r="M82" s="436"/>
    </row>
    <row r="83" spans="1:13" x14ac:dyDescent="0.4">
      <c r="A83" s="429" t="s">
        <v>20</v>
      </c>
      <c r="B83" s="430" t="s">
        <v>379</v>
      </c>
      <c r="C83" s="431" t="s">
        <v>377</v>
      </c>
      <c r="D83" s="431" t="s">
        <v>378</v>
      </c>
      <c r="E83" s="438">
        <v>44348</v>
      </c>
      <c r="F83" s="431">
        <v>15</v>
      </c>
      <c r="G83" s="431">
        <v>0</v>
      </c>
      <c r="H83" s="431">
        <v>12</v>
      </c>
      <c r="I83" s="433">
        <v>2</v>
      </c>
      <c r="J83" s="431">
        <v>24</v>
      </c>
      <c r="K83" s="434">
        <v>0.8</v>
      </c>
      <c r="L83" s="435"/>
      <c r="M83" s="436"/>
    </row>
    <row r="84" spans="1:13" x14ac:dyDescent="0.4">
      <c r="A84" s="429" t="s">
        <v>20</v>
      </c>
      <c r="B84" s="431" t="s">
        <v>380</v>
      </c>
      <c r="C84" s="431" t="s">
        <v>231</v>
      </c>
      <c r="D84" s="431" t="s">
        <v>381</v>
      </c>
      <c r="E84" s="432">
        <v>44682</v>
      </c>
      <c r="F84" s="431">
        <v>100</v>
      </c>
      <c r="G84" s="431">
        <v>0</v>
      </c>
      <c r="H84" s="431">
        <v>50</v>
      </c>
      <c r="I84" s="433">
        <v>4</v>
      </c>
      <c r="J84" s="431">
        <v>200</v>
      </c>
      <c r="K84" s="434">
        <v>0.5</v>
      </c>
      <c r="L84" s="435">
        <v>23.336788593992207</v>
      </c>
      <c r="M84" s="436">
        <v>7.3914498838703881</v>
      </c>
    </row>
    <row r="85" spans="1:13" x14ac:dyDescent="0.4">
      <c r="A85" s="429" t="s">
        <v>20</v>
      </c>
      <c r="B85" s="431" t="s">
        <v>382</v>
      </c>
      <c r="C85" s="431" t="s">
        <v>383</v>
      </c>
      <c r="D85" s="431" t="s">
        <v>384</v>
      </c>
      <c r="E85" s="432">
        <v>44742</v>
      </c>
      <c r="F85" s="431">
        <v>300</v>
      </c>
      <c r="G85" s="431">
        <v>0</v>
      </c>
      <c r="H85" s="431">
        <v>40</v>
      </c>
      <c r="I85" s="433">
        <v>4</v>
      </c>
      <c r="J85" s="431">
        <v>160</v>
      </c>
      <c r="K85" s="434">
        <v>0.13333333333333333</v>
      </c>
      <c r="L85" s="435">
        <v>17.690225594801767</v>
      </c>
      <c r="M85" s="436">
        <v>3.3582226693867998</v>
      </c>
    </row>
    <row r="86" spans="1:13" x14ac:dyDescent="0.4">
      <c r="A86" s="429" t="s">
        <v>20</v>
      </c>
      <c r="B86" s="431" t="s">
        <v>385</v>
      </c>
      <c r="C86" s="431" t="s">
        <v>386</v>
      </c>
      <c r="D86" s="431" t="s">
        <v>384</v>
      </c>
      <c r="E86" s="432">
        <v>44530</v>
      </c>
      <c r="F86" s="431">
        <v>50</v>
      </c>
      <c r="G86" s="431">
        <v>0</v>
      </c>
      <c r="H86" s="431">
        <v>20</v>
      </c>
      <c r="I86" s="433">
        <v>4</v>
      </c>
      <c r="J86" s="431">
        <v>80</v>
      </c>
      <c r="K86" s="434">
        <v>0.4</v>
      </c>
      <c r="L86" s="435">
        <v>28.784017142081353</v>
      </c>
      <c r="M86" s="436">
        <v>13.45170995489816</v>
      </c>
    </row>
    <row r="87" spans="1:13" x14ac:dyDescent="0.4">
      <c r="A87" s="429" t="s">
        <v>71</v>
      </c>
      <c r="B87" s="430" t="s">
        <v>387</v>
      </c>
      <c r="C87" s="431" t="s">
        <v>388</v>
      </c>
      <c r="D87" s="431" t="s">
        <v>389</v>
      </c>
      <c r="E87" s="432">
        <v>44348</v>
      </c>
      <c r="F87" s="431">
        <v>101</v>
      </c>
      <c r="G87" s="431">
        <v>0</v>
      </c>
      <c r="H87" s="431">
        <v>25</v>
      </c>
      <c r="I87" s="433">
        <v>4</v>
      </c>
      <c r="J87" s="431">
        <v>100</v>
      </c>
      <c r="K87" s="434">
        <v>0.24752475247524752</v>
      </c>
      <c r="L87" s="435">
        <v>23.31761363736258</v>
      </c>
      <c r="M87" s="436">
        <v>3.442516776953827</v>
      </c>
    </row>
    <row r="88" spans="1:13" x14ac:dyDescent="0.4">
      <c r="A88" s="429" t="s">
        <v>71</v>
      </c>
      <c r="B88" s="430" t="s">
        <v>390</v>
      </c>
      <c r="C88" s="431" t="s">
        <v>231</v>
      </c>
      <c r="D88" s="431" t="s">
        <v>389</v>
      </c>
      <c r="E88" s="432">
        <v>44531</v>
      </c>
      <c r="F88" s="431">
        <v>200</v>
      </c>
      <c r="G88" s="431">
        <v>0</v>
      </c>
      <c r="H88" s="431">
        <v>50</v>
      </c>
      <c r="I88" s="433">
        <v>4</v>
      </c>
      <c r="J88" s="431">
        <v>200</v>
      </c>
      <c r="K88" s="434">
        <v>0.25</v>
      </c>
      <c r="L88" s="435">
        <v>24.120117548330018</v>
      </c>
      <c r="M88" s="436">
        <v>4.2375206513701649</v>
      </c>
    </row>
    <row r="89" spans="1:13" x14ac:dyDescent="0.4">
      <c r="A89" s="429" t="s">
        <v>71</v>
      </c>
      <c r="B89" s="430" t="s">
        <v>391</v>
      </c>
      <c r="C89" s="431" t="s">
        <v>231</v>
      </c>
      <c r="D89" s="431" t="s">
        <v>389</v>
      </c>
      <c r="E89" s="432">
        <v>44531</v>
      </c>
      <c r="F89" s="431">
        <v>100</v>
      </c>
      <c r="G89" s="431">
        <v>0</v>
      </c>
      <c r="H89" s="431">
        <v>25</v>
      </c>
      <c r="I89" s="433">
        <v>4</v>
      </c>
      <c r="J89" s="431">
        <v>100</v>
      </c>
      <c r="K89" s="434">
        <v>0.25</v>
      </c>
      <c r="L89" s="435">
        <v>27.030131730155919</v>
      </c>
      <c r="M89" s="436">
        <v>4.5600222230673708</v>
      </c>
    </row>
    <row r="90" spans="1:13" x14ac:dyDescent="0.4">
      <c r="A90" s="429" t="s">
        <v>71</v>
      </c>
      <c r="B90" s="430" t="s">
        <v>392</v>
      </c>
      <c r="C90" s="431" t="s">
        <v>393</v>
      </c>
      <c r="D90" s="431" t="s">
        <v>394</v>
      </c>
      <c r="E90" s="432">
        <v>44561</v>
      </c>
      <c r="F90" s="431">
        <v>180</v>
      </c>
      <c r="G90" s="431">
        <v>0</v>
      </c>
      <c r="H90" s="431">
        <v>90</v>
      </c>
      <c r="I90" s="433">
        <v>4</v>
      </c>
      <c r="J90" s="431">
        <v>360</v>
      </c>
      <c r="K90" s="434">
        <v>0.5</v>
      </c>
      <c r="L90" s="435"/>
      <c r="M90" s="436"/>
    </row>
    <row r="91" spans="1:13" x14ac:dyDescent="0.4">
      <c r="A91" s="429" t="s">
        <v>71</v>
      </c>
      <c r="B91" s="430" t="s">
        <v>395</v>
      </c>
      <c r="C91" s="431" t="s">
        <v>350</v>
      </c>
      <c r="D91" s="431" t="s">
        <v>389</v>
      </c>
      <c r="E91" s="432">
        <v>44896</v>
      </c>
      <c r="F91" s="431">
        <v>200</v>
      </c>
      <c r="G91" s="431">
        <v>0</v>
      </c>
      <c r="H91" s="431">
        <v>75</v>
      </c>
      <c r="I91" s="433">
        <v>5</v>
      </c>
      <c r="J91" s="431">
        <v>375</v>
      </c>
      <c r="K91" s="434">
        <v>0.375</v>
      </c>
      <c r="L91" s="435">
        <v>21.751431948302834</v>
      </c>
      <c r="M91" s="436"/>
    </row>
    <row r="92" spans="1:13" x14ac:dyDescent="0.4">
      <c r="A92" s="429" t="s">
        <v>71</v>
      </c>
      <c r="B92" s="430" t="s">
        <v>396</v>
      </c>
      <c r="C92" s="431" t="s">
        <v>275</v>
      </c>
      <c r="D92" s="431" t="s">
        <v>389</v>
      </c>
      <c r="E92" s="432">
        <v>45170</v>
      </c>
      <c r="F92" s="431">
        <v>300</v>
      </c>
      <c r="G92" s="431">
        <v>0</v>
      </c>
      <c r="H92" s="431">
        <v>135</v>
      </c>
      <c r="I92" s="433">
        <v>4</v>
      </c>
      <c r="J92" s="431">
        <v>540</v>
      </c>
      <c r="K92" s="434">
        <v>0.45</v>
      </c>
      <c r="L92" s="435">
        <v>21.86475756808024</v>
      </c>
      <c r="M92" s="436"/>
    </row>
    <row r="93" spans="1:13" x14ac:dyDescent="0.4">
      <c r="A93" s="429" t="s">
        <v>71</v>
      </c>
      <c r="B93" s="430" t="s">
        <v>397</v>
      </c>
      <c r="C93" s="431" t="s">
        <v>398</v>
      </c>
      <c r="D93" s="431" t="s">
        <v>389</v>
      </c>
      <c r="E93" s="432">
        <v>45261</v>
      </c>
      <c r="F93" s="431">
        <v>690</v>
      </c>
      <c r="G93" s="431">
        <v>0</v>
      </c>
      <c r="H93" s="431">
        <v>380</v>
      </c>
      <c r="I93" s="433">
        <v>3.8421052631578947</v>
      </c>
      <c r="J93" s="431">
        <v>1460</v>
      </c>
      <c r="K93" s="434">
        <v>0.55072463768115942</v>
      </c>
      <c r="L93" s="435">
        <v>24.978223146726911</v>
      </c>
      <c r="M93" s="436"/>
    </row>
    <row r="94" spans="1:13" x14ac:dyDescent="0.4">
      <c r="A94" s="429" t="s">
        <v>71</v>
      </c>
      <c r="B94" s="430" t="s">
        <v>399</v>
      </c>
      <c r="C94" s="431" t="s">
        <v>389</v>
      </c>
      <c r="D94" s="431" t="s">
        <v>389</v>
      </c>
      <c r="E94" s="432"/>
      <c r="F94" s="431">
        <v>150</v>
      </c>
      <c r="G94" s="431">
        <v>0</v>
      </c>
      <c r="H94" s="431">
        <v>100</v>
      </c>
      <c r="I94" s="433">
        <v>4</v>
      </c>
      <c r="J94" s="430">
        <v>400</v>
      </c>
      <c r="K94" s="434">
        <v>0.66666666666666663</v>
      </c>
      <c r="L94" s="435" t="e">
        <v>#N/A</v>
      </c>
      <c r="M94" s="436" t="e">
        <v>#N/A</v>
      </c>
    </row>
    <row r="95" spans="1:13" x14ac:dyDescent="0.4">
      <c r="A95" s="429" t="s">
        <v>71</v>
      </c>
      <c r="B95" s="430" t="s">
        <v>400</v>
      </c>
      <c r="C95" s="430" t="s">
        <v>256</v>
      </c>
      <c r="D95" s="430" t="s">
        <v>389</v>
      </c>
      <c r="E95" s="432">
        <v>45261</v>
      </c>
      <c r="F95" s="431">
        <v>128</v>
      </c>
      <c r="G95" s="431">
        <v>0</v>
      </c>
      <c r="H95" s="431">
        <v>58</v>
      </c>
      <c r="I95" s="435">
        <v>4</v>
      </c>
      <c r="J95" s="431">
        <v>232</v>
      </c>
      <c r="K95" s="434">
        <v>0.453125</v>
      </c>
      <c r="L95" s="435">
        <v>27.409129299920213</v>
      </c>
      <c r="M95" s="436">
        <v>9.6097996452998942</v>
      </c>
    </row>
    <row r="96" spans="1:13" x14ac:dyDescent="0.4">
      <c r="A96" s="429" t="s">
        <v>71</v>
      </c>
      <c r="B96" s="430" t="s">
        <v>401</v>
      </c>
      <c r="C96" s="431" t="s">
        <v>350</v>
      </c>
      <c r="D96" s="431" t="s">
        <v>389</v>
      </c>
      <c r="E96" s="438">
        <v>45261</v>
      </c>
      <c r="F96" s="431">
        <v>200</v>
      </c>
      <c r="G96" s="431">
        <v>0</v>
      </c>
      <c r="H96" s="431">
        <v>180</v>
      </c>
      <c r="I96" s="433">
        <v>4</v>
      </c>
      <c r="J96" s="431">
        <v>720</v>
      </c>
      <c r="K96" s="434">
        <v>0.9</v>
      </c>
      <c r="L96" s="435">
        <v>34.571954413931856</v>
      </c>
      <c r="M96" s="436">
        <v>17.48279866494693</v>
      </c>
    </row>
    <row r="97" spans="1:18" x14ac:dyDescent="0.4">
      <c r="A97" s="429" t="s">
        <v>71</v>
      </c>
      <c r="B97" s="430" t="s">
        <v>402</v>
      </c>
      <c r="C97" s="431" t="s">
        <v>231</v>
      </c>
      <c r="D97" s="431" t="s">
        <v>263</v>
      </c>
      <c r="E97" s="432">
        <v>44896</v>
      </c>
      <c r="F97" s="431">
        <v>125</v>
      </c>
      <c r="G97" s="431">
        <v>0</v>
      </c>
      <c r="H97" s="431">
        <v>65</v>
      </c>
      <c r="I97" s="433">
        <v>4</v>
      </c>
      <c r="J97" s="431">
        <v>260</v>
      </c>
      <c r="K97" s="434">
        <v>0.52</v>
      </c>
      <c r="L97" s="435"/>
      <c r="M97" s="436"/>
    </row>
    <row r="98" spans="1:18" x14ac:dyDescent="0.4">
      <c r="A98" s="429" t="s">
        <v>71</v>
      </c>
      <c r="B98" s="430" t="s">
        <v>403</v>
      </c>
      <c r="C98" s="431" t="s">
        <v>404</v>
      </c>
      <c r="D98" s="430"/>
      <c r="E98" s="432"/>
      <c r="F98" s="430">
        <v>127</v>
      </c>
      <c r="G98" s="430">
        <v>0</v>
      </c>
      <c r="H98" s="430">
        <v>60</v>
      </c>
      <c r="I98" s="433">
        <v>4</v>
      </c>
      <c r="J98" s="430">
        <v>240</v>
      </c>
      <c r="K98" s="434">
        <v>0.47244094488188976</v>
      </c>
      <c r="L98" s="435"/>
      <c r="M98" s="436"/>
    </row>
    <row r="99" spans="1:18" x14ac:dyDescent="0.4">
      <c r="A99" s="429" t="s">
        <v>43</v>
      </c>
      <c r="B99" s="430" t="s">
        <v>405</v>
      </c>
      <c r="C99" s="431" t="s">
        <v>231</v>
      </c>
      <c r="D99" s="431" t="s">
        <v>406</v>
      </c>
      <c r="E99" s="432">
        <v>45078</v>
      </c>
      <c r="F99" s="431">
        <v>200</v>
      </c>
      <c r="G99" s="431">
        <v>0</v>
      </c>
      <c r="H99" s="431">
        <v>20</v>
      </c>
      <c r="I99" s="433">
        <v>4</v>
      </c>
      <c r="J99" s="431">
        <v>80</v>
      </c>
      <c r="K99" s="434">
        <v>0.1</v>
      </c>
      <c r="L99" s="435" t="e">
        <v>#N/A</v>
      </c>
      <c r="M99" s="436" t="e">
        <v>#N/A</v>
      </c>
    </row>
    <row r="100" spans="1:18" x14ac:dyDescent="0.4">
      <c r="A100" s="429" t="s">
        <v>43</v>
      </c>
      <c r="B100" s="430" t="s">
        <v>407</v>
      </c>
      <c r="C100" s="431" t="s">
        <v>408</v>
      </c>
      <c r="D100" s="431" t="s">
        <v>406</v>
      </c>
      <c r="E100" s="432"/>
      <c r="F100" s="431">
        <v>270</v>
      </c>
      <c r="G100" s="431">
        <v>0</v>
      </c>
      <c r="H100" s="431">
        <v>20</v>
      </c>
      <c r="I100" s="433">
        <v>4</v>
      </c>
      <c r="J100" s="431">
        <v>80</v>
      </c>
      <c r="K100" s="434">
        <v>7.407407407407407E-2</v>
      </c>
      <c r="L100" s="435" t="e">
        <v>#N/A</v>
      </c>
      <c r="M100" s="436" t="e">
        <v>#N/A</v>
      </c>
    </row>
    <row r="101" spans="1:18" x14ac:dyDescent="0.4">
      <c r="A101" s="429" t="s">
        <v>43</v>
      </c>
      <c r="B101" s="431" t="s">
        <v>409</v>
      </c>
      <c r="C101" s="431" t="s">
        <v>231</v>
      </c>
      <c r="D101" s="431"/>
      <c r="E101" s="432">
        <v>44926</v>
      </c>
      <c r="F101" s="431">
        <v>280</v>
      </c>
      <c r="G101" s="431">
        <v>0</v>
      </c>
      <c r="H101" s="431">
        <v>20</v>
      </c>
      <c r="I101" s="433">
        <v>4</v>
      </c>
      <c r="J101" s="431">
        <v>80</v>
      </c>
      <c r="K101" s="434">
        <v>7.1428571428571425E-2</v>
      </c>
      <c r="L101" s="435"/>
      <c r="M101" s="436"/>
    </row>
    <row r="102" spans="1:18" x14ac:dyDescent="0.4">
      <c r="A102" s="429" t="s">
        <v>60</v>
      </c>
      <c r="B102" s="431" t="s">
        <v>410</v>
      </c>
      <c r="C102" s="431" t="s">
        <v>231</v>
      </c>
      <c r="D102" s="431" t="s">
        <v>411</v>
      </c>
      <c r="E102" s="432" t="s">
        <v>412</v>
      </c>
      <c r="F102" s="431">
        <v>250</v>
      </c>
      <c r="G102" s="431">
        <v>250</v>
      </c>
      <c r="H102" s="431">
        <v>200</v>
      </c>
      <c r="I102" s="433">
        <v>4</v>
      </c>
      <c r="J102" s="431">
        <v>800</v>
      </c>
      <c r="K102" s="434">
        <v>0.8</v>
      </c>
      <c r="L102" s="435"/>
      <c r="M102" s="436"/>
    </row>
    <row r="103" spans="1:18" x14ac:dyDescent="0.4">
      <c r="A103" s="429" t="s">
        <v>42</v>
      </c>
      <c r="B103" s="431" t="s">
        <v>413</v>
      </c>
      <c r="C103" s="431" t="s">
        <v>231</v>
      </c>
      <c r="D103" s="431" t="s">
        <v>414</v>
      </c>
      <c r="E103" s="432" t="s">
        <v>415</v>
      </c>
      <c r="F103" s="431">
        <v>50</v>
      </c>
      <c r="G103" s="431">
        <v>300</v>
      </c>
      <c r="H103" s="431">
        <v>30</v>
      </c>
      <c r="I103" s="433">
        <v>4</v>
      </c>
      <c r="J103" s="431">
        <v>120</v>
      </c>
      <c r="K103" s="434">
        <v>0.6</v>
      </c>
      <c r="L103" s="435"/>
      <c r="M103" s="436"/>
    </row>
    <row r="104" spans="1:18" x14ac:dyDescent="0.4">
      <c r="A104" s="429" t="s">
        <v>22</v>
      </c>
      <c r="B104" s="431" t="s">
        <v>532</v>
      </c>
      <c r="C104" s="431" t="s">
        <v>416</v>
      </c>
      <c r="D104" s="431" t="s">
        <v>416</v>
      </c>
      <c r="E104" s="432" t="s">
        <v>417</v>
      </c>
      <c r="F104" s="431">
        <v>180</v>
      </c>
      <c r="G104" s="431">
        <v>0</v>
      </c>
      <c r="H104" s="431">
        <v>10</v>
      </c>
      <c r="I104" s="433">
        <v>4.2</v>
      </c>
      <c r="J104" s="431">
        <v>42</v>
      </c>
      <c r="K104" s="434">
        <v>5.5555555555555552E-2</v>
      </c>
      <c r="L104" s="435" t="e">
        <v>#N/A</v>
      </c>
      <c r="M104" s="436" t="e">
        <v>#N/A</v>
      </c>
    </row>
    <row r="105" spans="1:18" x14ac:dyDescent="0.4">
      <c r="A105" s="429" t="s">
        <v>22</v>
      </c>
      <c r="B105" s="431" t="s">
        <v>418</v>
      </c>
      <c r="C105" s="431" t="s">
        <v>419</v>
      </c>
      <c r="D105" s="431"/>
      <c r="E105" s="432">
        <v>44378</v>
      </c>
      <c r="F105" s="431">
        <v>146</v>
      </c>
      <c r="G105" s="431">
        <v>0</v>
      </c>
      <c r="H105" s="431">
        <v>50</v>
      </c>
      <c r="I105" s="433">
        <v>1.5</v>
      </c>
      <c r="J105" s="431">
        <v>75</v>
      </c>
      <c r="K105" s="434">
        <v>0.34246575342465752</v>
      </c>
      <c r="L105" s="435"/>
      <c r="M105" s="436"/>
    </row>
    <row r="106" spans="1:18" x14ac:dyDescent="0.4">
      <c r="A106" s="429" t="s">
        <v>22</v>
      </c>
      <c r="B106" s="431" t="s">
        <v>420</v>
      </c>
      <c r="C106" s="431" t="s">
        <v>421</v>
      </c>
      <c r="D106" s="431" t="s">
        <v>533</v>
      </c>
      <c r="E106" s="432">
        <v>44378</v>
      </c>
      <c r="F106" s="431">
        <v>420</v>
      </c>
      <c r="G106" s="431">
        <v>0</v>
      </c>
      <c r="H106" s="431">
        <v>40</v>
      </c>
      <c r="I106" s="433">
        <v>1</v>
      </c>
      <c r="J106" s="431">
        <v>40</v>
      </c>
      <c r="K106" s="434">
        <v>9.5238095238095233E-2</v>
      </c>
      <c r="L106" s="435"/>
      <c r="M106" s="436"/>
    </row>
    <row r="107" spans="1:18" ht="12.6" x14ac:dyDescent="0.4">
      <c r="A107" s="429" t="s">
        <v>46</v>
      </c>
      <c r="B107" s="431" t="s">
        <v>422</v>
      </c>
      <c r="C107" s="431" t="s">
        <v>423</v>
      </c>
      <c r="D107" s="431" t="s">
        <v>423</v>
      </c>
      <c r="E107" s="432" t="s">
        <v>424</v>
      </c>
      <c r="F107" s="431">
        <v>17</v>
      </c>
      <c r="G107" s="431">
        <v>0</v>
      </c>
      <c r="H107" s="431">
        <v>12</v>
      </c>
      <c r="I107" s="433">
        <v>4</v>
      </c>
      <c r="J107" s="431">
        <v>48</v>
      </c>
      <c r="K107" s="434">
        <v>0.70588235294117652</v>
      </c>
      <c r="L107" s="435" t="e">
        <v>#N/A</v>
      </c>
      <c r="M107" s="436" t="e">
        <v>#N/A</v>
      </c>
      <c r="R107" s="483"/>
    </row>
    <row r="108" spans="1:18" x14ac:dyDescent="0.4">
      <c r="A108" s="441" t="s">
        <v>46</v>
      </c>
      <c r="B108" s="442" t="s">
        <v>425</v>
      </c>
      <c r="C108" s="443" t="s">
        <v>423</v>
      </c>
      <c r="D108" s="443" t="s">
        <v>423</v>
      </c>
      <c r="E108" s="444" t="s">
        <v>426</v>
      </c>
      <c r="F108" s="443">
        <v>20</v>
      </c>
      <c r="G108" s="443">
        <v>0</v>
      </c>
      <c r="H108" s="443">
        <v>2</v>
      </c>
      <c r="I108" s="445">
        <v>2</v>
      </c>
      <c r="J108" s="443">
        <v>4</v>
      </c>
      <c r="K108" s="446">
        <v>0.1</v>
      </c>
      <c r="L108" s="447" t="e">
        <v>#N/A</v>
      </c>
      <c r="M108" s="448" t="e">
        <v>#N/A</v>
      </c>
    </row>
    <row r="110" spans="1:18" ht="12.6" x14ac:dyDescent="0.4">
      <c r="A110" s="483" t="s">
        <v>474</v>
      </c>
    </row>
  </sheetData>
  <mergeCells count="7">
    <mergeCell ref="L3:L4"/>
    <mergeCell ref="M3:M4"/>
    <mergeCell ref="B3:D3"/>
    <mergeCell ref="E3:E4"/>
    <mergeCell ref="F3:H3"/>
    <mergeCell ref="I3:J3"/>
    <mergeCell ref="K3:K4"/>
  </mergeCells>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39997558519241921"/>
  </sheetPr>
  <dimension ref="A1:AF62"/>
  <sheetViews>
    <sheetView zoomScale="80" zoomScaleNormal="80" workbookViewId="0"/>
  </sheetViews>
  <sheetFormatPr defaultRowHeight="12.3" x14ac:dyDescent="0.4"/>
  <cols>
    <col min="2" max="2" width="19.1640625" bestFit="1" customWidth="1"/>
    <col min="5" max="5" width="10.44140625" bestFit="1" customWidth="1"/>
    <col min="6" max="6" width="13.27734375" customWidth="1"/>
    <col min="7" max="7" width="15.83203125" bestFit="1" customWidth="1"/>
    <col min="8" max="8" width="9.27734375" bestFit="1" customWidth="1"/>
    <col min="9" max="9" width="9.83203125" bestFit="1" customWidth="1"/>
    <col min="10" max="10" width="5.44140625" customWidth="1"/>
  </cols>
  <sheetData>
    <row r="1" spans="1:32" ht="14.4" x14ac:dyDescent="0.4">
      <c r="A1" s="402" t="s">
        <v>681</v>
      </c>
      <c r="I1" s="402" t="s">
        <v>682</v>
      </c>
      <c r="J1" s="402"/>
      <c r="T1" s="402" t="s">
        <v>683</v>
      </c>
      <c r="U1" s="402"/>
      <c r="AE1" s="402" t="s">
        <v>684</v>
      </c>
      <c r="AF1" s="402"/>
    </row>
    <row r="23" spans="1:18" x14ac:dyDescent="0.4">
      <c r="F23" s="551"/>
    </row>
    <row r="25" spans="1:18" ht="39" customHeight="1" x14ac:dyDescent="0.4">
      <c r="A25" s="457" t="s">
        <v>23</v>
      </c>
      <c r="B25" s="457" t="s">
        <v>76</v>
      </c>
      <c r="C25" s="458" t="s">
        <v>432</v>
      </c>
      <c r="D25" s="458" t="s">
        <v>433</v>
      </c>
      <c r="E25" s="458" t="s">
        <v>223</v>
      </c>
      <c r="F25" s="458" t="s">
        <v>224</v>
      </c>
      <c r="G25" s="458" t="s">
        <v>435</v>
      </c>
      <c r="H25" s="458" t="s">
        <v>436</v>
      </c>
      <c r="I25" s="458" t="s">
        <v>431</v>
      </c>
      <c r="J25" s="459"/>
      <c r="K25" s="458" t="s">
        <v>51</v>
      </c>
      <c r="L25" s="458" t="s">
        <v>41</v>
      </c>
      <c r="M25" s="458" t="s">
        <v>63</v>
      </c>
      <c r="N25" s="458" t="s">
        <v>40</v>
      </c>
      <c r="O25" s="458" t="s">
        <v>18</v>
      </c>
      <c r="P25" s="458" t="s">
        <v>20</v>
      </c>
      <c r="Q25" s="458" t="s">
        <v>71</v>
      </c>
      <c r="R25" s="460" t="s">
        <v>434</v>
      </c>
    </row>
    <row r="26" spans="1:18" x14ac:dyDescent="0.4">
      <c r="A26" s="34" t="s">
        <v>51</v>
      </c>
      <c r="B26" s="16" t="s">
        <v>230</v>
      </c>
      <c r="C26" s="405">
        <v>20</v>
      </c>
      <c r="D26" s="405">
        <v>10</v>
      </c>
      <c r="E26" s="49">
        <f>D26/C26</f>
        <v>0.5</v>
      </c>
      <c r="F26" s="449">
        <v>70.54178978524989</v>
      </c>
      <c r="G26" s="449"/>
      <c r="H26" s="449"/>
      <c r="I26" s="432">
        <v>42839</v>
      </c>
      <c r="J26" s="13"/>
      <c r="K26" s="450">
        <f t="shared" ref="K26:Q26" si="0">IF($A26=K$25,$F26,NA())</f>
        <v>70.54178978524989</v>
      </c>
      <c r="L26" s="450" t="e">
        <f t="shared" si="0"/>
        <v>#N/A</v>
      </c>
      <c r="M26" s="450" t="e">
        <f t="shared" si="0"/>
        <v>#N/A</v>
      </c>
      <c r="N26" s="450" t="e">
        <f t="shared" si="0"/>
        <v>#N/A</v>
      </c>
      <c r="O26" s="450" t="e">
        <f t="shared" si="0"/>
        <v>#N/A</v>
      </c>
      <c r="P26" s="450" t="e">
        <f t="shared" si="0"/>
        <v>#N/A</v>
      </c>
      <c r="Q26" s="450" t="e">
        <f t="shared" si="0"/>
        <v>#N/A</v>
      </c>
      <c r="R26" s="451">
        <f>IF($A26&lt;&gt;"HI",$F26,NA())</f>
        <v>70.54178978524989</v>
      </c>
    </row>
    <row r="27" spans="1:18" x14ac:dyDescent="0.4">
      <c r="A27" s="34" t="s">
        <v>51</v>
      </c>
      <c r="B27" s="16" t="s">
        <v>233</v>
      </c>
      <c r="C27" s="405">
        <v>100</v>
      </c>
      <c r="D27" s="405">
        <v>30</v>
      </c>
      <c r="E27" s="49">
        <f t="shared" ref="E27:E62" si="1">D27/C27</f>
        <v>0.3</v>
      </c>
      <c r="F27" s="449">
        <v>39.859873438312199</v>
      </c>
      <c r="G27" s="449">
        <v>14.23566908511151</v>
      </c>
      <c r="H27" s="49">
        <f>G27/F27</f>
        <v>0.35714285714285743</v>
      </c>
      <c r="I27" s="432">
        <v>42877</v>
      </c>
      <c r="J27" s="13"/>
      <c r="K27" s="450">
        <f t="shared" ref="K27:Q62" si="2">IF($A27=K$25,$F27,NA())</f>
        <v>39.859873438312199</v>
      </c>
      <c r="L27" s="450" t="e">
        <f t="shared" si="2"/>
        <v>#N/A</v>
      </c>
      <c r="M27" s="450" t="e">
        <f t="shared" si="2"/>
        <v>#N/A</v>
      </c>
      <c r="N27" s="450" t="e">
        <f t="shared" si="2"/>
        <v>#N/A</v>
      </c>
      <c r="O27" s="450" t="e">
        <f t="shared" si="2"/>
        <v>#N/A</v>
      </c>
      <c r="P27" s="450" t="e">
        <f t="shared" si="2"/>
        <v>#N/A</v>
      </c>
      <c r="Q27" s="450" t="e">
        <f t="shared" si="2"/>
        <v>#N/A</v>
      </c>
      <c r="R27" s="451">
        <f t="shared" ref="R27:R62" si="3">IF($A27&lt;&gt;"HI",$F27,NA())</f>
        <v>39.859873438312199</v>
      </c>
    </row>
    <row r="28" spans="1:18" x14ac:dyDescent="0.4">
      <c r="A28" s="34" t="s">
        <v>41</v>
      </c>
      <c r="B28" s="16" t="s">
        <v>264</v>
      </c>
      <c r="C28" s="405">
        <v>128</v>
      </c>
      <c r="D28" s="405">
        <v>40</v>
      </c>
      <c r="E28" s="49">
        <f t="shared" si="1"/>
        <v>0.3125</v>
      </c>
      <c r="F28" s="449">
        <v>31.1</v>
      </c>
      <c r="G28" s="449"/>
      <c r="H28" s="449"/>
      <c r="I28" s="432">
        <v>43397</v>
      </c>
      <c r="J28" s="13"/>
      <c r="K28" s="450" t="e">
        <f t="shared" si="2"/>
        <v>#N/A</v>
      </c>
      <c r="L28" s="450">
        <f t="shared" si="2"/>
        <v>31.1</v>
      </c>
      <c r="M28" s="450" t="e">
        <f t="shared" si="2"/>
        <v>#N/A</v>
      </c>
      <c r="N28" s="450" t="e">
        <f t="shared" si="2"/>
        <v>#N/A</v>
      </c>
      <c r="O28" s="450" t="e">
        <f t="shared" si="2"/>
        <v>#N/A</v>
      </c>
      <c r="P28" s="450" t="e">
        <f t="shared" si="2"/>
        <v>#N/A</v>
      </c>
      <c r="Q28" s="450" t="e">
        <f t="shared" si="2"/>
        <v>#N/A</v>
      </c>
      <c r="R28" s="451">
        <f t="shared" si="3"/>
        <v>31.1</v>
      </c>
    </row>
    <row r="29" spans="1:18" x14ac:dyDescent="0.4">
      <c r="A29" s="34" t="s">
        <v>41</v>
      </c>
      <c r="B29" s="16" t="s">
        <v>261</v>
      </c>
      <c r="C29" s="405">
        <v>150</v>
      </c>
      <c r="D29" s="405">
        <v>45</v>
      </c>
      <c r="E29" s="49">
        <f t="shared" si="1"/>
        <v>0.3</v>
      </c>
      <c r="F29" s="449">
        <v>32.299999999999997</v>
      </c>
      <c r="G29" s="449"/>
      <c r="H29" s="449"/>
      <c r="I29" s="432">
        <v>43397</v>
      </c>
      <c r="J29" s="13"/>
      <c r="K29" s="450" t="e">
        <f t="shared" si="2"/>
        <v>#N/A</v>
      </c>
      <c r="L29" s="450">
        <f t="shared" si="2"/>
        <v>32.299999999999997</v>
      </c>
      <c r="M29" s="450" t="e">
        <f t="shared" si="2"/>
        <v>#N/A</v>
      </c>
      <c r="N29" s="450" t="e">
        <f t="shared" si="2"/>
        <v>#N/A</v>
      </c>
      <c r="O29" s="450" t="e">
        <f t="shared" si="2"/>
        <v>#N/A</v>
      </c>
      <c r="P29" s="450" t="e">
        <f t="shared" si="2"/>
        <v>#N/A</v>
      </c>
      <c r="Q29" s="450" t="e">
        <f t="shared" si="2"/>
        <v>#N/A</v>
      </c>
      <c r="R29" s="451">
        <f t="shared" si="3"/>
        <v>32.299999999999997</v>
      </c>
    </row>
    <row r="30" spans="1:18" x14ac:dyDescent="0.4">
      <c r="A30" s="34" t="s">
        <v>41</v>
      </c>
      <c r="B30" s="16" t="s">
        <v>274</v>
      </c>
      <c r="C30" s="405">
        <v>400</v>
      </c>
      <c r="D30" s="405">
        <v>300</v>
      </c>
      <c r="E30" s="49">
        <f t="shared" si="1"/>
        <v>0.75</v>
      </c>
      <c r="F30" s="449">
        <v>28.395253307379598</v>
      </c>
      <c r="G30" s="449">
        <v>14.08295627183262</v>
      </c>
      <c r="H30" s="49">
        <f>G30/F30</f>
        <v>0.49596163553760664</v>
      </c>
      <c r="I30" s="432">
        <v>43647</v>
      </c>
      <c r="J30" s="13"/>
      <c r="K30" s="450" t="e">
        <f t="shared" si="2"/>
        <v>#N/A</v>
      </c>
      <c r="L30" s="450">
        <f t="shared" si="2"/>
        <v>28.395253307379598</v>
      </c>
      <c r="M30" s="450" t="e">
        <f t="shared" si="2"/>
        <v>#N/A</v>
      </c>
      <c r="N30" s="450" t="e">
        <f t="shared" si="2"/>
        <v>#N/A</v>
      </c>
      <c r="O30" s="450" t="e">
        <f t="shared" si="2"/>
        <v>#N/A</v>
      </c>
      <c r="P30" s="450" t="e">
        <f t="shared" si="2"/>
        <v>#N/A</v>
      </c>
      <c r="Q30" s="450" t="e">
        <f t="shared" si="2"/>
        <v>#N/A</v>
      </c>
      <c r="R30" s="451">
        <f t="shared" si="3"/>
        <v>28.395253307379598</v>
      </c>
    </row>
    <row r="31" spans="1:18" x14ac:dyDescent="0.4">
      <c r="A31" s="34" t="s">
        <v>41</v>
      </c>
      <c r="B31" s="16" t="s">
        <v>277</v>
      </c>
      <c r="C31" s="405">
        <v>44</v>
      </c>
      <c r="D31" s="405">
        <v>11</v>
      </c>
      <c r="E31" s="49">
        <f t="shared" si="1"/>
        <v>0.25</v>
      </c>
      <c r="F31" s="449">
        <v>27.084864164128913</v>
      </c>
      <c r="G31" s="449">
        <v>4.855212687199419</v>
      </c>
      <c r="H31" s="49">
        <f>G31/F31</f>
        <v>0.17925925925925978</v>
      </c>
      <c r="I31" s="432">
        <v>43800</v>
      </c>
      <c r="J31" s="13"/>
      <c r="K31" s="450" t="e">
        <f t="shared" si="2"/>
        <v>#N/A</v>
      </c>
      <c r="L31" s="450">
        <f t="shared" si="2"/>
        <v>27.084864164128913</v>
      </c>
      <c r="M31" s="450" t="e">
        <f t="shared" si="2"/>
        <v>#N/A</v>
      </c>
      <c r="N31" s="450" t="e">
        <f t="shared" si="2"/>
        <v>#N/A</v>
      </c>
      <c r="O31" s="450" t="e">
        <f t="shared" si="2"/>
        <v>#N/A</v>
      </c>
      <c r="P31" s="450" t="e">
        <f t="shared" si="2"/>
        <v>#N/A</v>
      </c>
      <c r="Q31" s="450" t="e">
        <f t="shared" si="2"/>
        <v>#N/A</v>
      </c>
      <c r="R31" s="451">
        <f t="shared" si="3"/>
        <v>27.084864164128913</v>
      </c>
    </row>
    <row r="32" spans="1:18" x14ac:dyDescent="0.4">
      <c r="A32" s="34" t="s">
        <v>63</v>
      </c>
      <c r="B32" s="16" t="s">
        <v>303</v>
      </c>
      <c r="C32" s="405">
        <v>22</v>
      </c>
      <c r="D32" s="405">
        <v>1</v>
      </c>
      <c r="E32" s="49">
        <f t="shared" si="1"/>
        <v>4.5454545454545456E-2</v>
      </c>
      <c r="F32" s="449">
        <v>25.999419634572543</v>
      </c>
      <c r="G32" s="449">
        <v>2.3852678563827894</v>
      </c>
      <c r="H32" s="49">
        <f>G32/F32</f>
        <v>9.1743119266054551E-2</v>
      </c>
      <c r="I32" s="432">
        <v>43509</v>
      </c>
      <c r="J32" s="13"/>
      <c r="K32" s="450" t="e">
        <f t="shared" si="2"/>
        <v>#N/A</v>
      </c>
      <c r="L32" s="450" t="e">
        <f t="shared" si="2"/>
        <v>#N/A</v>
      </c>
      <c r="M32" s="450">
        <f t="shared" si="2"/>
        <v>25.999419634572543</v>
      </c>
      <c r="N32" s="450" t="e">
        <f t="shared" si="2"/>
        <v>#N/A</v>
      </c>
      <c r="O32" s="450" t="e">
        <f t="shared" si="2"/>
        <v>#N/A</v>
      </c>
      <c r="P32" s="450" t="e">
        <f t="shared" si="2"/>
        <v>#N/A</v>
      </c>
      <c r="Q32" s="450" t="e">
        <f t="shared" si="2"/>
        <v>#N/A</v>
      </c>
      <c r="R32" s="451">
        <f t="shared" si="3"/>
        <v>25.999419634572543</v>
      </c>
    </row>
    <row r="33" spans="1:18" x14ac:dyDescent="0.4">
      <c r="A33" s="34" t="s">
        <v>40</v>
      </c>
      <c r="B33" s="16" t="s">
        <v>318</v>
      </c>
      <c r="C33" s="405">
        <v>50</v>
      </c>
      <c r="D33" s="405">
        <v>12</v>
      </c>
      <c r="E33" s="49">
        <f t="shared" si="1"/>
        <v>0.24</v>
      </c>
      <c r="F33" s="449">
        <v>25.790578809368061</v>
      </c>
      <c r="G33" s="449"/>
      <c r="H33" s="449"/>
      <c r="I33" s="432">
        <v>43952</v>
      </c>
      <c r="J33" s="13"/>
      <c r="K33" s="450" t="e">
        <f t="shared" si="2"/>
        <v>#N/A</v>
      </c>
      <c r="L33" s="450" t="e">
        <f t="shared" si="2"/>
        <v>#N/A</v>
      </c>
      <c r="M33" s="450" t="e">
        <f t="shared" si="2"/>
        <v>#N/A</v>
      </c>
      <c r="N33" s="450">
        <f t="shared" si="2"/>
        <v>25.790578809368061</v>
      </c>
      <c r="O33" s="450" t="e">
        <f t="shared" si="2"/>
        <v>#N/A</v>
      </c>
      <c r="P33" s="450" t="e">
        <f t="shared" si="2"/>
        <v>#N/A</v>
      </c>
      <c r="Q33" s="450" t="e">
        <f t="shared" si="2"/>
        <v>#N/A</v>
      </c>
      <c r="R33" s="451">
        <f t="shared" si="3"/>
        <v>25.790578809368061</v>
      </c>
    </row>
    <row r="34" spans="1:18" x14ac:dyDescent="0.4">
      <c r="A34" s="34" t="s">
        <v>18</v>
      </c>
      <c r="B34" s="16" t="s">
        <v>330</v>
      </c>
      <c r="C34" s="405">
        <v>13</v>
      </c>
      <c r="D34" s="405">
        <v>13</v>
      </c>
      <c r="E34" s="49">
        <f t="shared" si="1"/>
        <v>1</v>
      </c>
      <c r="F34" s="449">
        <v>120.42941429586682</v>
      </c>
      <c r="G34" s="449"/>
      <c r="H34" s="449"/>
      <c r="I34" s="432">
        <v>42256</v>
      </c>
      <c r="J34" s="13"/>
      <c r="K34" s="450" t="e">
        <f t="shared" si="2"/>
        <v>#N/A</v>
      </c>
      <c r="L34" s="450" t="e">
        <f t="shared" si="2"/>
        <v>#N/A</v>
      </c>
      <c r="M34" s="450" t="e">
        <f t="shared" si="2"/>
        <v>#N/A</v>
      </c>
      <c r="N34" s="450" t="e">
        <f t="shared" si="2"/>
        <v>#N/A</v>
      </c>
      <c r="O34" s="450">
        <f t="shared" si="2"/>
        <v>120.42941429586682</v>
      </c>
      <c r="P34" s="450" t="e">
        <f t="shared" si="2"/>
        <v>#N/A</v>
      </c>
      <c r="Q34" s="450" t="e">
        <f t="shared" si="2"/>
        <v>#N/A</v>
      </c>
      <c r="R34" s="451" t="e">
        <f t="shared" si="3"/>
        <v>#N/A</v>
      </c>
    </row>
    <row r="35" spans="1:18" x14ac:dyDescent="0.4">
      <c r="A35" s="34" t="s">
        <v>18</v>
      </c>
      <c r="B35" s="16" t="s">
        <v>333</v>
      </c>
      <c r="C35" s="405">
        <v>20</v>
      </c>
      <c r="D35" s="405">
        <v>20</v>
      </c>
      <c r="E35" s="49">
        <f t="shared" si="1"/>
        <v>1</v>
      </c>
      <c r="F35" s="449">
        <v>89.033578464301613</v>
      </c>
      <c r="G35" s="449"/>
      <c r="H35" s="449"/>
      <c r="I35" s="432">
        <v>42734</v>
      </c>
      <c r="J35" s="13"/>
      <c r="K35" s="450" t="e">
        <f t="shared" si="2"/>
        <v>#N/A</v>
      </c>
      <c r="L35" s="450" t="e">
        <f t="shared" si="2"/>
        <v>#N/A</v>
      </c>
      <c r="M35" s="450" t="e">
        <f t="shared" si="2"/>
        <v>#N/A</v>
      </c>
      <c r="N35" s="450" t="e">
        <f t="shared" si="2"/>
        <v>#N/A</v>
      </c>
      <c r="O35" s="450">
        <f t="shared" si="2"/>
        <v>89.033578464301613</v>
      </c>
      <c r="P35" s="450" t="e">
        <f t="shared" si="2"/>
        <v>#N/A</v>
      </c>
      <c r="Q35" s="450" t="e">
        <f t="shared" si="2"/>
        <v>#N/A</v>
      </c>
      <c r="R35" s="451" t="e">
        <f t="shared" si="3"/>
        <v>#N/A</v>
      </c>
    </row>
    <row r="36" spans="1:18" x14ac:dyDescent="0.4">
      <c r="A36" s="34" t="s">
        <v>18</v>
      </c>
      <c r="B36" s="16" t="s">
        <v>335</v>
      </c>
      <c r="C36" s="405">
        <v>14</v>
      </c>
      <c r="D36" s="405">
        <v>14</v>
      </c>
      <c r="E36" s="49">
        <f t="shared" si="1"/>
        <v>1</v>
      </c>
      <c r="F36" s="449">
        <v>85.196295820254306</v>
      </c>
      <c r="G36" s="449"/>
      <c r="H36" s="449"/>
      <c r="I36" s="432">
        <v>43007</v>
      </c>
      <c r="J36" s="13"/>
      <c r="K36" s="450" t="e">
        <f t="shared" si="2"/>
        <v>#N/A</v>
      </c>
      <c r="L36" s="450" t="e">
        <f t="shared" si="2"/>
        <v>#N/A</v>
      </c>
      <c r="M36" s="450" t="e">
        <f t="shared" si="2"/>
        <v>#N/A</v>
      </c>
      <c r="N36" s="450" t="e">
        <f t="shared" si="2"/>
        <v>#N/A</v>
      </c>
      <c r="O36" s="450">
        <f t="shared" si="2"/>
        <v>85.196295820254306</v>
      </c>
      <c r="P36" s="450" t="e">
        <f t="shared" si="2"/>
        <v>#N/A</v>
      </c>
      <c r="Q36" s="450" t="e">
        <f t="shared" si="2"/>
        <v>#N/A</v>
      </c>
      <c r="R36" s="451" t="e">
        <f t="shared" si="3"/>
        <v>#N/A</v>
      </c>
    </row>
    <row r="37" spans="1:18" x14ac:dyDescent="0.4">
      <c r="A37" s="34" t="s">
        <v>18</v>
      </c>
      <c r="B37" s="16" t="s">
        <v>344</v>
      </c>
      <c r="C37" s="405">
        <v>30</v>
      </c>
      <c r="D37" s="405">
        <v>30</v>
      </c>
      <c r="E37" s="49">
        <f t="shared" si="1"/>
        <v>1</v>
      </c>
      <c r="F37" s="449">
        <v>65.549710453625508</v>
      </c>
      <c r="G37" s="449"/>
      <c r="H37" s="449"/>
      <c r="I37" s="432">
        <v>43461</v>
      </c>
      <c r="J37" s="13"/>
      <c r="K37" s="450" t="e">
        <f t="shared" si="2"/>
        <v>#N/A</v>
      </c>
      <c r="L37" s="450" t="e">
        <f t="shared" si="2"/>
        <v>#N/A</v>
      </c>
      <c r="M37" s="450" t="e">
        <f t="shared" si="2"/>
        <v>#N/A</v>
      </c>
      <c r="N37" s="450" t="e">
        <f t="shared" si="2"/>
        <v>#N/A</v>
      </c>
      <c r="O37" s="450">
        <f t="shared" si="2"/>
        <v>65.549710453625508</v>
      </c>
      <c r="P37" s="450" t="e">
        <f t="shared" si="2"/>
        <v>#N/A</v>
      </c>
      <c r="Q37" s="450" t="e">
        <f t="shared" si="2"/>
        <v>#N/A</v>
      </c>
      <c r="R37" s="451" t="e">
        <f t="shared" si="3"/>
        <v>#N/A</v>
      </c>
    </row>
    <row r="38" spans="1:18" x14ac:dyDescent="0.4">
      <c r="A38" s="34" t="s">
        <v>18</v>
      </c>
      <c r="B38" s="16" t="s">
        <v>340</v>
      </c>
      <c r="C38" s="405">
        <v>52</v>
      </c>
      <c r="D38" s="405">
        <v>52</v>
      </c>
      <c r="E38" s="49">
        <f t="shared" si="1"/>
        <v>1</v>
      </c>
      <c r="F38" s="449">
        <v>76.82317609669775</v>
      </c>
      <c r="G38" s="449"/>
      <c r="H38" s="449"/>
      <c r="I38" s="432">
        <v>43461</v>
      </c>
      <c r="J38" s="13"/>
      <c r="K38" s="450" t="e">
        <f t="shared" si="2"/>
        <v>#N/A</v>
      </c>
      <c r="L38" s="450" t="e">
        <f t="shared" si="2"/>
        <v>#N/A</v>
      </c>
      <c r="M38" s="450" t="e">
        <f t="shared" si="2"/>
        <v>#N/A</v>
      </c>
      <c r="N38" s="450" t="e">
        <f t="shared" si="2"/>
        <v>#N/A</v>
      </c>
      <c r="O38" s="450">
        <f t="shared" si="2"/>
        <v>76.82317609669775</v>
      </c>
      <c r="P38" s="450" t="e">
        <f t="shared" si="2"/>
        <v>#N/A</v>
      </c>
      <c r="Q38" s="450" t="e">
        <f t="shared" si="2"/>
        <v>#N/A</v>
      </c>
      <c r="R38" s="451" t="e">
        <f t="shared" si="3"/>
        <v>#N/A</v>
      </c>
    </row>
    <row r="39" spans="1:18" x14ac:dyDescent="0.4">
      <c r="A39" s="34" t="s">
        <v>18</v>
      </c>
      <c r="B39" s="16" t="s">
        <v>346</v>
      </c>
      <c r="C39" s="405">
        <v>15</v>
      </c>
      <c r="D39" s="405">
        <v>15</v>
      </c>
      <c r="E39" s="49">
        <f t="shared" si="1"/>
        <v>1</v>
      </c>
      <c r="F39" s="449">
        <v>87.634418582477352</v>
      </c>
      <c r="G39" s="449"/>
      <c r="H39" s="449"/>
      <c r="I39" s="432">
        <v>43461</v>
      </c>
      <c r="J39" s="13"/>
      <c r="K39" s="450" t="e">
        <f t="shared" si="2"/>
        <v>#N/A</v>
      </c>
      <c r="L39" s="450" t="e">
        <f t="shared" si="2"/>
        <v>#N/A</v>
      </c>
      <c r="M39" s="450" t="e">
        <f t="shared" si="2"/>
        <v>#N/A</v>
      </c>
      <c r="N39" s="450" t="e">
        <f t="shared" si="2"/>
        <v>#N/A</v>
      </c>
      <c r="O39" s="450">
        <f t="shared" si="2"/>
        <v>87.634418582477352</v>
      </c>
      <c r="P39" s="450" t="e">
        <f t="shared" si="2"/>
        <v>#N/A</v>
      </c>
      <c r="Q39" s="450" t="e">
        <f t="shared" si="2"/>
        <v>#N/A</v>
      </c>
      <c r="R39" s="451" t="e">
        <f t="shared" si="3"/>
        <v>#N/A</v>
      </c>
    </row>
    <row r="40" spans="1:18" x14ac:dyDescent="0.4">
      <c r="A40" s="34" t="s">
        <v>18</v>
      </c>
      <c r="B40" s="16" t="s">
        <v>338</v>
      </c>
      <c r="C40" s="405">
        <v>60</v>
      </c>
      <c r="D40" s="405">
        <v>60</v>
      </c>
      <c r="E40" s="49">
        <f t="shared" si="1"/>
        <v>1</v>
      </c>
      <c r="F40" s="449">
        <v>58.345420593836245</v>
      </c>
      <c r="G40" s="449"/>
      <c r="H40" s="449"/>
      <c r="I40" s="432">
        <v>43462</v>
      </c>
      <c r="J40" s="13"/>
      <c r="K40" s="450" t="e">
        <f t="shared" si="2"/>
        <v>#N/A</v>
      </c>
      <c r="L40" s="450" t="e">
        <f t="shared" si="2"/>
        <v>#N/A</v>
      </c>
      <c r="M40" s="450" t="e">
        <f t="shared" si="2"/>
        <v>#N/A</v>
      </c>
      <c r="N40" s="450" t="e">
        <f t="shared" si="2"/>
        <v>#N/A</v>
      </c>
      <c r="O40" s="450">
        <f t="shared" si="2"/>
        <v>58.345420593836245</v>
      </c>
      <c r="P40" s="450" t="e">
        <f t="shared" si="2"/>
        <v>#N/A</v>
      </c>
      <c r="Q40" s="450" t="e">
        <f t="shared" si="2"/>
        <v>#N/A</v>
      </c>
      <c r="R40" s="451" t="e">
        <f t="shared" si="3"/>
        <v>#N/A</v>
      </c>
    </row>
    <row r="41" spans="1:18" x14ac:dyDescent="0.4">
      <c r="A41" s="34" t="s">
        <v>18</v>
      </c>
      <c r="B41" s="16" t="s">
        <v>336</v>
      </c>
      <c r="C41" s="405">
        <v>30</v>
      </c>
      <c r="D41" s="405">
        <v>30</v>
      </c>
      <c r="E41" s="49">
        <f t="shared" si="1"/>
        <v>1</v>
      </c>
      <c r="F41" s="449">
        <v>59.591600417038734</v>
      </c>
      <c r="G41" s="449"/>
      <c r="H41" s="449"/>
      <c r="I41" s="432">
        <v>43462</v>
      </c>
      <c r="J41" s="13"/>
      <c r="K41" s="450" t="e">
        <f t="shared" si="2"/>
        <v>#N/A</v>
      </c>
      <c r="L41" s="450" t="e">
        <f t="shared" si="2"/>
        <v>#N/A</v>
      </c>
      <c r="M41" s="450" t="e">
        <f t="shared" si="2"/>
        <v>#N/A</v>
      </c>
      <c r="N41" s="450" t="e">
        <f t="shared" si="2"/>
        <v>#N/A</v>
      </c>
      <c r="O41" s="450">
        <f t="shared" si="2"/>
        <v>59.591600417038734</v>
      </c>
      <c r="P41" s="450" t="e">
        <f t="shared" si="2"/>
        <v>#N/A</v>
      </c>
      <c r="Q41" s="450" t="e">
        <f t="shared" si="2"/>
        <v>#N/A</v>
      </c>
      <c r="R41" s="451" t="e">
        <f t="shared" si="3"/>
        <v>#N/A</v>
      </c>
    </row>
    <row r="42" spans="1:18" x14ac:dyDescent="0.4">
      <c r="A42" s="34" t="s">
        <v>18</v>
      </c>
      <c r="B42" s="16" t="s">
        <v>341</v>
      </c>
      <c r="C42" s="405">
        <v>39</v>
      </c>
      <c r="D42" s="405">
        <v>39</v>
      </c>
      <c r="E42" s="49">
        <f t="shared" si="1"/>
        <v>1</v>
      </c>
      <c r="F42" s="449">
        <v>68.509271270967474</v>
      </c>
      <c r="G42" s="449"/>
      <c r="H42" s="449"/>
      <c r="I42" s="432">
        <v>43463</v>
      </c>
      <c r="J42" s="13"/>
      <c r="K42" s="450" t="e">
        <f t="shared" si="2"/>
        <v>#N/A</v>
      </c>
      <c r="L42" s="450" t="e">
        <f t="shared" si="2"/>
        <v>#N/A</v>
      </c>
      <c r="M42" s="450" t="e">
        <f t="shared" si="2"/>
        <v>#N/A</v>
      </c>
      <c r="N42" s="450" t="e">
        <f t="shared" si="2"/>
        <v>#N/A</v>
      </c>
      <c r="O42" s="450">
        <f t="shared" si="2"/>
        <v>68.509271270967474</v>
      </c>
      <c r="P42" s="450" t="e">
        <f t="shared" si="2"/>
        <v>#N/A</v>
      </c>
      <c r="Q42" s="450" t="e">
        <f t="shared" si="2"/>
        <v>#N/A</v>
      </c>
      <c r="R42" s="451" t="e">
        <f t="shared" si="3"/>
        <v>#N/A</v>
      </c>
    </row>
    <row r="43" spans="1:18" x14ac:dyDescent="0.4">
      <c r="A43" s="34" t="s">
        <v>18</v>
      </c>
      <c r="B43" s="16" t="s">
        <v>343</v>
      </c>
      <c r="C43" s="405">
        <v>36</v>
      </c>
      <c r="D43" s="405">
        <v>36</v>
      </c>
      <c r="E43" s="49">
        <f t="shared" si="1"/>
        <v>1</v>
      </c>
      <c r="F43" s="449">
        <v>74.544486240135413</v>
      </c>
      <c r="G43" s="449"/>
      <c r="H43" s="449"/>
      <c r="I43" s="432">
        <v>43463</v>
      </c>
      <c r="J43" s="13"/>
      <c r="K43" s="450" t="e">
        <f t="shared" si="2"/>
        <v>#N/A</v>
      </c>
      <c r="L43" s="450" t="e">
        <f t="shared" si="2"/>
        <v>#N/A</v>
      </c>
      <c r="M43" s="450" t="e">
        <f t="shared" si="2"/>
        <v>#N/A</v>
      </c>
      <c r="N43" s="450" t="e">
        <f t="shared" si="2"/>
        <v>#N/A</v>
      </c>
      <c r="O43" s="450">
        <f t="shared" si="2"/>
        <v>74.544486240135413</v>
      </c>
      <c r="P43" s="450" t="e">
        <f t="shared" si="2"/>
        <v>#N/A</v>
      </c>
      <c r="Q43" s="450" t="e">
        <f t="shared" si="2"/>
        <v>#N/A</v>
      </c>
      <c r="R43" s="451" t="e">
        <f t="shared" si="3"/>
        <v>#N/A</v>
      </c>
    </row>
    <row r="44" spans="1:18" x14ac:dyDescent="0.4">
      <c r="A44" s="34" t="s">
        <v>18</v>
      </c>
      <c r="B44" s="16" t="s">
        <v>339</v>
      </c>
      <c r="C44" s="405">
        <v>12.5</v>
      </c>
      <c r="D44" s="405">
        <v>12.5</v>
      </c>
      <c r="E44" s="49">
        <f t="shared" si="1"/>
        <v>1</v>
      </c>
      <c r="F44" s="449">
        <v>79.214297047386083</v>
      </c>
      <c r="G44" s="449"/>
      <c r="H44" s="449"/>
      <c r="I44" s="432">
        <v>43524</v>
      </c>
      <c r="J44" s="13"/>
      <c r="K44" s="450" t="e">
        <f t="shared" si="2"/>
        <v>#N/A</v>
      </c>
      <c r="L44" s="450" t="e">
        <f t="shared" si="2"/>
        <v>#N/A</v>
      </c>
      <c r="M44" s="450" t="e">
        <f t="shared" si="2"/>
        <v>#N/A</v>
      </c>
      <c r="N44" s="450" t="e">
        <f t="shared" si="2"/>
        <v>#N/A</v>
      </c>
      <c r="O44" s="450">
        <f t="shared" si="2"/>
        <v>79.214297047386083</v>
      </c>
      <c r="P44" s="450" t="e">
        <f t="shared" si="2"/>
        <v>#N/A</v>
      </c>
      <c r="Q44" s="450" t="e">
        <f t="shared" si="2"/>
        <v>#N/A</v>
      </c>
      <c r="R44" s="451" t="e">
        <f t="shared" si="3"/>
        <v>#N/A</v>
      </c>
    </row>
    <row r="45" spans="1:18" x14ac:dyDescent="0.4">
      <c r="A45" s="34" t="s">
        <v>18</v>
      </c>
      <c r="B45" s="16" t="s">
        <v>351</v>
      </c>
      <c r="C45" s="405">
        <v>20</v>
      </c>
      <c r="D45" s="405">
        <v>20</v>
      </c>
      <c r="E45" s="49">
        <f t="shared" si="1"/>
        <v>1</v>
      </c>
      <c r="F45" s="449">
        <v>64.128574676519918</v>
      </c>
      <c r="G45" s="449"/>
      <c r="H45" s="449"/>
      <c r="I45" s="432">
        <v>44077</v>
      </c>
      <c r="J45" s="13"/>
      <c r="K45" s="450" t="e">
        <f t="shared" si="2"/>
        <v>#N/A</v>
      </c>
      <c r="L45" s="450" t="e">
        <f t="shared" si="2"/>
        <v>#N/A</v>
      </c>
      <c r="M45" s="450" t="e">
        <f t="shared" si="2"/>
        <v>#N/A</v>
      </c>
      <c r="N45" s="450" t="e">
        <f t="shared" si="2"/>
        <v>#N/A</v>
      </c>
      <c r="O45" s="450">
        <f t="shared" si="2"/>
        <v>64.128574676519918</v>
      </c>
      <c r="P45" s="450" t="e">
        <f t="shared" si="2"/>
        <v>#N/A</v>
      </c>
      <c r="Q45" s="450" t="e">
        <f t="shared" si="2"/>
        <v>#N/A</v>
      </c>
      <c r="R45" s="451" t="e">
        <f t="shared" si="3"/>
        <v>#N/A</v>
      </c>
    </row>
    <row r="46" spans="1:18" x14ac:dyDescent="0.4">
      <c r="A46" s="34" t="s">
        <v>18</v>
      </c>
      <c r="B46" s="16" t="s">
        <v>352</v>
      </c>
      <c r="C46" s="405">
        <v>40</v>
      </c>
      <c r="D46" s="405">
        <v>40</v>
      </c>
      <c r="E46" s="49">
        <f t="shared" si="1"/>
        <v>1</v>
      </c>
      <c r="F46" s="449">
        <v>65.937764408884803</v>
      </c>
      <c r="G46" s="449"/>
      <c r="H46" s="449"/>
      <c r="I46" s="432">
        <v>44085</v>
      </c>
      <c r="J46" s="13"/>
      <c r="K46" s="450" t="e">
        <f t="shared" si="2"/>
        <v>#N/A</v>
      </c>
      <c r="L46" s="450" t="e">
        <f t="shared" si="2"/>
        <v>#N/A</v>
      </c>
      <c r="M46" s="450" t="e">
        <f t="shared" si="2"/>
        <v>#N/A</v>
      </c>
      <c r="N46" s="450" t="e">
        <f t="shared" si="2"/>
        <v>#N/A</v>
      </c>
      <c r="O46" s="450">
        <f t="shared" si="2"/>
        <v>65.937764408884803</v>
      </c>
      <c r="P46" s="450" t="e">
        <f t="shared" si="2"/>
        <v>#N/A</v>
      </c>
      <c r="Q46" s="450" t="e">
        <f t="shared" si="2"/>
        <v>#N/A</v>
      </c>
      <c r="R46" s="451" t="e">
        <f t="shared" si="3"/>
        <v>#N/A</v>
      </c>
    </row>
    <row r="47" spans="1:18" x14ac:dyDescent="0.4">
      <c r="A47" s="34" t="s">
        <v>18</v>
      </c>
      <c r="B47" s="16" t="s">
        <v>354</v>
      </c>
      <c r="C47" s="405">
        <v>60</v>
      </c>
      <c r="D47" s="405">
        <v>60</v>
      </c>
      <c r="E47" s="49">
        <f t="shared" si="1"/>
        <v>1</v>
      </c>
      <c r="F47" s="449">
        <v>96.961087930784089</v>
      </c>
      <c r="G47" s="449"/>
      <c r="H47" s="449"/>
      <c r="I47" s="432">
        <v>44089</v>
      </c>
      <c r="J47" s="13"/>
      <c r="K47" s="450" t="e">
        <f t="shared" si="2"/>
        <v>#N/A</v>
      </c>
      <c r="L47" s="450" t="e">
        <f t="shared" si="2"/>
        <v>#N/A</v>
      </c>
      <c r="M47" s="450" t="e">
        <f t="shared" si="2"/>
        <v>#N/A</v>
      </c>
      <c r="N47" s="450" t="e">
        <f t="shared" si="2"/>
        <v>#N/A</v>
      </c>
      <c r="O47" s="450">
        <f t="shared" si="2"/>
        <v>96.961087930784089</v>
      </c>
      <c r="P47" s="450" t="e">
        <f t="shared" si="2"/>
        <v>#N/A</v>
      </c>
      <c r="Q47" s="450" t="e">
        <f t="shared" si="2"/>
        <v>#N/A</v>
      </c>
      <c r="R47" s="451" t="e">
        <f t="shared" si="3"/>
        <v>#N/A</v>
      </c>
    </row>
    <row r="48" spans="1:18" x14ac:dyDescent="0.4">
      <c r="A48" s="34" t="s">
        <v>18</v>
      </c>
      <c r="B48" s="16" t="s">
        <v>358</v>
      </c>
      <c r="C48" s="405">
        <v>15</v>
      </c>
      <c r="D48" s="405">
        <v>15</v>
      </c>
      <c r="E48" s="49">
        <f t="shared" si="1"/>
        <v>1</v>
      </c>
      <c r="F48" s="449">
        <v>80.161455640370761</v>
      </c>
      <c r="G48" s="449"/>
      <c r="H48" s="449"/>
      <c r="I48" s="432">
        <v>44077</v>
      </c>
      <c r="J48" s="13"/>
      <c r="K48" s="450" t="e">
        <f t="shared" si="2"/>
        <v>#N/A</v>
      </c>
      <c r="L48" s="450" t="e">
        <f t="shared" si="2"/>
        <v>#N/A</v>
      </c>
      <c r="M48" s="450" t="e">
        <f t="shared" si="2"/>
        <v>#N/A</v>
      </c>
      <c r="N48" s="450" t="e">
        <f t="shared" si="2"/>
        <v>#N/A</v>
      </c>
      <c r="O48" s="450">
        <f t="shared" si="2"/>
        <v>80.161455640370761</v>
      </c>
      <c r="P48" s="450" t="e">
        <f t="shared" si="2"/>
        <v>#N/A</v>
      </c>
      <c r="Q48" s="450" t="e">
        <f t="shared" si="2"/>
        <v>#N/A</v>
      </c>
      <c r="R48" s="451" t="e">
        <f t="shared" si="3"/>
        <v>#N/A</v>
      </c>
    </row>
    <row r="49" spans="1:18" x14ac:dyDescent="0.4">
      <c r="A49" s="34" t="s">
        <v>18</v>
      </c>
      <c r="B49" s="16" t="s">
        <v>359</v>
      </c>
      <c r="C49" s="405">
        <v>120</v>
      </c>
      <c r="D49" s="405">
        <v>120</v>
      </c>
      <c r="E49" s="49">
        <f t="shared" si="1"/>
        <v>1</v>
      </c>
      <c r="F49" s="449">
        <v>69.551846601054478</v>
      </c>
      <c r="G49" s="449"/>
      <c r="H49" s="449"/>
      <c r="I49" s="432">
        <v>44085</v>
      </c>
      <c r="J49" s="13"/>
      <c r="K49" s="450" t="e">
        <f t="shared" si="2"/>
        <v>#N/A</v>
      </c>
      <c r="L49" s="450" t="e">
        <f t="shared" si="2"/>
        <v>#N/A</v>
      </c>
      <c r="M49" s="450" t="e">
        <f t="shared" si="2"/>
        <v>#N/A</v>
      </c>
      <c r="N49" s="450" t="e">
        <f t="shared" si="2"/>
        <v>#N/A</v>
      </c>
      <c r="O49" s="450">
        <f t="shared" si="2"/>
        <v>69.551846601054478</v>
      </c>
      <c r="P49" s="450" t="e">
        <f t="shared" si="2"/>
        <v>#N/A</v>
      </c>
      <c r="Q49" s="450" t="e">
        <f t="shared" si="2"/>
        <v>#N/A</v>
      </c>
      <c r="R49" s="451" t="e">
        <f t="shared" si="3"/>
        <v>#N/A</v>
      </c>
    </row>
    <row r="50" spans="1:18" x14ac:dyDescent="0.4">
      <c r="A50" s="34" t="s">
        <v>18</v>
      </c>
      <c r="B50" s="16" t="s">
        <v>360</v>
      </c>
      <c r="C50" s="405">
        <v>7</v>
      </c>
      <c r="D50" s="405">
        <v>7</v>
      </c>
      <c r="E50" s="49">
        <f t="shared" si="1"/>
        <v>1</v>
      </c>
      <c r="F50" s="449">
        <v>93.439894546752058</v>
      </c>
      <c r="G50" s="449"/>
      <c r="H50" s="449"/>
      <c r="I50" s="432">
        <v>44088</v>
      </c>
      <c r="J50" s="13"/>
      <c r="K50" s="450" t="e">
        <f t="shared" si="2"/>
        <v>#N/A</v>
      </c>
      <c r="L50" s="450" t="e">
        <f t="shared" si="2"/>
        <v>#N/A</v>
      </c>
      <c r="M50" s="450" t="e">
        <f t="shared" si="2"/>
        <v>#N/A</v>
      </c>
      <c r="N50" s="450" t="e">
        <f t="shared" si="2"/>
        <v>#N/A</v>
      </c>
      <c r="O50" s="450">
        <f t="shared" si="2"/>
        <v>93.439894546752058</v>
      </c>
      <c r="P50" s="450" t="e">
        <f t="shared" si="2"/>
        <v>#N/A</v>
      </c>
      <c r="Q50" s="450" t="e">
        <f t="shared" si="2"/>
        <v>#N/A</v>
      </c>
      <c r="R50" s="451" t="e">
        <f t="shared" si="3"/>
        <v>#N/A</v>
      </c>
    </row>
    <row r="51" spans="1:18" x14ac:dyDescent="0.4">
      <c r="A51" s="34" t="s">
        <v>18</v>
      </c>
      <c r="B51" s="16" t="s">
        <v>361</v>
      </c>
      <c r="C51" s="405">
        <v>30</v>
      </c>
      <c r="D51" s="405">
        <v>30</v>
      </c>
      <c r="E51" s="49">
        <f t="shared" si="1"/>
        <v>1</v>
      </c>
      <c r="F51" s="449">
        <v>92.241219408734651</v>
      </c>
      <c r="G51" s="449"/>
      <c r="H51" s="449"/>
      <c r="I51" s="432">
        <v>44088</v>
      </c>
      <c r="J51" s="13"/>
      <c r="K51" s="450" t="e">
        <f t="shared" si="2"/>
        <v>#N/A</v>
      </c>
      <c r="L51" s="450" t="e">
        <f t="shared" si="2"/>
        <v>#N/A</v>
      </c>
      <c r="M51" s="450" t="e">
        <f t="shared" si="2"/>
        <v>#N/A</v>
      </c>
      <c r="N51" s="450" t="e">
        <f t="shared" si="2"/>
        <v>#N/A</v>
      </c>
      <c r="O51" s="450">
        <f t="shared" si="2"/>
        <v>92.241219408734651</v>
      </c>
      <c r="P51" s="450" t="e">
        <f t="shared" si="2"/>
        <v>#N/A</v>
      </c>
      <c r="Q51" s="450" t="e">
        <f t="shared" si="2"/>
        <v>#N/A</v>
      </c>
      <c r="R51" s="451" t="e">
        <f t="shared" si="3"/>
        <v>#N/A</v>
      </c>
    </row>
    <row r="52" spans="1:18" x14ac:dyDescent="0.4">
      <c r="A52" s="34" t="s">
        <v>20</v>
      </c>
      <c r="B52" s="16" t="s">
        <v>382</v>
      </c>
      <c r="C52" s="405">
        <v>300</v>
      </c>
      <c r="D52" s="405">
        <v>40</v>
      </c>
      <c r="E52" s="49">
        <f t="shared" si="1"/>
        <v>0.13333333333333333</v>
      </c>
      <c r="F52" s="449">
        <v>17.690225594801767</v>
      </c>
      <c r="G52" s="449">
        <v>3.3582226693867998</v>
      </c>
      <c r="H52" s="49">
        <f t="shared" ref="H52:H57" si="4">G52/F52</f>
        <v>0.18983492615117389</v>
      </c>
      <c r="I52" s="432">
        <v>43643</v>
      </c>
      <c r="J52" s="13"/>
      <c r="K52" s="450" t="e">
        <f t="shared" si="2"/>
        <v>#N/A</v>
      </c>
      <c r="L52" s="450" t="e">
        <f t="shared" si="2"/>
        <v>#N/A</v>
      </c>
      <c r="M52" s="450" t="e">
        <f t="shared" si="2"/>
        <v>#N/A</v>
      </c>
      <c r="N52" s="450" t="e">
        <f t="shared" ref="N52:Q52" si="5">IF($A52=N$25,$F52,NA())</f>
        <v>#N/A</v>
      </c>
      <c r="O52" s="450" t="e">
        <f t="shared" si="5"/>
        <v>#N/A</v>
      </c>
      <c r="P52" s="450">
        <f t="shared" si="5"/>
        <v>17.690225594801767</v>
      </c>
      <c r="Q52" s="450" t="e">
        <f t="shared" si="5"/>
        <v>#N/A</v>
      </c>
      <c r="R52" s="451">
        <f t="shared" si="3"/>
        <v>17.690225594801767</v>
      </c>
    </row>
    <row r="53" spans="1:18" x14ac:dyDescent="0.4">
      <c r="A53" s="34" t="s">
        <v>20</v>
      </c>
      <c r="B53" s="16" t="s">
        <v>385</v>
      </c>
      <c r="C53" s="405">
        <v>50</v>
      </c>
      <c r="D53" s="405">
        <v>20</v>
      </c>
      <c r="E53" s="49">
        <f t="shared" si="1"/>
        <v>0.4</v>
      </c>
      <c r="F53" s="449">
        <v>28.784017142081353</v>
      </c>
      <c r="G53" s="449">
        <v>13.45170995489816</v>
      </c>
      <c r="H53" s="49">
        <f t="shared" si="4"/>
        <v>0.46733261339092835</v>
      </c>
      <c r="I53" s="432">
        <v>43643</v>
      </c>
      <c r="J53" s="13"/>
      <c r="K53" s="450" t="e">
        <f t="shared" si="2"/>
        <v>#N/A</v>
      </c>
      <c r="L53" s="450" t="e">
        <f t="shared" si="2"/>
        <v>#N/A</v>
      </c>
      <c r="M53" s="450" t="e">
        <f t="shared" si="2"/>
        <v>#N/A</v>
      </c>
      <c r="N53" s="450" t="e">
        <f t="shared" si="2"/>
        <v>#N/A</v>
      </c>
      <c r="O53" s="450" t="e">
        <f t="shared" si="2"/>
        <v>#N/A</v>
      </c>
      <c r="P53" s="450">
        <f t="shared" si="2"/>
        <v>28.784017142081353</v>
      </c>
      <c r="Q53" s="450" t="e">
        <f t="shared" si="2"/>
        <v>#N/A</v>
      </c>
      <c r="R53" s="451">
        <f t="shared" si="3"/>
        <v>28.784017142081353</v>
      </c>
    </row>
    <row r="54" spans="1:18" x14ac:dyDescent="0.4">
      <c r="A54" s="34" t="s">
        <v>20</v>
      </c>
      <c r="B54" s="16" t="s">
        <v>380</v>
      </c>
      <c r="C54" s="405">
        <v>100</v>
      </c>
      <c r="D54" s="405">
        <v>50</v>
      </c>
      <c r="E54" s="49">
        <f t="shared" si="1"/>
        <v>0.5</v>
      </c>
      <c r="F54" s="449">
        <v>23.336788593992207</v>
      </c>
      <c r="G54" s="449">
        <v>7.3914498838703881</v>
      </c>
      <c r="H54" s="49">
        <f t="shared" si="4"/>
        <v>0.31672952146351591</v>
      </c>
      <c r="I54" s="432">
        <v>43755</v>
      </c>
      <c r="J54" s="13"/>
      <c r="K54" s="450" t="e">
        <f t="shared" si="2"/>
        <v>#N/A</v>
      </c>
      <c r="L54" s="450" t="e">
        <f t="shared" si="2"/>
        <v>#N/A</v>
      </c>
      <c r="M54" s="450" t="e">
        <f t="shared" si="2"/>
        <v>#N/A</v>
      </c>
      <c r="N54" s="450" t="e">
        <f t="shared" si="2"/>
        <v>#N/A</v>
      </c>
      <c r="O54" s="450" t="e">
        <f t="shared" si="2"/>
        <v>#N/A</v>
      </c>
      <c r="P54" s="450">
        <f t="shared" si="2"/>
        <v>23.336788593992207</v>
      </c>
      <c r="Q54" s="450" t="e">
        <f t="shared" si="2"/>
        <v>#N/A</v>
      </c>
      <c r="R54" s="451">
        <f t="shared" si="3"/>
        <v>23.336788593992207</v>
      </c>
    </row>
    <row r="55" spans="1:18" x14ac:dyDescent="0.4">
      <c r="A55" s="34" t="s">
        <v>71</v>
      </c>
      <c r="B55" s="16" t="s">
        <v>387</v>
      </c>
      <c r="C55" s="405">
        <v>101</v>
      </c>
      <c r="D55" s="405">
        <v>25</v>
      </c>
      <c r="E55" s="49">
        <f t="shared" si="1"/>
        <v>0.24752475247524752</v>
      </c>
      <c r="F55" s="449">
        <v>23.31761363736258</v>
      </c>
      <c r="G55" s="449">
        <v>3.442516776953827</v>
      </c>
      <c r="H55" s="49">
        <f t="shared" si="4"/>
        <v>0.14763589578642683</v>
      </c>
      <c r="I55" s="432">
        <v>43250</v>
      </c>
      <c r="J55" s="13"/>
      <c r="K55" s="450" t="e">
        <f t="shared" si="2"/>
        <v>#N/A</v>
      </c>
      <c r="L55" s="450" t="e">
        <f t="shared" si="2"/>
        <v>#N/A</v>
      </c>
      <c r="M55" s="450" t="e">
        <f t="shared" si="2"/>
        <v>#N/A</v>
      </c>
      <c r="N55" s="450" t="e">
        <f t="shared" si="2"/>
        <v>#N/A</v>
      </c>
      <c r="O55" s="450" t="e">
        <f t="shared" si="2"/>
        <v>#N/A</v>
      </c>
      <c r="P55" s="450" t="e">
        <f t="shared" si="2"/>
        <v>#N/A</v>
      </c>
      <c r="Q55" s="450">
        <f t="shared" si="2"/>
        <v>23.31761363736258</v>
      </c>
      <c r="R55" s="451">
        <f t="shared" si="3"/>
        <v>23.31761363736258</v>
      </c>
    </row>
    <row r="56" spans="1:18" x14ac:dyDescent="0.4">
      <c r="A56" s="34" t="s">
        <v>71</v>
      </c>
      <c r="B56" s="16" t="s">
        <v>390</v>
      </c>
      <c r="C56" s="405">
        <v>200</v>
      </c>
      <c r="D56" s="405">
        <v>50</v>
      </c>
      <c r="E56" s="49">
        <f t="shared" si="1"/>
        <v>0.25</v>
      </c>
      <c r="F56" s="449">
        <v>24.120117548330018</v>
      </c>
      <c r="G56" s="449">
        <v>4.2375206513701649</v>
      </c>
      <c r="H56" s="49">
        <f t="shared" si="4"/>
        <v>0.17568407960198992</v>
      </c>
      <c r="I56" s="432">
        <v>43250</v>
      </c>
      <c r="J56" s="13"/>
      <c r="K56" s="450" t="e">
        <f t="shared" si="2"/>
        <v>#N/A</v>
      </c>
      <c r="L56" s="450" t="e">
        <f t="shared" si="2"/>
        <v>#N/A</v>
      </c>
      <c r="M56" s="450" t="e">
        <f t="shared" si="2"/>
        <v>#N/A</v>
      </c>
      <c r="N56" s="450" t="e">
        <f t="shared" si="2"/>
        <v>#N/A</v>
      </c>
      <c r="O56" s="450" t="e">
        <f t="shared" si="2"/>
        <v>#N/A</v>
      </c>
      <c r="P56" s="450" t="e">
        <f t="shared" si="2"/>
        <v>#N/A</v>
      </c>
      <c r="Q56" s="450">
        <f t="shared" si="2"/>
        <v>24.120117548330018</v>
      </c>
      <c r="R56" s="451">
        <f t="shared" si="3"/>
        <v>24.120117548330018</v>
      </c>
    </row>
    <row r="57" spans="1:18" x14ac:dyDescent="0.4">
      <c r="A57" s="34" t="s">
        <v>71</v>
      </c>
      <c r="B57" s="16" t="s">
        <v>391</v>
      </c>
      <c r="C57" s="405">
        <v>100</v>
      </c>
      <c r="D57" s="405">
        <v>25</v>
      </c>
      <c r="E57" s="49">
        <f t="shared" si="1"/>
        <v>0.25</v>
      </c>
      <c r="F57" s="449">
        <v>27.030131730155919</v>
      </c>
      <c r="G57" s="449">
        <v>4.5600222230673708</v>
      </c>
      <c r="H57" s="49">
        <f t="shared" si="4"/>
        <v>0.16870144284128752</v>
      </c>
      <c r="I57" s="432">
        <v>43250</v>
      </c>
      <c r="J57" s="13"/>
      <c r="K57" s="450" t="e">
        <f t="shared" si="2"/>
        <v>#N/A</v>
      </c>
      <c r="L57" s="450" t="e">
        <f t="shared" si="2"/>
        <v>#N/A</v>
      </c>
      <c r="M57" s="450" t="e">
        <f t="shared" si="2"/>
        <v>#N/A</v>
      </c>
      <c r="N57" s="450" t="e">
        <f t="shared" si="2"/>
        <v>#N/A</v>
      </c>
      <c r="O57" s="450" t="e">
        <f t="shared" si="2"/>
        <v>#N/A</v>
      </c>
      <c r="P57" s="450" t="e">
        <f t="shared" si="2"/>
        <v>#N/A</v>
      </c>
      <c r="Q57" s="450">
        <f t="shared" si="2"/>
        <v>27.030131730155919</v>
      </c>
      <c r="R57" s="451">
        <f t="shared" si="3"/>
        <v>27.030131730155919</v>
      </c>
    </row>
    <row r="58" spans="1:18" x14ac:dyDescent="0.4">
      <c r="A58" s="34" t="s">
        <v>71</v>
      </c>
      <c r="B58" s="16" t="s">
        <v>395</v>
      </c>
      <c r="C58" s="405">
        <v>200</v>
      </c>
      <c r="D58" s="405">
        <v>75</v>
      </c>
      <c r="E58" s="49">
        <f t="shared" si="1"/>
        <v>0.375</v>
      </c>
      <c r="F58" s="449">
        <v>21.751431948302834</v>
      </c>
      <c r="G58" s="449"/>
      <c r="H58" s="449"/>
      <c r="I58" s="432">
        <v>43640</v>
      </c>
      <c r="J58" s="13"/>
      <c r="K58" s="450" t="e">
        <f t="shared" si="2"/>
        <v>#N/A</v>
      </c>
      <c r="L58" s="450" t="e">
        <f t="shared" si="2"/>
        <v>#N/A</v>
      </c>
      <c r="M58" s="450" t="e">
        <f t="shared" si="2"/>
        <v>#N/A</v>
      </c>
      <c r="N58" s="450" t="e">
        <f t="shared" si="2"/>
        <v>#N/A</v>
      </c>
      <c r="O58" s="450" t="e">
        <f t="shared" si="2"/>
        <v>#N/A</v>
      </c>
      <c r="P58" s="450" t="e">
        <f t="shared" si="2"/>
        <v>#N/A</v>
      </c>
      <c r="Q58" s="450">
        <f t="shared" si="2"/>
        <v>21.751431948302834</v>
      </c>
      <c r="R58" s="451">
        <f t="shared" si="3"/>
        <v>21.751431948302834</v>
      </c>
    </row>
    <row r="59" spans="1:18" x14ac:dyDescent="0.4">
      <c r="A59" s="34" t="s">
        <v>71</v>
      </c>
      <c r="B59" s="16" t="s">
        <v>396</v>
      </c>
      <c r="C59" s="405">
        <v>300</v>
      </c>
      <c r="D59" s="405">
        <v>135</v>
      </c>
      <c r="E59" s="49">
        <f t="shared" si="1"/>
        <v>0.45</v>
      </c>
      <c r="F59" s="449">
        <v>21.86475756808024</v>
      </c>
      <c r="G59" s="449"/>
      <c r="H59" s="449"/>
      <c r="I59" s="432">
        <v>43640</v>
      </c>
      <c r="J59" s="13"/>
      <c r="K59" s="450" t="e">
        <f t="shared" si="2"/>
        <v>#N/A</v>
      </c>
      <c r="L59" s="450" t="e">
        <f t="shared" si="2"/>
        <v>#N/A</v>
      </c>
      <c r="M59" s="450" t="e">
        <f t="shared" si="2"/>
        <v>#N/A</v>
      </c>
      <c r="N59" s="450" t="e">
        <f t="shared" si="2"/>
        <v>#N/A</v>
      </c>
      <c r="O59" s="450" t="e">
        <f t="shared" si="2"/>
        <v>#N/A</v>
      </c>
      <c r="P59" s="450" t="e">
        <f t="shared" si="2"/>
        <v>#N/A</v>
      </c>
      <c r="Q59" s="450">
        <f t="shared" si="2"/>
        <v>21.86475756808024</v>
      </c>
      <c r="R59" s="451">
        <f t="shared" si="3"/>
        <v>21.86475756808024</v>
      </c>
    </row>
    <row r="60" spans="1:18" x14ac:dyDescent="0.4">
      <c r="A60" s="34" t="s">
        <v>71</v>
      </c>
      <c r="B60" s="16" t="s">
        <v>397</v>
      </c>
      <c r="C60" s="405">
        <v>690</v>
      </c>
      <c r="D60" s="405">
        <v>380</v>
      </c>
      <c r="E60" s="49">
        <f t="shared" si="1"/>
        <v>0.55072463768115942</v>
      </c>
      <c r="F60" s="449">
        <v>24.978223146726911</v>
      </c>
      <c r="G60" s="449"/>
      <c r="H60" s="449"/>
      <c r="I60" s="432">
        <v>43640</v>
      </c>
      <c r="J60" s="13"/>
      <c r="K60" s="450" t="e">
        <f t="shared" si="2"/>
        <v>#N/A</v>
      </c>
      <c r="L60" s="450" t="e">
        <f t="shared" si="2"/>
        <v>#N/A</v>
      </c>
      <c r="M60" s="450" t="e">
        <f t="shared" si="2"/>
        <v>#N/A</v>
      </c>
      <c r="N60" s="450" t="e">
        <f t="shared" si="2"/>
        <v>#N/A</v>
      </c>
      <c r="O60" s="450" t="e">
        <f t="shared" si="2"/>
        <v>#N/A</v>
      </c>
      <c r="P60" s="450" t="e">
        <f t="shared" si="2"/>
        <v>#N/A</v>
      </c>
      <c r="Q60" s="450">
        <f t="shared" si="2"/>
        <v>24.978223146726911</v>
      </c>
      <c r="R60" s="451">
        <f t="shared" si="3"/>
        <v>24.978223146726911</v>
      </c>
    </row>
    <row r="61" spans="1:18" x14ac:dyDescent="0.4">
      <c r="A61" s="34" t="s">
        <v>71</v>
      </c>
      <c r="B61" s="16" t="s">
        <v>401</v>
      </c>
      <c r="C61" s="405">
        <v>200</v>
      </c>
      <c r="D61" s="405">
        <v>180</v>
      </c>
      <c r="E61" s="49">
        <f t="shared" si="1"/>
        <v>0.9</v>
      </c>
      <c r="F61" s="449">
        <v>34.571954413931856</v>
      </c>
      <c r="G61" s="449">
        <v>17.48279866494693</v>
      </c>
      <c r="H61" s="49">
        <f>G61/F61</f>
        <v>0.50569309607505697</v>
      </c>
      <c r="I61" s="432">
        <v>43915</v>
      </c>
      <c r="J61" s="13"/>
      <c r="K61" s="450" t="e">
        <f t="shared" si="2"/>
        <v>#N/A</v>
      </c>
      <c r="L61" s="450" t="e">
        <f t="shared" si="2"/>
        <v>#N/A</v>
      </c>
      <c r="M61" s="450" t="e">
        <f t="shared" si="2"/>
        <v>#N/A</v>
      </c>
      <c r="N61" s="450" t="e">
        <f t="shared" si="2"/>
        <v>#N/A</v>
      </c>
      <c r="O61" s="450" t="e">
        <f t="shared" si="2"/>
        <v>#N/A</v>
      </c>
      <c r="P61" s="450" t="e">
        <f t="shared" si="2"/>
        <v>#N/A</v>
      </c>
      <c r="Q61" s="450">
        <f t="shared" si="2"/>
        <v>34.571954413931856</v>
      </c>
      <c r="R61" s="451">
        <f t="shared" si="3"/>
        <v>34.571954413931856</v>
      </c>
    </row>
    <row r="62" spans="1:18" x14ac:dyDescent="0.4">
      <c r="A62" s="35" t="s">
        <v>71</v>
      </c>
      <c r="B62" s="69" t="s">
        <v>400</v>
      </c>
      <c r="C62" s="201">
        <v>128</v>
      </c>
      <c r="D62" s="201">
        <v>58</v>
      </c>
      <c r="E62" s="452">
        <f t="shared" si="1"/>
        <v>0.453125</v>
      </c>
      <c r="F62" s="453">
        <v>27.409129299920213</v>
      </c>
      <c r="G62" s="453">
        <v>9.6097996452998942</v>
      </c>
      <c r="H62" s="452">
        <f>G62/F62</f>
        <v>0.35060579780357592</v>
      </c>
      <c r="I62" s="454">
        <v>43929</v>
      </c>
      <c r="J62" s="418"/>
      <c r="K62" s="455" t="e">
        <f t="shared" si="2"/>
        <v>#N/A</v>
      </c>
      <c r="L62" s="455" t="e">
        <f t="shared" si="2"/>
        <v>#N/A</v>
      </c>
      <c r="M62" s="455" t="e">
        <f t="shared" si="2"/>
        <v>#N/A</v>
      </c>
      <c r="N62" s="455" t="e">
        <f t="shared" si="2"/>
        <v>#N/A</v>
      </c>
      <c r="O62" s="455" t="e">
        <f t="shared" si="2"/>
        <v>#N/A</v>
      </c>
      <c r="P62" s="455" t="e">
        <f t="shared" si="2"/>
        <v>#N/A</v>
      </c>
      <c r="Q62" s="455">
        <f t="shared" si="2"/>
        <v>27.409129299920213</v>
      </c>
      <c r="R62" s="456">
        <f t="shared" si="3"/>
        <v>27.409129299920213</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7">
    <tabColor theme="5" tint="0.39997558519241921"/>
  </sheetPr>
  <dimension ref="A1:AH1003"/>
  <sheetViews>
    <sheetView zoomScale="80" zoomScaleNormal="80" workbookViewId="0"/>
  </sheetViews>
  <sheetFormatPr defaultColWidth="8.71875" defaultRowHeight="12.3" x14ac:dyDescent="0.4"/>
  <cols>
    <col min="1" max="1" width="11.44140625" style="130" customWidth="1"/>
    <col min="2" max="2" width="11.27734375" style="130" customWidth="1"/>
    <col min="3" max="3" width="8.71875" style="130"/>
    <col min="4" max="4" width="11.27734375" style="130" customWidth="1"/>
    <col min="5" max="5" width="11.71875" style="130" customWidth="1"/>
    <col min="6" max="14" width="8.71875" style="130"/>
    <col min="15" max="15" width="8" style="130" bestFit="1" customWidth="1"/>
    <col min="16" max="16" width="4.83203125" style="130" bestFit="1" customWidth="1"/>
    <col min="17" max="17" width="11.5546875" style="130" bestFit="1" customWidth="1"/>
    <col min="18" max="18" width="6.5546875" style="130" customWidth="1"/>
    <col min="19" max="16384" width="8.71875" style="130"/>
  </cols>
  <sheetData>
    <row r="1" spans="1:1" ht="14.4" x14ac:dyDescent="0.55000000000000004">
      <c r="A1" s="36" t="s">
        <v>512</v>
      </c>
    </row>
    <row r="21" spans="1:34" x14ac:dyDescent="0.4">
      <c r="T21" s="30"/>
      <c r="U21" s="30"/>
      <c r="V21" s="30"/>
      <c r="W21" s="30"/>
      <c r="X21" s="30"/>
      <c r="Y21" s="30"/>
      <c r="Z21" s="30"/>
      <c r="AA21" s="30"/>
      <c r="AB21" s="30"/>
      <c r="AC21" s="30"/>
      <c r="AD21" s="30"/>
      <c r="AE21" s="30"/>
      <c r="AF21" s="30"/>
      <c r="AG21" s="30"/>
      <c r="AH21" s="30"/>
    </row>
    <row r="22" spans="1:34" ht="12.6" x14ac:dyDescent="0.45">
      <c r="A22" s="76" t="s">
        <v>38</v>
      </c>
      <c r="C22" s="30"/>
      <c r="D22" s="30"/>
      <c r="E22" s="30"/>
      <c r="F22" s="30"/>
      <c r="G22" s="30"/>
      <c r="K22" s="194" t="s">
        <v>38</v>
      </c>
      <c r="M22" s="194"/>
      <c r="T22" s="30"/>
      <c r="U22" s="30"/>
      <c r="V22" s="194" t="s">
        <v>38</v>
      </c>
      <c r="W22" s="22"/>
      <c r="X22" s="194"/>
      <c r="Y22" s="22"/>
      <c r="Z22" s="22"/>
      <c r="AA22" s="22"/>
      <c r="AB22" s="22"/>
      <c r="AC22" s="22"/>
      <c r="AD22" s="30"/>
      <c r="AE22" s="30"/>
      <c r="AF22" s="30"/>
      <c r="AG22" s="30"/>
      <c r="AH22" s="30"/>
    </row>
    <row r="24" spans="1:34" x14ac:dyDescent="0.4">
      <c r="A24" s="174" t="s">
        <v>513</v>
      </c>
      <c r="B24" s="528">
        <v>26318.979499999998</v>
      </c>
      <c r="C24" s="528">
        <v>1960.6119999999999</v>
      </c>
      <c r="D24" s="528">
        <v>202.08099999999999</v>
      </c>
      <c r="E24" s="528">
        <v>565.42750000000001</v>
      </c>
      <c r="F24" s="528">
        <v>5317.8609999999999</v>
      </c>
      <c r="G24" s="528">
        <v>2092.8360000000002</v>
      </c>
      <c r="H24" s="528">
        <v>133.7529999999999</v>
      </c>
      <c r="I24" s="528">
        <v>10056</v>
      </c>
      <c r="J24" s="528">
        <v>5662.094000000001</v>
      </c>
      <c r="K24" s="528">
        <v>231.21099999999998</v>
      </c>
      <c r="L24" s="529">
        <v>96.9</v>
      </c>
      <c r="O24" s="344"/>
      <c r="P24" s="346"/>
      <c r="Q24" s="346" t="s">
        <v>172</v>
      </c>
      <c r="R24" s="345" t="s">
        <v>75</v>
      </c>
    </row>
    <row r="25" spans="1:34" x14ac:dyDescent="0.4">
      <c r="A25" s="177" t="s">
        <v>124</v>
      </c>
      <c r="B25" s="141">
        <v>712</v>
      </c>
      <c r="C25" s="141">
        <v>39</v>
      </c>
      <c r="D25" s="141">
        <v>8</v>
      </c>
      <c r="E25" s="141">
        <v>32</v>
      </c>
      <c r="F25" s="141">
        <v>172</v>
      </c>
      <c r="G25" s="141">
        <v>105</v>
      </c>
      <c r="H25" s="141">
        <v>11</v>
      </c>
      <c r="I25" s="141">
        <v>175</v>
      </c>
      <c r="J25" s="141">
        <v>152</v>
      </c>
      <c r="K25" s="141">
        <v>12</v>
      </c>
      <c r="L25" s="12">
        <v>6</v>
      </c>
      <c r="O25" s="347" t="s">
        <v>177</v>
      </c>
      <c r="P25" s="349" t="s">
        <v>75</v>
      </c>
      <c r="Q25" s="349" t="s">
        <v>173</v>
      </c>
      <c r="R25" s="348" t="s">
        <v>82</v>
      </c>
    </row>
    <row r="26" spans="1:34" x14ac:dyDescent="0.4">
      <c r="A26" s="178"/>
      <c r="B26" s="179" t="s">
        <v>110</v>
      </c>
      <c r="C26" s="179" t="s">
        <v>2</v>
      </c>
      <c r="D26" s="179" t="s">
        <v>3</v>
      </c>
      <c r="E26" s="179" t="s">
        <v>4</v>
      </c>
      <c r="F26" s="179" t="s">
        <v>99</v>
      </c>
      <c r="G26" s="179" t="s">
        <v>1</v>
      </c>
      <c r="H26" s="179" t="s">
        <v>6</v>
      </c>
      <c r="I26" s="179" t="s">
        <v>8</v>
      </c>
      <c r="J26" s="179" t="s">
        <v>100</v>
      </c>
      <c r="K26" s="179" t="s">
        <v>68</v>
      </c>
      <c r="L26" s="179" t="s">
        <v>5</v>
      </c>
      <c r="O26" s="129" t="s">
        <v>104</v>
      </c>
      <c r="P26" s="141" t="s">
        <v>82</v>
      </c>
      <c r="Q26" s="141" t="s">
        <v>113</v>
      </c>
      <c r="R26" s="12" t="s">
        <v>79</v>
      </c>
    </row>
    <row r="27" spans="1:34" x14ac:dyDescent="0.4">
      <c r="A27" s="79">
        <v>2010</v>
      </c>
      <c r="B27" s="298">
        <v>225.86118955991287</v>
      </c>
      <c r="C27" s="526"/>
      <c r="D27" s="526"/>
      <c r="E27" s="526"/>
      <c r="F27" s="526">
        <v>170.99444674184377</v>
      </c>
      <c r="G27" s="526">
        <v>359.33291486196259</v>
      </c>
      <c r="H27" s="526"/>
      <c r="I27" s="526"/>
      <c r="J27" s="526">
        <v>303.06771142569295</v>
      </c>
      <c r="K27" s="526"/>
      <c r="L27" s="526"/>
      <c r="O27" s="347">
        <v>48</v>
      </c>
      <c r="P27" s="349">
        <v>2010</v>
      </c>
      <c r="Q27" s="103">
        <v>144.25672491610911</v>
      </c>
      <c r="R27" s="348">
        <v>1</v>
      </c>
    </row>
    <row r="28" spans="1:34" x14ac:dyDescent="0.4">
      <c r="A28" s="79">
        <v>2011</v>
      </c>
      <c r="B28" s="298">
        <v>204.8718589287804</v>
      </c>
      <c r="C28" s="526"/>
      <c r="D28" s="526"/>
      <c r="E28" s="526"/>
      <c r="F28" s="526">
        <v>171.23580629378989</v>
      </c>
      <c r="G28" s="526">
        <v>276.63371933491823</v>
      </c>
      <c r="H28" s="526"/>
      <c r="I28" s="526">
        <v>190.21091343713752</v>
      </c>
      <c r="J28" s="526" t="e">
        <f>NA()</f>
        <v>#N/A</v>
      </c>
      <c r="K28" s="526"/>
      <c r="L28" s="526"/>
      <c r="O28" s="347">
        <v>30.64</v>
      </c>
      <c r="P28" s="349">
        <v>2010</v>
      </c>
      <c r="Q28" s="103">
        <v>163.14593247319974</v>
      </c>
      <c r="R28" s="348">
        <v>1</v>
      </c>
    </row>
    <row r="29" spans="1:34" x14ac:dyDescent="0.4">
      <c r="A29" s="79">
        <v>2012</v>
      </c>
      <c r="B29" s="298">
        <v>148.76165029084356</v>
      </c>
      <c r="C29" s="526">
        <v>200.16074160388786</v>
      </c>
      <c r="D29" s="526"/>
      <c r="E29" s="526"/>
      <c r="F29" s="526">
        <v>157.75607625246337</v>
      </c>
      <c r="G29" s="526">
        <v>231.42565514375417</v>
      </c>
      <c r="H29" s="526"/>
      <c r="I29" s="526">
        <v>112.89873319469307</v>
      </c>
      <c r="J29" s="526">
        <v>188.50639191008577</v>
      </c>
      <c r="K29" s="526"/>
      <c r="L29" s="526"/>
      <c r="O29" s="347">
        <v>19</v>
      </c>
      <c r="P29" s="349">
        <v>2010</v>
      </c>
      <c r="Q29" s="103">
        <v>183.65120869927813</v>
      </c>
      <c r="R29" s="348">
        <v>1</v>
      </c>
    </row>
    <row r="30" spans="1:34" x14ac:dyDescent="0.4">
      <c r="A30" s="79">
        <v>2013</v>
      </c>
      <c r="B30" s="298">
        <v>137.75984837023046</v>
      </c>
      <c r="C30" s="526">
        <v>173.06260323938338</v>
      </c>
      <c r="D30" s="526"/>
      <c r="E30" s="526">
        <v>167.37180035967532</v>
      </c>
      <c r="F30" s="526">
        <v>129.82372779415928</v>
      </c>
      <c r="G30" s="526">
        <v>275.88796436361986</v>
      </c>
      <c r="H30" s="526"/>
      <c r="I30" s="526">
        <v>132.79591459598026</v>
      </c>
      <c r="J30" s="526">
        <v>171.36466566559011</v>
      </c>
      <c r="K30" s="526"/>
      <c r="L30" s="526"/>
      <c r="O30" s="347">
        <v>13.9</v>
      </c>
      <c r="P30" s="349">
        <v>2010</v>
      </c>
      <c r="Q30" s="103">
        <v>255.88819428989274</v>
      </c>
      <c r="R30" s="348">
        <v>1</v>
      </c>
    </row>
    <row r="31" spans="1:34" x14ac:dyDescent="0.4">
      <c r="A31" s="79">
        <v>2014</v>
      </c>
      <c r="B31" s="298">
        <v>129.1839665634231</v>
      </c>
      <c r="C31" s="526" t="e">
        <f>NA()</f>
        <v>#N/A</v>
      </c>
      <c r="D31" s="526"/>
      <c r="E31" s="526">
        <v>152.67656107808716</v>
      </c>
      <c r="F31" s="526">
        <v>100.16497948595361</v>
      </c>
      <c r="G31" s="526">
        <v>143.38293271728173</v>
      </c>
      <c r="H31" s="526">
        <v>211.13455424064051</v>
      </c>
      <c r="I31" s="526">
        <v>129.544893601734</v>
      </c>
      <c r="J31" s="526">
        <v>121.72374810931987</v>
      </c>
      <c r="K31" s="526"/>
      <c r="L31" s="526"/>
      <c r="O31" s="38">
        <v>17.5</v>
      </c>
      <c r="P31" s="39">
        <v>2010</v>
      </c>
      <c r="Q31" s="350">
        <v>277.1291481143258</v>
      </c>
      <c r="R31" s="348">
        <v>1</v>
      </c>
    </row>
    <row r="32" spans="1:34" x14ac:dyDescent="0.4">
      <c r="A32" s="79">
        <v>2015</v>
      </c>
      <c r="B32" s="298">
        <v>100.23579411825737</v>
      </c>
      <c r="C32" s="526">
        <v>103.50850276786305</v>
      </c>
      <c r="D32" s="526"/>
      <c r="E32" s="526">
        <v>154.56370276216893</v>
      </c>
      <c r="F32" s="526">
        <v>79.251501782874556</v>
      </c>
      <c r="G32" s="526">
        <v>110.07222597082307</v>
      </c>
      <c r="H32" s="526" t="e">
        <f>NA()</f>
        <v>#N/A</v>
      </c>
      <c r="I32" s="526">
        <v>109.82291498630488</v>
      </c>
      <c r="J32" s="526">
        <v>93.584708434008022</v>
      </c>
      <c r="K32" s="526"/>
      <c r="L32" s="526"/>
      <c r="O32" s="347">
        <v>5.0999999999999996</v>
      </c>
      <c r="P32" s="349">
        <v>2010</v>
      </c>
      <c r="Q32" s="103">
        <v>278.62121250752273</v>
      </c>
      <c r="R32" s="348">
        <v>1</v>
      </c>
    </row>
    <row r="33" spans="1:18" x14ac:dyDescent="0.4">
      <c r="A33" s="79">
        <v>2016</v>
      </c>
      <c r="B33" s="298">
        <v>75.540333855580229</v>
      </c>
      <c r="C33" s="526">
        <v>79.705548143913305</v>
      </c>
      <c r="D33" s="526">
        <v>59.755634587925009</v>
      </c>
      <c r="E33" s="526">
        <v>96.30342796683199</v>
      </c>
      <c r="F33" s="526">
        <v>68.658937511575914</v>
      </c>
      <c r="G33" s="526">
        <v>106.8150454613084</v>
      </c>
      <c r="H33" s="526">
        <v>189.5702183554686</v>
      </c>
      <c r="I33" s="526">
        <v>74.556237906003929</v>
      </c>
      <c r="J33" s="526">
        <v>76.80583021694386</v>
      </c>
      <c r="K33" s="526"/>
      <c r="L33" s="526"/>
      <c r="O33" s="347">
        <v>12.6</v>
      </c>
      <c r="P33" s="349">
        <v>2010</v>
      </c>
      <c r="Q33" s="103">
        <v>298.85465797149277</v>
      </c>
      <c r="R33" s="348">
        <v>1</v>
      </c>
    </row>
    <row r="34" spans="1:18" x14ac:dyDescent="0.4">
      <c r="A34" s="79">
        <v>2017</v>
      </c>
      <c r="B34" s="298">
        <v>73.492128251423509</v>
      </c>
      <c r="C34" s="526">
        <v>63.881282973146831</v>
      </c>
      <c r="D34" s="526">
        <v>74.438168695997803</v>
      </c>
      <c r="E34" s="526">
        <v>93.854901934898692</v>
      </c>
      <c r="F34" s="526">
        <v>62.271655928496685</v>
      </c>
      <c r="G34" s="526">
        <v>81.881759068192821</v>
      </c>
      <c r="H34" s="526">
        <v>118.56047872630226</v>
      </c>
      <c r="I34" s="526">
        <v>75.331173884652813</v>
      </c>
      <c r="J34" s="526">
        <v>74.489488745959548</v>
      </c>
      <c r="K34" s="526">
        <v>131.62309489002538</v>
      </c>
      <c r="L34" s="526">
        <v>118.43586572911504</v>
      </c>
      <c r="O34" s="386">
        <v>10.08</v>
      </c>
      <c r="P34" s="388">
        <v>2010</v>
      </c>
      <c r="Q34" s="103">
        <v>340.32761373137652</v>
      </c>
      <c r="R34" s="348">
        <v>1</v>
      </c>
    </row>
    <row r="35" spans="1:18" x14ac:dyDescent="0.4">
      <c r="A35" s="79">
        <v>2018</v>
      </c>
      <c r="B35" s="298">
        <v>57.976812626738436</v>
      </c>
      <c r="C35" s="526">
        <v>43.857777392233309</v>
      </c>
      <c r="D35" s="526">
        <v>57.065959412561028</v>
      </c>
      <c r="E35" s="526">
        <v>50.544209735951291</v>
      </c>
      <c r="F35" s="526">
        <v>61.255721583104304</v>
      </c>
      <c r="G35" s="526">
        <v>78.995117620538281</v>
      </c>
      <c r="H35" s="526">
        <v>89.842475692178439</v>
      </c>
      <c r="I35" s="526">
        <v>65.336711525849097</v>
      </c>
      <c r="J35" s="526">
        <v>50.503344811860174</v>
      </c>
      <c r="K35" s="526" t="e">
        <f>NA()</f>
        <v>#N/A</v>
      </c>
      <c r="L35" s="526"/>
      <c r="O35" s="38">
        <v>10</v>
      </c>
      <c r="P35" s="39">
        <v>2010</v>
      </c>
      <c r="Q35" s="350">
        <v>353.76864457287746</v>
      </c>
      <c r="R35" s="348">
        <v>1</v>
      </c>
    </row>
    <row r="36" spans="1:18" x14ac:dyDescent="0.4">
      <c r="A36" s="180">
        <v>2019</v>
      </c>
      <c r="B36" s="299">
        <v>44.534501898141272</v>
      </c>
      <c r="C36" s="527">
        <v>28.299561177946241</v>
      </c>
      <c r="D36" s="527"/>
      <c r="E36" s="527"/>
      <c r="F36" s="527">
        <v>34.806866513007073</v>
      </c>
      <c r="G36" s="527">
        <v>48.34701703381289</v>
      </c>
      <c r="H36" s="527">
        <v>65.344317017378145</v>
      </c>
      <c r="I36" s="527">
        <v>47.787131798074306</v>
      </c>
      <c r="J36" s="527">
        <v>41.454719367715228</v>
      </c>
      <c r="K36" s="527">
        <v>79.660537370179739</v>
      </c>
      <c r="L36" s="527"/>
      <c r="O36" s="38">
        <v>8.25</v>
      </c>
      <c r="P36" s="39">
        <v>2010</v>
      </c>
      <c r="Q36" s="350">
        <v>432.44844424425963</v>
      </c>
      <c r="R36" s="348">
        <v>1</v>
      </c>
    </row>
    <row r="37" spans="1:18" x14ac:dyDescent="0.4">
      <c r="O37" s="386">
        <v>9</v>
      </c>
      <c r="P37" s="388">
        <v>2011</v>
      </c>
      <c r="Q37" s="103">
        <v>139.33202836779969</v>
      </c>
      <c r="R37" s="348">
        <v>2</v>
      </c>
    </row>
    <row r="38" spans="1:18" x14ac:dyDescent="0.4">
      <c r="O38" s="347">
        <v>20.16</v>
      </c>
      <c r="P38" s="349">
        <v>2011</v>
      </c>
      <c r="Q38" s="103">
        <v>139.95881607755285</v>
      </c>
      <c r="R38" s="348">
        <v>2</v>
      </c>
    </row>
    <row r="39" spans="1:18" x14ac:dyDescent="0.4">
      <c r="O39" s="347">
        <v>30.4</v>
      </c>
      <c r="P39" s="349">
        <v>2011</v>
      </c>
      <c r="Q39" s="103">
        <v>156.16825197352213</v>
      </c>
      <c r="R39" s="348">
        <v>2</v>
      </c>
    </row>
    <row r="40" spans="1:18" x14ac:dyDescent="0.4">
      <c r="O40" s="347">
        <v>20</v>
      </c>
      <c r="P40" s="349">
        <v>2011</v>
      </c>
      <c r="Q40" s="103">
        <v>159.96997164172313</v>
      </c>
      <c r="R40" s="348">
        <v>2</v>
      </c>
    </row>
    <row r="41" spans="1:18" x14ac:dyDescent="0.4">
      <c r="O41" s="347">
        <v>20</v>
      </c>
      <c r="P41" s="349">
        <v>2011</v>
      </c>
      <c r="Q41" s="103">
        <v>160.40964552718452</v>
      </c>
      <c r="R41" s="348">
        <v>2</v>
      </c>
    </row>
    <row r="42" spans="1:18" x14ac:dyDescent="0.4">
      <c r="O42" s="347">
        <v>10.4</v>
      </c>
      <c r="P42" s="349">
        <v>2011</v>
      </c>
      <c r="Q42" s="103">
        <v>160.88898164160858</v>
      </c>
      <c r="R42" s="348">
        <v>2</v>
      </c>
    </row>
    <row r="43" spans="1:18" x14ac:dyDescent="0.4">
      <c r="O43" s="347">
        <v>5.2</v>
      </c>
      <c r="P43" s="349">
        <v>2011</v>
      </c>
      <c r="Q43" s="103">
        <v>162.28877307533423</v>
      </c>
      <c r="R43" s="348">
        <v>2</v>
      </c>
    </row>
    <row r="44" spans="1:18" x14ac:dyDescent="0.4">
      <c r="O44" s="347">
        <v>7</v>
      </c>
      <c r="P44" s="349">
        <v>2011</v>
      </c>
      <c r="Q44" s="103">
        <v>163.39864218737222</v>
      </c>
      <c r="R44" s="348">
        <v>2</v>
      </c>
    </row>
    <row r="45" spans="1:18" x14ac:dyDescent="0.4">
      <c r="O45" s="347">
        <v>15</v>
      </c>
      <c r="P45" s="349">
        <v>2011</v>
      </c>
      <c r="Q45" s="103">
        <v>164.84718061321385</v>
      </c>
      <c r="R45" s="348">
        <v>2</v>
      </c>
    </row>
    <row r="46" spans="1:18" x14ac:dyDescent="0.4">
      <c r="O46" s="347">
        <v>17.600000000000001</v>
      </c>
      <c r="P46" s="349">
        <v>2011</v>
      </c>
      <c r="Q46" s="103">
        <v>169.13299252093455</v>
      </c>
      <c r="R46" s="348">
        <v>2</v>
      </c>
    </row>
    <row r="47" spans="1:18" x14ac:dyDescent="0.4">
      <c r="O47" s="38">
        <v>8.08</v>
      </c>
      <c r="P47" s="39">
        <v>2011</v>
      </c>
      <c r="Q47" s="350">
        <v>172.15600236857622</v>
      </c>
      <c r="R47" s="348">
        <v>2</v>
      </c>
    </row>
    <row r="48" spans="1:18" x14ac:dyDescent="0.4">
      <c r="O48" s="347">
        <v>16</v>
      </c>
      <c r="P48" s="349">
        <v>2011</v>
      </c>
      <c r="Q48" s="103">
        <v>181.47957487806741</v>
      </c>
      <c r="R48" s="348">
        <v>2</v>
      </c>
    </row>
    <row r="49" spans="15:18" x14ac:dyDescent="0.4">
      <c r="O49" s="347">
        <v>8.91</v>
      </c>
      <c r="P49" s="349">
        <v>2011</v>
      </c>
      <c r="Q49" s="103">
        <v>181.51449206149721</v>
      </c>
      <c r="R49" s="348">
        <v>2</v>
      </c>
    </row>
    <row r="50" spans="15:18" x14ac:dyDescent="0.4">
      <c r="O50" s="347">
        <v>15</v>
      </c>
      <c r="P50" s="349">
        <v>2011</v>
      </c>
      <c r="Q50" s="103">
        <v>188.62057551502022</v>
      </c>
      <c r="R50" s="348">
        <v>2</v>
      </c>
    </row>
    <row r="51" spans="15:18" x14ac:dyDescent="0.4">
      <c r="O51" s="347">
        <v>18</v>
      </c>
      <c r="P51" s="349">
        <v>2011</v>
      </c>
      <c r="Q51" s="103">
        <v>193.33202818181607</v>
      </c>
      <c r="R51" s="348">
        <v>2</v>
      </c>
    </row>
    <row r="52" spans="15:18" x14ac:dyDescent="0.4">
      <c r="O52" s="347">
        <v>17</v>
      </c>
      <c r="P52" s="349">
        <v>2011</v>
      </c>
      <c r="Q52" s="103">
        <v>197.74366412726621</v>
      </c>
      <c r="R52" s="348">
        <v>2</v>
      </c>
    </row>
    <row r="53" spans="15:18" x14ac:dyDescent="0.4">
      <c r="O53" s="347">
        <v>19</v>
      </c>
      <c r="P53" s="349">
        <v>2011</v>
      </c>
      <c r="Q53" s="103">
        <v>209.36830952235769</v>
      </c>
      <c r="R53" s="348">
        <v>2</v>
      </c>
    </row>
    <row r="54" spans="15:18" x14ac:dyDescent="0.4">
      <c r="O54" s="347">
        <v>20</v>
      </c>
      <c r="P54" s="349">
        <v>2011</v>
      </c>
      <c r="Q54" s="103">
        <v>212.3698419850048</v>
      </c>
      <c r="R54" s="348">
        <v>2</v>
      </c>
    </row>
    <row r="55" spans="15:18" x14ac:dyDescent="0.4">
      <c r="O55" s="347">
        <v>30</v>
      </c>
      <c r="P55" s="349">
        <v>2011</v>
      </c>
      <c r="Q55" s="103">
        <v>212.55912301243734</v>
      </c>
      <c r="R55" s="348">
        <v>2</v>
      </c>
    </row>
    <row r="56" spans="15:18" x14ac:dyDescent="0.4">
      <c r="O56" s="347">
        <v>15</v>
      </c>
      <c r="P56" s="349">
        <v>2011</v>
      </c>
      <c r="Q56" s="103">
        <v>220.19628938279351</v>
      </c>
      <c r="R56" s="348">
        <v>2</v>
      </c>
    </row>
    <row r="57" spans="15:18" x14ac:dyDescent="0.4">
      <c r="O57" s="347">
        <v>6</v>
      </c>
      <c r="P57" s="349">
        <v>2011</v>
      </c>
      <c r="Q57" s="103">
        <v>223.87104685753314</v>
      </c>
      <c r="R57" s="348">
        <v>2</v>
      </c>
    </row>
    <row r="58" spans="15:18" x14ac:dyDescent="0.4">
      <c r="O58" s="347">
        <v>5.5</v>
      </c>
      <c r="P58" s="349">
        <v>2011</v>
      </c>
      <c r="Q58" s="103">
        <v>236.02933199430089</v>
      </c>
      <c r="R58" s="348">
        <v>2</v>
      </c>
    </row>
    <row r="59" spans="15:18" x14ac:dyDescent="0.4">
      <c r="O59" s="347">
        <v>10</v>
      </c>
      <c r="P59" s="349">
        <v>2011</v>
      </c>
      <c r="Q59" s="103">
        <v>256.29581995634356</v>
      </c>
      <c r="R59" s="348">
        <v>2</v>
      </c>
    </row>
    <row r="60" spans="15:18" x14ac:dyDescent="0.4">
      <c r="O60" s="347">
        <v>8</v>
      </c>
      <c r="P60" s="349">
        <v>2011</v>
      </c>
      <c r="Q60" s="103">
        <v>261.68968923421102</v>
      </c>
      <c r="R60" s="348">
        <v>2</v>
      </c>
    </row>
    <row r="61" spans="15:18" x14ac:dyDescent="0.4">
      <c r="O61" s="347">
        <v>18</v>
      </c>
      <c r="P61" s="349">
        <v>2011</v>
      </c>
      <c r="Q61" s="103">
        <v>291.81348985717813</v>
      </c>
      <c r="R61" s="348">
        <v>2</v>
      </c>
    </row>
    <row r="62" spans="15:18" x14ac:dyDescent="0.4">
      <c r="O62" s="347">
        <v>31.5</v>
      </c>
      <c r="P62" s="349">
        <v>2011</v>
      </c>
      <c r="Q62" s="103">
        <v>293.65638045741537</v>
      </c>
      <c r="R62" s="348">
        <v>2</v>
      </c>
    </row>
    <row r="63" spans="15:18" x14ac:dyDescent="0.4">
      <c r="O63" s="347">
        <v>10</v>
      </c>
      <c r="P63" s="349">
        <v>2011</v>
      </c>
      <c r="Q63" s="103">
        <v>301.03305533210749</v>
      </c>
      <c r="R63" s="348">
        <v>2</v>
      </c>
    </row>
    <row r="64" spans="15:18" x14ac:dyDescent="0.4">
      <c r="O64" s="347">
        <v>12</v>
      </c>
      <c r="P64" s="349">
        <v>2011</v>
      </c>
      <c r="Q64" s="103">
        <v>330.79054919382469</v>
      </c>
      <c r="R64" s="348">
        <v>2</v>
      </c>
    </row>
    <row r="65" spans="15:18" x14ac:dyDescent="0.4">
      <c r="O65" s="347">
        <v>92</v>
      </c>
      <c r="P65" s="349">
        <v>2012</v>
      </c>
      <c r="Q65" s="103">
        <v>65.971730640876331</v>
      </c>
      <c r="R65" s="348">
        <v>3</v>
      </c>
    </row>
    <row r="66" spans="15:18" x14ac:dyDescent="0.4">
      <c r="O66" s="347">
        <v>170</v>
      </c>
      <c r="P66" s="349">
        <v>2012</v>
      </c>
      <c r="Q66" s="103">
        <v>109.73731181615284</v>
      </c>
      <c r="R66" s="348">
        <v>3</v>
      </c>
    </row>
    <row r="67" spans="15:18" x14ac:dyDescent="0.4">
      <c r="O67" s="347">
        <v>5.0999999999999996</v>
      </c>
      <c r="P67" s="349">
        <v>2012</v>
      </c>
      <c r="Q67" s="103">
        <v>125.98583725789494</v>
      </c>
      <c r="R67" s="348">
        <v>3</v>
      </c>
    </row>
    <row r="68" spans="15:18" x14ac:dyDescent="0.4">
      <c r="O68" s="347">
        <v>20</v>
      </c>
      <c r="P68" s="349">
        <v>2012</v>
      </c>
      <c r="Q68" s="103">
        <v>128.33072646238529</v>
      </c>
      <c r="R68" s="348">
        <v>3</v>
      </c>
    </row>
    <row r="69" spans="15:18" x14ac:dyDescent="0.4">
      <c r="O69" s="347">
        <v>20</v>
      </c>
      <c r="P69" s="349">
        <v>2012</v>
      </c>
      <c r="Q69" s="103">
        <v>135.86892441096981</v>
      </c>
      <c r="R69" s="348">
        <v>3</v>
      </c>
    </row>
    <row r="70" spans="15:18" x14ac:dyDescent="0.4">
      <c r="O70" s="347">
        <v>26.46</v>
      </c>
      <c r="P70" s="349">
        <v>2012</v>
      </c>
      <c r="Q70" s="103">
        <v>137.03679909609903</v>
      </c>
      <c r="R70" s="348">
        <v>3</v>
      </c>
    </row>
    <row r="71" spans="15:18" x14ac:dyDescent="0.4">
      <c r="O71" s="347">
        <v>50</v>
      </c>
      <c r="P71" s="349">
        <v>2012</v>
      </c>
      <c r="Q71" s="103">
        <v>137.98605643930415</v>
      </c>
      <c r="R71" s="348">
        <v>3</v>
      </c>
    </row>
    <row r="72" spans="15:18" x14ac:dyDescent="0.4">
      <c r="O72" s="347">
        <v>20</v>
      </c>
      <c r="P72" s="349">
        <v>2012</v>
      </c>
      <c r="Q72" s="103">
        <v>138.6013935312771</v>
      </c>
      <c r="R72" s="348">
        <v>3</v>
      </c>
    </row>
    <row r="73" spans="15:18" x14ac:dyDescent="0.4">
      <c r="O73" s="347">
        <v>19</v>
      </c>
      <c r="P73" s="349">
        <v>2012</v>
      </c>
      <c r="Q73" s="103">
        <v>140.11308687820474</v>
      </c>
      <c r="R73" s="348">
        <v>3</v>
      </c>
    </row>
    <row r="74" spans="15:18" x14ac:dyDescent="0.4">
      <c r="O74" s="347">
        <v>20</v>
      </c>
      <c r="P74" s="349">
        <v>2012</v>
      </c>
      <c r="Q74" s="103">
        <v>141.66775425920528</v>
      </c>
      <c r="R74" s="348">
        <v>3</v>
      </c>
    </row>
    <row r="75" spans="15:18" x14ac:dyDescent="0.4">
      <c r="O75" s="347">
        <v>23</v>
      </c>
      <c r="P75" s="349">
        <v>2012</v>
      </c>
      <c r="Q75" s="103">
        <v>147.24478671236608</v>
      </c>
      <c r="R75" s="348">
        <v>3</v>
      </c>
    </row>
    <row r="76" spans="15:18" x14ac:dyDescent="0.4">
      <c r="O76" s="347">
        <v>52</v>
      </c>
      <c r="P76" s="349">
        <v>2012</v>
      </c>
      <c r="Q76" s="103">
        <v>148.82158439856423</v>
      </c>
      <c r="R76" s="348">
        <v>3</v>
      </c>
    </row>
    <row r="77" spans="15:18" x14ac:dyDescent="0.4">
      <c r="O77" s="347">
        <v>21.8</v>
      </c>
      <c r="P77" s="349">
        <v>2012</v>
      </c>
      <c r="Q77" s="103">
        <v>150.88026965582569</v>
      </c>
      <c r="R77" s="348">
        <v>3</v>
      </c>
    </row>
    <row r="78" spans="15:18" x14ac:dyDescent="0.4">
      <c r="O78" s="347">
        <v>9</v>
      </c>
      <c r="P78" s="349">
        <v>2012</v>
      </c>
      <c r="Q78" s="103">
        <v>151.13171465900717</v>
      </c>
      <c r="R78" s="348">
        <v>3</v>
      </c>
    </row>
    <row r="79" spans="15:18" x14ac:dyDescent="0.4">
      <c r="O79" s="347">
        <v>10</v>
      </c>
      <c r="P79" s="349">
        <v>2012</v>
      </c>
      <c r="Q79" s="103">
        <v>154.07695684552195</v>
      </c>
      <c r="R79" s="348">
        <v>3</v>
      </c>
    </row>
    <row r="80" spans="15:18" x14ac:dyDescent="0.4">
      <c r="O80" s="347">
        <v>12</v>
      </c>
      <c r="P80" s="349">
        <v>2012</v>
      </c>
      <c r="Q80" s="103">
        <v>154.73838177665434</v>
      </c>
      <c r="R80" s="348">
        <v>3</v>
      </c>
    </row>
    <row r="81" spans="15:18" x14ac:dyDescent="0.4">
      <c r="O81" s="347">
        <v>30</v>
      </c>
      <c r="P81" s="349">
        <v>2012</v>
      </c>
      <c r="Q81" s="103">
        <v>155.12985737017306</v>
      </c>
      <c r="R81" s="348">
        <v>3</v>
      </c>
    </row>
    <row r="82" spans="15:18" x14ac:dyDescent="0.4">
      <c r="O82" s="347">
        <v>11.12</v>
      </c>
      <c r="P82" s="349">
        <v>2012</v>
      </c>
      <c r="Q82" s="103">
        <v>157.63646513202281</v>
      </c>
      <c r="R82" s="348">
        <v>3</v>
      </c>
    </row>
    <row r="83" spans="15:18" x14ac:dyDescent="0.4">
      <c r="O83" s="347">
        <v>25.8</v>
      </c>
      <c r="P83" s="349">
        <v>2012</v>
      </c>
      <c r="Q83" s="103">
        <v>163.01580288637012</v>
      </c>
      <c r="R83" s="348">
        <v>3</v>
      </c>
    </row>
    <row r="84" spans="15:18" x14ac:dyDescent="0.4">
      <c r="O84" s="347">
        <v>12.5</v>
      </c>
      <c r="P84" s="349">
        <v>2012</v>
      </c>
      <c r="Q84" s="103">
        <v>164.83213626511883</v>
      </c>
      <c r="R84" s="348">
        <v>3</v>
      </c>
    </row>
    <row r="85" spans="15:18" x14ac:dyDescent="0.4">
      <c r="O85" s="347">
        <v>14.85</v>
      </c>
      <c r="P85" s="349">
        <v>2012</v>
      </c>
      <c r="Q85" s="103">
        <v>169.32004929736473</v>
      </c>
      <c r="R85" s="348">
        <v>3</v>
      </c>
    </row>
    <row r="86" spans="15:18" x14ac:dyDescent="0.4">
      <c r="O86" s="347">
        <v>14.85</v>
      </c>
      <c r="P86" s="349">
        <v>2012</v>
      </c>
      <c r="Q86" s="103">
        <v>169.62026215072888</v>
      </c>
      <c r="R86" s="348">
        <v>3</v>
      </c>
    </row>
    <row r="87" spans="15:18" x14ac:dyDescent="0.4">
      <c r="O87" s="347">
        <v>20</v>
      </c>
      <c r="P87" s="349">
        <v>2012</v>
      </c>
      <c r="Q87" s="103">
        <v>183.60726386065016</v>
      </c>
      <c r="R87" s="348">
        <v>3</v>
      </c>
    </row>
    <row r="88" spans="15:18" x14ac:dyDescent="0.4">
      <c r="O88" s="347">
        <v>20</v>
      </c>
      <c r="P88" s="349">
        <v>2012</v>
      </c>
      <c r="Q88" s="103">
        <v>184.19041784620003</v>
      </c>
      <c r="R88" s="348">
        <v>3</v>
      </c>
    </row>
    <row r="89" spans="15:18" x14ac:dyDescent="0.4">
      <c r="O89" s="347">
        <v>5.5</v>
      </c>
      <c r="P89" s="349">
        <v>2012</v>
      </c>
      <c r="Q89" s="103">
        <v>187.58407851410385</v>
      </c>
      <c r="R89" s="348">
        <v>3</v>
      </c>
    </row>
    <row r="90" spans="15:18" x14ac:dyDescent="0.4">
      <c r="O90" s="347">
        <v>7.6</v>
      </c>
      <c r="P90" s="349">
        <v>2012</v>
      </c>
      <c r="Q90" s="103">
        <v>187.99051778556716</v>
      </c>
      <c r="R90" s="348">
        <v>3</v>
      </c>
    </row>
    <row r="91" spans="15:18" x14ac:dyDescent="0.4">
      <c r="O91" s="347">
        <v>19</v>
      </c>
      <c r="P91" s="349">
        <v>2012</v>
      </c>
      <c r="Q91" s="103">
        <v>188.88735029698154</v>
      </c>
      <c r="R91" s="348">
        <v>3</v>
      </c>
    </row>
    <row r="92" spans="15:18" x14ac:dyDescent="0.4">
      <c r="O92" s="347">
        <v>10.6</v>
      </c>
      <c r="P92" s="349">
        <v>2012</v>
      </c>
      <c r="Q92" s="103">
        <v>198.52777192111375</v>
      </c>
      <c r="R92" s="348">
        <v>3</v>
      </c>
    </row>
    <row r="93" spans="15:18" x14ac:dyDescent="0.4">
      <c r="O93" s="347">
        <v>9.9</v>
      </c>
      <c r="P93" s="349">
        <v>2012</v>
      </c>
      <c r="Q93" s="103">
        <v>199.36165840551269</v>
      </c>
      <c r="R93" s="348">
        <v>3</v>
      </c>
    </row>
    <row r="94" spans="15:18" x14ac:dyDescent="0.4">
      <c r="O94" s="347">
        <v>9.9</v>
      </c>
      <c r="P94" s="349">
        <v>2012</v>
      </c>
      <c r="Q94" s="103">
        <v>202.70825698785953</v>
      </c>
      <c r="R94" s="348">
        <v>3</v>
      </c>
    </row>
    <row r="95" spans="15:18" x14ac:dyDescent="0.4">
      <c r="O95" s="347">
        <v>20</v>
      </c>
      <c r="P95" s="349">
        <v>2012</v>
      </c>
      <c r="Q95" s="103">
        <v>203.49883385550723</v>
      </c>
      <c r="R95" s="348">
        <v>3</v>
      </c>
    </row>
    <row r="96" spans="15:18" x14ac:dyDescent="0.4">
      <c r="O96" s="347">
        <v>5.76</v>
      </c>
      <c r="P96" s="349">
        <v>2012</v>
      </c>
      <c r="Q96" s="103">
        <v>203.80813669542093</v>
      </c>
      <c r="R96" s="348">
        <v>3</v>
      </c>
    </row>
    <row r="97" spans="15:18" x14ac:dyDescent="0.4">
      <c r="O97" s="347">
        <v>20</v>
      </c>
      <c r="P97" s="349">
        <v>2012</v>
      </c>
      <c r="Q97" s="103">
        <v>212.40160538572272</v>
      </c>
      <c r="R97" s="348">
        <v>3</v>
      </c>
    </row>
    <row r="98" spans="15:18" x14ac:dyDescent="0.4">
      <c r="O98" s="347">
        <v>5.5</v>
      </c>
      <c r="P98" s="349">
        <v>2012</v>
      </c>
      <c r="Q98" s="103">
        <v>222.2793065247435</v>
      </c>
      <c r="R98" s="348">
        <v>3</v>
      </c>
    </row>
    <row r="99" spans="15:18" x14ac:dyDescent="0.4">
      <c r="O99" s="347">
        <v>12</v>
      </c>
      <c r="P99" s="349">
        <v>2012</v>
      </c>
      <c r="Q99" s="103">
        <v>225.79124758231779</v>
      </c>
      <c r="R99" s="348">
        <v>3</v>
      </c>
    </row>
    <row r="100" spans="15:18" x14ac:dyDescent="0.4">
      <c r="O100" s="347">
        <v>15.904</v>
      </c>
      <c r="P100" s="349">
        <v>2012</v>
      </c>
      <c r="Q100" s="103">
        <v>252.43492420791603</v>
      </c>
      <c r="R100" s="348">
        <v>3</v>
      </c>
    </row>
    <row r="101" spans="15:18" x14ac:dyDescent="0.4">
      <c r="O101" s="347">
        <v>10</v>
      </c>
      <c r="P101" s="349">
        <v>2012</v>
      </c>
      <c r="Q101" s="103">
        <v>263.52187447307244</v>
      </c>
      <c r="R101" s="348">
        <v>3</v>
      </c>
    </row>
    <row r="102" spans="15:18" x14ac:dyDescent="0.4">
      <c r="O102" s="347">
        <v>13</v>
      </c>
      <c r="P102" s="349">
        <v>2012</v>
      </c>
      <c r="Q102" s="103">
        <v>265.32635825190454</v>
      </c>
      <c r="R102" s="348">
        <v>3</v>
      </c>
    </row>
    <row r="103" spans="15:18" x14ac:dyDescent="0.4">
      <c r="O103" s="347">
        <v>5.5</v>
      </c>
      <c r="P103" s="349">
        <v>2012</v>
      </c>
      <c r="Q103" s="103">
        <v>280.170229084678</v>
      </c>
      <c r="R103" s="348">
        <v>3</v>
      </c>
    </row>
    <row r="104" spans="15:18" x14ac:dyDescent="0.4">
      <c r="O104" s="347">
        <v>10</v>
      </c>
      <c r="P104" s="349">
        <v>2012</v>
      </c>
      <c r="Q104" s="103">
        <v>295.55530598766615</v>
      </c>
      <c r="R104" s="348">
        <v>3</v>
      </c>
    </row>
    <row r="105" spans="15:18" x14ac:dyDescent="0.4">
      <c r="O105" s="347">
        <v>9</v>
      </c>
      <c r="P105" s="349">
        <v>2013</v>
      </c>
      <c r="Q105" s="103">
        <v>82.200834637089642</v>
      </c>
      <c r="R105" s="348">
        <v>4</v>
      </c>
    </row>
    <row r="106" spans="15:18" x14ac:dyDescent="0.4">
      <c r="O106" s="347">
        <v>7.5</v>
      </c>
      <c r="P106" s="349">
        <v>2013</v>
      </c>
      <c r="Q106" s="103">
        <v>87.702053017069531</v>
      </c>
      <c r="R106" s="348">
        <v>4</v>
      </c>
    </row>
    <row r="107" spans="15:18" x14ac:dyDescent="0.4">
      <c r="O107" s="347">
        <v>8</v>
      </c>
      <c r="P107" s="349">
        <v>2013</v>
      </c>
      <c r="Q107" s="103">
        <v>91.347026260375969</v>
      </c>
      <c r="R107" s="348">
        <v>4</v>
      </c>
    </row>
    <row r="108" spans="15:18" x14ac:dyDescent="0.4">
      <c r="O108" s="347">
        <v>12</v>
      </c>
      <c r="P108" s="349">
        <v>2013</v>
      </c>
      <c r="Q108" s="103">
        <v>98.465988323150739</v>
      </c>
      <c r="R108" s="348">
        <v>4</v>
      </c>
    </row>
    <row r="109" spans="15:18" x14ac:dyDescent="0.4">
      <c r="O109" s="347">
        <v>15</v>
      </c>
      <c r="P109" s="349">
        <v>2013</v>
      </c>
      <c r="Q109" s="103">
        <v>102.16806878080627</v>
      </c>
      <c r="R109" s="348">
        <v>4</v>
      </c>
    </row>
    <row r="110" spans="15:18" x14ac:dyDescent="0.4">
      <c r="O110" s="347">
        <v>8.5</v>
      </c>
      <c r="P110" s="349">
        <v>2013</v>
      </c>
      <c r="Q110" s="103">
        <v>102.89105955958301</v>
      </c>
      <c r="R110" s="348">
        <v>4</v>
      </c>
    </row>
    <row r="111" spans="15:18" x14ac:dyDescent="0.4">
      <c r="O111" s="347">
        <v>20</v>
      </c>
      <c r="P111" s="349">
        <v>2013</v>
      </c>
      <c r="Q111" s="103">
        <v>104.63855393005876</v>
      </c>
      <c r="R111" s="348">
        <v>4</v>
      </c>
    </row>
    <row r="112" spans="15:18" x14ac:dyDescent="0.4">
      <c r="O112" s="347">
        <v>14.8</v>
      </c>
      <c r="P112" s="349">
        <v>2013</v>
      </c>
      <c r="Q112" s="103">
        <v>107.76888506342745</v>
      </c>
      <c r="R112" s="348">
        <v>4</v>
      </c>
    </row>
    <row r="113" spans="15:18" x14ac:dyDescent="0.4">
      <c r="O113" s="347">
        <v>110</v>
      </c>
      <c r="P113" s="349">
        <v>2013</v>
      </c>
      <c r="Q113" s="103">
        <v>108.19433677859247</v>
      </c>
      <c r="R113" s="348">
        <v>4</v>
      </c>
    </row>
    <row r="114" spans="15:18" x14ac:dyDescent="0.4">
      <c r="O114" s="347">
        <v>20</v>
      </c>
      <c r="P114" s="349">
        <v>2013</v>
      </c>
      <c r="Q114" s="103">
        <v>112.77115162280079</v>
      </c>
      <c r="R114" s="348">
        <v>4</v>
      </c>
    </row>
    <row r="115" spans="15:18" x14ac:dyDescent="0.4">
      <c r="O115" s="347">
        <v>20</v>
      </c>
      <c r="P115" s="349">
        <v>2013</v>
      </c>
      <c r="Q115" s="103">
        <v>115.09044976464281</v>
      </c>
      <c r="R115" s="348">
        <v>4</v>
      </c>
    </row>
    <row r="116" spans="15:18" x14ac:dyDescent="0.4">
      <c r="O116" s="347">
        <v>20</v>
      </c>
      <c r="P116" s="349">
        <v>2013</v>
      </c>
      <c r="Q116" s="103">
        <v>115.64214061037978</v>
      </c>
      <c r="R116" s="348">
        <v>4</v>
      </c>
    </row>
    <row r="117" spans="15:18" x14ac:dyDescent="0.4">
      <c r="O117" s="347">
        <v>147.4</v>
      </c>
      <c r="P117" s="349">
        <v>2013</v>
      </c>
      <c r="Q117" s="103">
        <v>117.32483164658557</v>
      </c>
      <c r="R117" s="348">
        <v>4</v>
      </c>
    </row>
    <row r="118" spans="15:18" x14ac:dyDescent="0.4">
      <c r="O118" s="347">
        <v>30</v>
      </c>
      <c r="P118" s="349">
        <v>2013</v>
      </c>
      <c r="Q118" s="103">
        <v>120.45714752986014</v>
      </c>
      <c r="R118" s="348">
        <v>4</v>
      </c>
    </row>
    <row r="119" spans="15:18" x14ac:dyDescent="0.4">
      <c r="O119" s="347">
        <v>37.44</v>
      </c>
      <c r="P119" s="349">
        <v>2013</v>
      </c>
      <c r="Q119" s="103">
        <v>122.52836845539053</v>
      </c>
      <c r="R119" s="348">
        <v>4</v>
      </c>
    </row>
    <row r="120" spans="15:18" x14ac:dyDescent="0.4">
      <c r="O120" s="347">
        <v>26</v>
      </c>
      <c r="P120" s="349">
        <v>2013</v>
      </c>
      <c r="Q120" s="103">
        <v>127.37965843036889</v>
      </c>
      <c r="R120" s="348">
        <v>4</v>
      </c>
    </row>
    <row r="121" spans="15:18" x14ac:dyDescent="0.4">
      <c r="O121" s="347">
        <v>20</v>
      </c>
      <c r="P121" s="349">
        <v>2013</v>
      </c>
      <c r="Q121" s="103">
        <v>132.84726512719743</v>
      </c>
      <c r="R121" s="348">
        <v>4</v>
      </c>
    </row>
    <row r="122" spans="15:18" x14ac:dyDescent="0.4">
      <c r="O122" s="347">
        <v>129</v>
      </c>
      <c r="P122" s="349">
        <v>2013</v>
      </c>
      <c r="Q122" s="103">
        <v>135.8705326340154</v>
      </c>
      <c r="R122" s="348">
        <v>4</v>
      </c>
    </row>
    <row r="123" spans="15:18" x14ac:dyDescent="0.4">
      <c r="O123" s="347">
        <v>250</v>
      </c>
      <c r="P123" s="349">
        <v>2013</v>
      </c>
      <c r="Q123" s="103">
        <v>137.6487316373512</v>
      </c>
      <c r="R123" s="348">
        <v>4</v>
      </c>
    </row>
    <row r="124" spans="15:18" x14ac:dyDescent="0.4">
      <c r="O124" s="347">
        <v>14</v>
      </c>
      <c r="P124" s="349">
        <v>2013</v>
      </c>
      <c r="Q124" s="103">
        <v>138.18248172792983</v>
      </c>
      <c r="R124" s="348">
        <v>4</v>
      </c>
    </row>
    <row r="125" spans="15:18" x14ac:dyDescent="0.4">
      <c r="O125" s="347">
        <v>20</v>
      </c>
      <c r="P125" s="349">
        <v>2013</v>
      </c>
      <c r="Q125" s="103">
        <v>145.91877956386185</v>
      </c>
      <c r="R125" s="348">
        <v>4</v>
      </c>
    </row>
    <row r="126" spans="15:18" x14ac:dyDescent="0.4">
      <c r="O126" s="347">
        <v>66</v>
      </c>
      <c r="P126" s="349">
        <v>2013</v>
      </c>
      <c r="Q126" s="103">
        <v>146.6776536118619</v>
      </c>
      <c r="R126" s="348">
        <v>4</v>
      </c>
    </row>
    <row r="127" spans="15:18" x14ac:dyDescent="0.4">
      <c r="O127" s="347">
        <v>9.9990000000000006</v>
      </c>
      <c r="P127" s="349">
        <v>2013</v>
      </c>
      <c r="Q127" s="103">
        <v>146.98849652580748</v>
      </c>
      <c r="R127" s="348">
        <v>4</v>
      </c>
    </row>
    <row r="128" spans="15:18" x14ac:dyDescent="0.4">
      <c r="O128" s="347">
        <v>16</v>
      </c>
      <c r="P128" s="349">
        <v>2013</v>
      </c>
      <c r="Q128" s="103">
        <v>149.14864330076333</v>
      </c>
      <c r="R128" s="348">
        <v>4</v>
      </c>
    </row>
    <row r="129" spans="15:18" x14ac:dyDescent="0.4">
      <c r="O129" s="347">
        <v>10.1</v>
      </c>
      <c r="P129" s="349">
        <v>2013</v>
      </c>
      <c r="Q129" s="103">
        <v>150.32265004800689</v>
      </c>
      <c r="R129" s="348">
        <v>4</v>
      </c>
    </row>
    <row r="130" spans="15:18" x14ac:dyDescent="0.4">
      <c r="O130" s="347">
        <v>10</v>
      </c>
      <c r="P130" s="349">
        <v>2013</v>
      </c>
      <c r="Q130" s="103">
        <v>151.81154650285976</v>
      </c>
      <c r="R130" s="348">
        <v>4</v>
      </c>
    </row>
    <row r="131" spans="15:18" x14ac:dyDescent="0.4">
      <c r="O131" s="347">
        <v>130</v>
      </c>
      <c r="P131" s="349">
        <v>2013</v>
      </c>
      <c r="Q131" s="103">
        <v>153.17030440185366</v>
      </c>
      <c r="R131" s="348">
        <v>4</v>
      </c>
    </row>
    <row r="132" spans="15:18" x14ac:dyDescent="0.4">
      <c r="O132" s="347">
        <v>10.1</v>
      </c>
      <c r="P132" s="349">
        <v>2013</v>
      </c>
      <c r="Q132" s="103">
        <v>154.7304405865238</v>
      </c>
      <c r="R132" s="348">
        <v>4</v>
      </c>
    </row>
    <row r="133" spans="15:18" x14ac:dyDescent="0.4">
      <c r="O133" s="347">
        <v>8.6</v>
      </c>
      <c r="P133" s="349">
        <v>2013</v>
      </c>
      <c r="Q133" s="103">
        <v>156.68660953916404</v>
      </c>
      <c r="R133" s="348">
        <v>4</v>
      </c>
    </row>
    <row r="134" spans="15:18" x14ac:dyDescent="0.4">
      <c r="O134" s="347">
        <v>20</v>
      </c>
      <c r="P134" s="349">
        <v>2013</v>
      </c>
      <c r="Q134" s="103">
        <v>162.69035807893738</v>
      </c>
      <c r="R134" s="348">
        <v>4</v>
      </c>
    </row>
    <row r="135" spans="15:18" x14ac:dyDescent="0.4">
      <c r="O135" s="347">
        <v>7.65</v>
      </c>
      <c r="P135" s="349">
        <v>2013</v>
      </c>
      <c r="Q135" s="103">
        <v>173.27813622136543</v>
      </c>
      <c r="R135" s="348">
        <v>4</v>
      </c>
    </row>
    <row r="136" spans="15:18" x14ac:dyDescent="0.4">
      <c r="O136" s="347">
        <v>40.700000000000003</v>
      </c>
      <c r="P136" s="349">
        <v>2013</v>
      </c>
      <c r="Q136" s="103">
        <v>179.46837702388081</v>
      </c>
      <c r="R136" s="348">
        <v>4</v>
      </c>
    </row>
    <row r="137" spans="15:18" x14ac:dyDescent="0.4">
      <c r="O137" s="347">
        <v>20.2</v>
      </c>
      <c r="P137" s="349">
        <v>2013</v>
      </c>
      <c r="Q137" s="103">
        <v>185.35359068412967</v>
      </c>
      <c r="R137" s="348">
        <v>4</v>
      </c>
    </row>
    <row r="138" spans="15:18" x14ac:dyDescent="0.4">
      <c r="O138" s="347">
        <v>20</v>
      </c>
      <c r="P138" s="349">
        <v>2013</v>
      </c>
      <c r="Q138" s="103">
        <v>188.40558106986748</v>
      </c>
      <c r="R138" s="348">
        <v>4</v>
      </c>
    </row>
    <row r="139" spans="15:18" x14ac:dyDescent="0.4">
      <c r="O139" s="347">
        <v>9.8000000000000007</v>
      </c>
      <c r="P139" s="349">
        <v>2013</v>
      </c>
      <c r="Q139" s="103">
        <v>205.48975688061842</v>
      </c>
      <c r="R139" s="348">
        <v>4</v>
      </c>
    </row>
    <row r="140" spans="15:18" x14ac:dyDescent="0.4">
      <c r="O140" s="347">
        <v>10</v>
      </c>
      <c r="P140" s="349">
        <v>2013</v>
      </c>
      <c r="Q140" s="103">
        <v>206.54847965098307</v>
      </c>
      <c r="R140" s="348">
        <v>4</v>
      </c>
    </row>
    <row r="141" spans="15:18" x14ac:dyDescent="0.4">
      <c r="O141" s="347">
        <v>8.5</v>
      </c>
      <c r="P141" s="349">
        <v>2013</v>
      </c>
      <c r="Q141" s="103">
        <v>359.74814291974184</v>
      </c>
      <c r="R141" s="348">
        <v>4</v>
      </c>
    </row>
    <row r="142" spans="15:18" x14ac:dyDescent="0.4">
      <c r="O142" s="347">
        <v>7.5</v>
      </c>
      <c r="P142" s="349">
        <v>2013</v>
      </c>
      <c r="Q142" s="103">
        <v>367.8749554747418</v>
      </c>
      <c r="R142" s="348">
        <v>4</v>
      </c>
    </row>
    <row r="143" spans="15:18" x14ac:dyDescent="0.4">
      <c r="O143" s="347">
        <v>9.1199999999999992</v>
      </c>
      <c r="P143" s="349">
        <v>2014</v>
      </c>
      <c r="Q143" s="103">
        <v>64.006165017556498</v>
      </c>
      <c r="R143" s="348">
        <v>5</v>
      </c>
    </row>
    <row r="144" spans="15:18" x14ac:dyDescent="0.4">
      <c r="O144" s="347">
        <v>7.6</v>
      </c>
      <c r="P144" s="349">
        <v>2014</v>
      </c>
      <c r="Q144" s="103">
        <v>66.245138328667636</v>
      </c>
      <c r="R144" s="348">
        <v>5</v>
      </c>
    </row>
    <row r="145" spans="15:18" x14ac:dyDescent="0.4">
      <c r="O145" s="347">
        <v>10.416</v>
      </c>
      <c r="P145" s="349">
        <v>2014</v>
      </c>
      <c r="Q145" s="103">
        <v>71.104236933252039</v>
      </c>
      <c r="R145" s="348">
        <v>5</v>
      </c>
    </row>
    <row r="146" spans="15:18" x14ac:dyDescent="0.4">
      <c r="O146" s="347">
        <v>6.08</v>
      </c>
      <c r="P146" s="349">
        <v>2014</v>
      </c>
      <c r="Q146" s="103">
        <v>73.682242524740772</v>
      </c>
      <c r="R146" s="348">
        <v>5</v>
      </c>
    </row>
    <row r="147" spans="15:18" x14ac:dyDescent="0.4">
      <c r="O147" s="347">
        <v>19.945</v>
      </c>
      <c r="P147" s="349">
        <v>2014</v>
      </c>
      <c r="Q147" s="103">
        <v>77.173135492892456</v>
      </c>
      <c r="R147" s="348">
        <v>5</v>
      </c>
    </row>
    <row r="148" spans="15:18" x14ac:dyDescent="0.4">
      <c r="O148" s="347">
        <v>52.2</v>
      </c>
      <c r="P148" s="349">
        <v>2014</v>
      </c>
      <c r="Q148" s="103">
        <v>80.637307231654546</v>
      </c>
      <c r="R148" s="348">
        <v>5</v>
      </c>
    </row>
    <row r="149" spans="15:18" x14ac:dyDescent="0.4">
      <c r="O149" s="347">
        <v>20</v>
      </c>
      <c r="P149" s="349">
        <v>2014</v>
      </c>
      <c r="Q149" s="103">
        <v>80.81115333573284</v>
      </c>
      <c r="R149" s="348">
        <v>5</v>
      </c>
    </row>
    <row r="150" spans="15:18" x14ac:dyDescent="0.4">
      <c r="O150" s="347">
        <v>10</v>
      </c>
      <c r="P150" s="349">
        <v>2014</v>
      </c>
      <c r="Q150" s="103">
        <v>83.032863065905218</v>
      </c>
      <c r="R150" s="348">
        <v>5</v>
      </c>
    </row>
    <row r="151" spans="15:18" x14ac:dyDescent="0.4">
      <c r="O151" s="347">
        <v>20</v>
      </c>
      <c r="P151" s="349">
        <v>2014</v>
      </c>
      <c r="Q151" s="103">
        <v>84.291638648770132</v>
      </c>
      <c r="R151" s="348">
        <v>5</v>
      </c>
    </row>
    <row r="152" spans="15:18" x14ac:dyDescent="0.4">
      <c r="O152" s="347">
        <v>20</v>
      </c>
      <c r="P152" s="349">
        <v>2014</v>
      </c>
      <c r="Q152" s="103">
        <v>86.39232241911202</v>
      </c>
      <c r="R152" s="348">
        <v>5</v>
      </c>
    </row>
    <row r="153" spans="15:18" x14ac:dyDescent="0.4">
      <c r="O153" s="347">
        <v>45</v>
      </c>
      <c r="P153" s="349">
        <v>2014</v>
      </c>
      <c r="Q153" s="103">
        <v>86.691613122578289</v>
      </c>
      <c r="R153" s="348">
        <v>5</v>
      </c>
    </row>
    <row r="154" spans="15:18" x14ac:dyDescent="0.4">
      <c r="O154" s="347">
        <v>20</v>
      </c>
      <c r="P154" s="349">
        <v>2014</v>
      </c>
      <c r="Q154" s="103">
        <v>89.192943636714446</v>
      </c>
      <c r="R154" s="348">
        <v>5</v>
      </c>
    </row>
    <row r="155" spans="15:18" x14ac:dyDescent="0.4">
      <c r="O155" s="347">
        <v>18.5</v>
      </c>
      <c r="P155" s="349">
        <v>2014</v>
      </c>
      <c r="Q155" s="103">
        <v>89.697176623120782</v>
      </c>
      <c r="R155" s="348">
        <v>5</v>
      </c>
    </row>
    <row r="156" spans="15:18" x14ac:dyDescent="0.4">
      <c r="O156" s="347">
        <v>6.49</v>
      </c>
      <c r="P156" s="349">
        <v>2014</v>
      </c>
      <c r="Q156" s="103">
        <v>91.258953242493106</v>
      </c>
      <c r="R156" s="348">
        <v>5</v>
      </c>
    </row>
    <row r="157" spans="15:18" x14ac:dyDescent="0.4">
      <c r="O157" s="347">
        <v>10</v>
      </c>
      <c r="P157" s="349">
        <v>2014</v>
      </c>
      <c r="Q157" s="103">
        <v>91.526444500456705</v>
      </c>
      <c r="R157" s="348">
        <v>5</v>
      </c>
    </row>
    <row r="158" spans="15:18" x14ac:dyDescent="0.4">
      <c r="O158" s="347">
        <v>18</v>
      </c>
      <c r="P158" s="349">
        <v>2014</v>
      </c>
      <c r="Q158" s="103">
        <v>92.480491579988765</v>
      </c>
      <c r="R158" s="348">
        <v>5</v>
      </c>
    </row>
    <row r="159" spans="15:18" x14ac:dyDescent="0.4">
      <c r="O159" s="347">
        <v>15</v>
      </c>
      <c r="P159" s="349">
        <v>2014</v>
      </c>
      <c r="Q159" s="103">
        <v>93.900171258721656</v>
      </c>
      <c r="R159" s="348">
        <v>5</v>
      </c>
    </row>
    <row r="160" spans="15:18" x14ac:dyDescent="0.4">
      <c r="O160" s="347">
        <v>37.119999999999997</v>
      </c>
      <c r="P160" s="349">
        <v>2014</v>
      </c>
      <c r="Q160" s="103">
        <v>94.013378816681893</v>
      </c>
      <c r="R160" s="348">
        <v>5</v>
      </c>
    </row>
    <row r="161" spans="15:18" x14ac:dyDescent="0.4">
      <c r="O161" s="347">
        <v>20</v>
      </c>
      <c r="P161" s="349">
        <v>2014</v>
      </c>
      <c r="Q161" s="103">
        <v>94.908655348282664</v>
      </c>
      <c r="R161" s="348">
        <v>5</v>
      </c>
    </row>
    <row r="162" spans="15:18" x14ac:dyDescent="0.4">
      <c r="O162" s="347">
        <v>19</v>
      </c>
      <c r="P162" s="349">
        <v>2014</v>
      </c>
      <c r="Q162" s="103">
        <v>95.174765959962855</v>
      </c>
      <c r="R162" s="348">
        <v>5</v>
      </c>
    </row>
    <row r="163" spans="15:18" x14ac:dyDescent="0.4">
      <c r="O163" s="347">
        <v>20</v>
      </c>
      <c r="P163" s="349">
        <v>2014</v>
      </c>
      <c r="Q163" s="103">
        <v>95.184116316945847</v>
      </c>
      <c r="R163" s="348">
        <v>5</v>
      </c>
    </row>
    <row r="164" spans="15:18" x14ac:dyDescent="0.4">
      <c r="O164" s="347">
        <v>17.7</v>
      </c>
      <c r="P164" s="349">
        <v>2014</v>
      </c>
      <c r="Q164" s="103">
        <v>98.199015082684951</v>
      </c>
      <c r="R164" s="348">
        <v>5</v>
      </c>
    </row>
    <row r="165" spans="15:18" x14ac:dyDescent="0.4">
      <c r="O165" s="347">
        <v>19.405999999999999</v>
      </c>
      <c r="P165" s="349">
        <v>2014</v>
      </c>
      <c r="Q165" s="103">
        <v>99.059314757814988</v>
      </c>
      <c r="R165" s="348">
        <v>5</v>
      </c>
    </row>
    <row r="166" spans="15:18" x14ac:dyDescent="0.4">
      <c r="O166" s="347">
        <v>15.84</v>
      </c>
      <c r="P166" s="349">
        <v>2014</v>
      </c>
      <c r="Q166" s="103">
        <v>103.49090009091141</v>
      </c>
      <c r="R166" s="348">
        <v>5</v>
      </c>
    </row>
    <row r="167" spans="15:18" x14ac:dyDescent="0.4">
      <c r="O167" s="347">
        <v>19.946000000000002</v>
      </c>
      <c r="P167" s="349">
        <v>2014</v>
      </c>
      <c r="Q167" s="103">
        <v>103.75852314626685</v>
      </c>
      <c r="R167" s="348">
        <v>5</v>
      </c>
    </row>
    <row r="168" spans="15:18" x14ac:dyDescent="0.4">
      <c r="O168" s="347">
        <v>19.649999999999999</v>
      </c>
      <c r="P168" s="349">
        <v>2014</v>
      </c>
      <c r="Q168" s="103">
        <v>104.63012302731659</v>
      </c>
      <c r="R168" s="348">
        <v>5</v>
      </c>
    </row>
    <row r="169" spans="15:18" x14ac:dyDescent="0.4">
      <c r="O169" s="347">
        <v>12.6</v>
      </c>
      <c r="P169" s="349">
        <v>2014</v>
      </c>
      <c r="Q169" s="103">
        <v>106.77082166139836</v>
      </c>
      <c r="R169" s="348">
        <v>5</v>
      </c>
    </row>
    <row r="170" spans="15:18" x14ac:dyDescent="0.4">
      <c r="O170" s="347">
        <v>15.84</v>
      </c>
      <c r="P170" s="349">
        <v>2014</v>
      </c>
      <c r="Q170" s="103">
        <v>107.97677350460323</v>
      </c>
      <c r="R170" s="348">
        <v>5</v>
      </c>
    </row>
    <row r="171" spans="15:18" x14ac:dyDescent="0.4">
      <c r="O171" s="347">
        <v>10</v>
      </c>
      <c r="P171" s="349">
        <v>2014</v>
      </c>
      <c r="Q171" s="103">
        <v>108.28828585194513</v>
      </c>
      <c r="R171" s="348">
        <v>5</v>
      </c>
    </row>
    <row r="172" spans="15:18" x14ac:dyDescent="0.4">
      <c r="O172" s="347">
        <v>8.8204999999999991</v>
      </c>
      <c r="P172" s="349">
        <v>2014</v>
      </c>
      <c r="Q172" s="103">
        <v>114.50687466281344</v>
      </c>
      <c r="R172" s="348">
        <v>5</v>
      </c>
    </row>
    <row r="173" spans="15:18" x14ac:dyDescent="0.4">
      <c r="O173" s="347">
        <v>6</v>
      </c>
      <c r="P173" s="349">
        <v>2014</v>
      </c>
      <c r="Q173" s="103">
        <v>116.76610674298878</v>
      </c>
      <c r="R173" s="348">
        <v>5</v>
      </c>
    </row>
    <row r="174" spans="15:18" x14ac:dyDescent="0.4">
      <c r="O174" s="347">
        <v>585.9</v>
      </c>
      <c r="P174" s="349">
        <v>2014</v>
      </c>
      <c r="Q174" s="103">
        <v>116.7699409711947</v>
      </c>
      <c r="R174" s="348">
        <v>5</v>
      </c>
    </row>
    <row r="175" spans="15:18" x14ac:dyDescent="0.4">
      <c r="O175" s="347">
        <v>19.79</v>
      </c>
      <c r="P175" s="349">
        <v>2014</v>
      </c>
      <c r="Q175" s="103">
        <v>117.30059018897484</v>
      </c>
      <c r="R175" s="348">
        <v>5</v>
      </c>
    </row>
    <row r="176" spans="15:18" x14ac:dyDescent="0.4">
      <c r="O176" s="347">
        <v>170</v>
      </c>
      <c r="P176" s="349">
        <v>2014</v>
      </c>
      <c r="Q176" s="103">
        <v>118.38531922692205</v>
      </c>
      <c r="R176" s="348">
        <v>5</v>
      </c>
    </row>
    <row r="177" spans="15:18" x14ac:dyDescent="0.4">
      <c r="O177" s="347">
        <v>19.7</v>
      </c>
      <c r="P177" s="349">
        <v>2014</v>
      </c>
      <c r="Q177" s="103">
        <v>119.28774460677366</v>
      </c>
      <c r="R177" s="348">
        <v>5</v>
      </c>
    </row>
    <row r="178" spans="15:18" x14ac:dyDescent="0.4">
      <c r="O178" s="347">
        <v>19.760000000000002</v>
      </c>
      <c r="P178" s="349">
        <v>2014</v>
      </c>
      <c r="Q178" s="103">
        <v>123.58469771183135</v>
      </c>
      <c r="R178" s="348">
        <v>5</v>
      </c>
    </row>
    <row r="179" spans="15:18" x14ac:dyDescent="0.4">
      <c r="O179" s="347">
        <v>60</v>
      </c>
      <c r="P179" s="349">
        <v>2014</v>
      </c>
      <c r="Q179" s="103">
        <v>125.83931992641232</v>
      </c>
      <c r="R179" s="348">
        <v>5</v>
      </c>
    </row>
    <row r="180" spans="15:18" x14ac:dyDescent="0.4">
      <c r="O180" s="347">
        <v>249.7</v>
      </c>
      <c r="P180" s="349">
        <v>2014</v>
      </c>
      <c r="Q180" s="103">
        <v>126.00840699582572</v>
      </c>
      <c r="R180" s="348">
        <v>5</v>
      </c>
    </row>
    <row r="181" spans="15:18" x14ac:dyDescent="0.4">
      <c r="O181" s="347">
        <v>8</v>
      </c>
      <c r="P181" s="349">
        <v>2014</v>
      </c>
      <c r="Q181" s="103">
        <v>127.14095681813853</v>
      </c>
      <c r="R181" s="348">
        <v>5</v>
      </c>
    </row>
    <row r="182" spans="15:18" x14ac:dyDescent="0.4">
      <c r="O182" s="347">
        <v>17.494</v>
      </c>
      <c r="P182" s="349">
        <v>2014</v>
      </c>
      <c r="Q182" s="103">
        <v>131.64995638207171</v>
      </c>
      <c r="R182" s="348">
        <v>5</v>
      </c>
    </row>
    <row r="183" spans="15:18" x14ac:dyDescent="0.4">
      <c r="O183" s="347">
        <v>313.7</v>
      </c>
      <c r="P183" s="349">
        <v>2014</v>
      </c>
      <c r="Q183" s="103">
        <v>133.94065330977179</v>
      </c>
      <c r="R183" s="348">
        <v>5</v>
      </c>
    </row>
    <row r="184" spans="15:18" x14ac:dyDescent="0.4">
      <c r="O184" s="347">
        <v>12</v>
      </c>
      <c r="P184" s="349">
        <v>2014</v>
      </c>
      <c r="Q184" s="103">
        <v>134.51804224622452</v>
      </c>
      <c r="R184" s="348">
        <v>5</v>
      </c>
    </row>
    <row r="185" spans="15:18" x14ac:dyDescent="0.4">
      <c r="O185" s="347">
        <v>30</v>
      </c>
      <c r="P185" s="349">
        <v>2014</v>
      </c>
      <c r="Q185" s="103">
        <v>138.60909445432992</v>
      </c>
      <c r="R185" s="348">
        <v>5</v>
      </c>
    </row>
    <row r="186" spans="15:18" x14ac:dyDescent="0.4">
      <c r="O186" s="347">
        <v>7</v>
      </c>
      <c r="P186" s="349">
        <v>2014</v>
      </c>
      <c r="Q186" s="103">
        <v>139.63092265221565</v>
      </c>
      <c r="R186" s="348">
        <v>5</v>
      </c>
    </row>
    <row r="187" spans="15:18" x14ac:dyDescent="0.4">
      <c r="O187" s="347">
        <v>17.5</v>
      </c>
      <c r="P187" s="349">
        <v>2014</v>
      </c>
      <c r="Q187" s="103">
        <v>140.50223493200065</v>
      </c>
      <c r="R187" s="348">
        <v>5</v>
      </c>
    </row>
    <row r="188" spans="15:18" x14ac:dyDescent="0.4">
      <c r="O188" s="347">
        <v>206.72</v>
      </c>
      <c r="P188" s="349">
        <v>2014</v>
      </c>
      <c r="Q188" s="103">
        <v>142.12100073009583</v>
      </c>
      <c r="R188" s="348">
        <v>5</v>
      </c>
    </row>
    <row r="189" spans="15:18" x14ac:dyDescent="0.4">
      <c r="O189" s="347">
        <v>155.1</v>
      </c>
      <c r="P189" s="349">
        <v>2014</v>
      </c>
      <c r="Q189" s="103">
        <v>142.5726033863956</v>
      </c>
      <c r="R189" s="348">
        <v>5</v>
      </c>
    </row>
    <row r="190" spans="15:18" x14ac:dyDescent="0.4">
      <c r="O190" s="347">
        <v>8</v>
      </c>
      <c r="P190" s="349">
        <v>2014</v>
      </c>
      <c r="Q190" s="103">
        <v>142.93254115819843</v>
      </c>
      <c r="R190" s="348">
        <v>5</v>
      </c>
    </row>
    <row r="191" spans="15:18" x14ac:dyDescent="0.4">
      <c r="O191" s="347">
        <v>290</v>
      </c>
      <c r="P191" s="349">
        <v>2014</v>
      </c>
      <c r="Q191" s="103">
        <v>144.74366362926909</v>
      </c>
      <c r="R191" s="348">
        <v>5</v>
      </c>
    </row>
    <row r="192" spans="15:18" x14ac:dyDescent="0.4">
      <c r="O192" s="347">
        <v>29</v>
      </c>
      <c r="P192" s="349">
        <v>2014</v>
      </c>
      <c r="Q192" s="103">
        <v>145.49635407752203</v>
      </c>
      <c r="R192" s="348">
        <v>5</v>
      </c>
    </row>
    <row r="193" spans="15:18" x14ac:dyDescent="0.4">
      <c r="O193" s="347">
        <v>19.646000000000001</v>
      </c>
      <c r="P193" s="349">
        <v>2014</v>
      </c>
      <c r="Q193" s="103">
        <v>151.08251129723882</v>
      </c>
      <c r="R193" s="348">
        <v>5</v>
      </c>
    </row>
    <row r="194" spans="15:18" x14ac:dyDescent="0.4">
      <c r="O194" s="347">
        <v>8</v>
      </c>
      <c r="P194" s="349">
        <v>2014</v>
      </c>
      <c r="Q194" s="103">
        <v>151.51899003300849</v>
      </c>
      <c r="R194" s="348">
        <v>5</v>
      </c>
    </row>
    <row r="195" spans="15:18" x14ac:dyDescent="0.4">
      <c r="O195" s="347">
        <v>6</v>
      </c>
      <c r="P195" s="349">
        <v>2014</v>
      </c>
      <c r="Q195" s="103">
        <v>151.73254440602281</v>
      </c>
      <c r="R195" s="348">
        <v>5</v>
      </c>
    </row>
    <row r="196" spans="15:18" x14ac:dyDescent="0.4">
      <c r="O196" s="347">
        <v>5.34</v>
      </c>
      <c r="P196" s="349">
        <v>2014</v>
      </c>
      <c r="Q196" s="103">
        <v>155.76286494738207</v>
      </c>
      <c r="R196" s="348">
        <v>5</v>
      </c>
    </row>
    <row r="197" spans="15:18" x14ac:dyDescent="0.4">
      <c r="O197" s="347">
        <v>19.568000000000001</v>
      </c>
      <c r="P197" s="349">
        <v>2014</v>
      </c>
      <c r="Q197" s="103">
        <v>161.25541188995305</v>
      </c>
      <c r="R197" s="348">
        <v>5</v>
      </c>
    </row>
    <row r="198" spans="15:18" x14ac:dyDescent="0.4">
      <c r="O198" s="347">
        <v>12</v>
      </c>
      <c r="P198" s="349">
        <v>2014</v>
      </c>
      <c r="Q198" s="103">
        <v>173.90582602748685</v>
      </c>
      <c r="R198" s="348">
        <v>5</v>
      </c>
    </row>
    <row r="199" spans="15:18" x14ac:dyDescent="0.4">
      <c r="O199" s="347">
        <v>241.5</v>
      </c>
      <c r="P199" s="349">
        <v>2014</v>
      </c>
      <c r="Q199" s="103">
        <v>177.26569799432136</v>
      </c>
      <c r="R199" s="348">
        <v>5</v>
      </c>
    </row>
    <row r="200" spans="15:18" x14ac:dyDescent="0.4">
      <c r="O200" s="347">
        <v>39.6</v>
      </c>
      <c r="P200" s="349">
        <v>2014</v>
      </c>
      <c r="Q200" s="103">
        <v>191.20759484920728</v>
      </c>
      <c r="R200" s="348">
        <v>5</v>
      </c>
    </row>
    <row r="201" spans="15:18" x14ac:dyDescent="0.4">
      <c r="O201" s="347">
        <v>7.8920000000000003</v>
      </c>
      <c r="P201" s="349">
        <v>2014</v>
      </c>
      <c r="Q201" s="103">
        <v>195.33694108644013</v>
      </c>
      <c r="R201" s="348">
        <v>5</v>
      </c>
    </row>
    <row r="202" spans="15:18" x14ac:dyDescent="0.4">
      <c r="O202" s="347">
        <v>14</v>
      </c>
      <c r="P202" s="349">
        <v>2014</v>
      </c>
      <c r="Q202" s="103">
        <v>204.41157692391243</v>
      </c>
      <c r="R202" s="348">
        <v>5</v>
      </c>
    </row>
    <row r="203" spans="15:18" x14ac:dyDescent="0.4">
      <c r="O203" s="347">
        <v>7.726</v>
      </c>
      <c r="P203" s="349">
        <v>2014</v>
      </c>
      <c r="Q203" s="103">
        <v>206.97944969771765</v>
      </c>
      <c r="R203" s="348">
        <v>5</v>
      </c>
    </row>
    <row r="204" spans="15:18" x14ac:dyDescent="0.4">
      <c r="O204" s="347">
        <v>7</v>
      </c>
      <c r="P204" s="349">
        <v>2014</v>
      </c>
      <c r="Q204" s="103">
        <v>223.75083661150333</v>
      </c>
      <c r="R204" s="348">
        <v>5</v>
      </c>
    </row>
    <row r="205" spans="15:18" x14ac:dyDescent="0.4">
      <c r="O205" s="347">
        <v>6.25</v>
      </c>
      <c r="P205" s="349">
        <v>2014</v>
      </c>
      <c r="Q205" s="103">
        <v>226.19402343011137</v>
      </c>
      <c r="R205" s="348">
        <v>5</v>
      </c>
    </row>
    <row r="206" spans="15:18" x14ac:dyDescent="0.4">
      <c r="O206" s="347">
        <v>10.5</v>
      </c>
      <c r="P206" s="349">
        <v>2015</v>
      </c>
      <c r="Q206" s="103">
        <v>61.467309969325747</v>
      </c>
      <c r="R206" s="348">
        <v>6</v>
      </c>
    </row>
    <row r="207" spans="15:18" x14ac:dyDescent="0.4">
      <c r="O207" s="347">
        <v>45</v>
      </c>
      <c r="P207" s="349">
        <v>2015</v>
      </c>
      <c r="Q207" s="103">
        <v>61.953978627834054</v>
      </c>
      <c r="R207" s="348">
        <v>6</v>
      </c>
    </row>
    <row r="208" spans="15:18" x14ac:dyDescent="0.4">
      <c r="O208" s="347">
        <v>80</v>
      </c>
      <c r="P208" s="349">
        <v>2015</v>
      </c>
      <c r="Q208" s="103">
        <v>62.600430220671733</v>
      </c>
      <c r="R208" s="348">
        <v>6</v>
      </c>
    </row>
    <row r="209" spans="15:18" x14ac:dyDescent="0.4">
      <c r="O209" s="347">
        <v>20</v>
      </c>
      <c r="P209" s="349">
        <v>2015</v>
      </c>
      <c r="Q209" s="103">
        <v>64.275147009710693</v>
      </c>
      <c r="R209" s="348">
        <v>6</v>
      </c>
    </row>
    <row r="210" spans="15:18" x14ac:dyDescent="0.4">
      <c r="O210" s="347">
        <v>9.5</v>
      </c>
      <c r="P210" s="349">
        <v>2015</v>
      </c>
      <c r="Q210" s="103">
        <v>64.325839077651793</v>
      </c>
      <c r="R210" s="348">
        <v>6</v>
      </c>
    </row>
    <row r="211" spans="15:18" x14ac:dyDescent="0.4">
      <c r="O211" s="347">
        <v>10</v>
      </c>
      <c r="P211" s="349">
        <v>2015</v>
      </c>
      <c r="Q211" s="103">
        <v>66.22148208939997</v>
      </c>
      <c r="R211" s="348">
        <v>6</v>
      </c>
    </row>
    <row r="212" spans="15:18" x14ac:dyDescent="0.4">
      <c r="O212" s="347">
        <v>29.76</v>
      </c>
      <c r="P212" s="349">
        <v>2015</v>
      </c>
      <c r="Q212" s="103">
        <v>67.051468118531176</v>
      </c>
      <c r="R212" s="348">
        <v>6</v>
      </c>
    </row>
    <row r="213" spans="15:18" x14ac:dyDescent="0.4">
      <c r="O213" s="347">
        <v>10</v>
      </c>
      <c r="P213" s="349">
        <v>2015</v>
      </c>
      <c r="Q213" s="103">
        <v>67.288341511449346</v>
      </c>
      <c r="R213" s="348">
        <v>6</v>
      </c>
    </row>
    <row r="214" spans="15:18" x14ac:dyDescent="0.4">
      <c r="O214" s="347">
        <v>20</v>
      </c>
      <c r="P214" s="349">
        <v>2015</v>
      </c>
      <c r="Q214" s="103">
        <v>70.544323335645828</v>
      </c>
      <c r="R214" s="348">
        <v>6</v>
      </c>
    </row>
    <row r="215" spans="15:18" x14ac:dyDescent="0.4">
      <c r="O215" s="347">
        <v>11.2</v>
      </c>
      <c r="P215" s="349">
        <v>2015</v>
      </c>
      <c r="Q215" s="103">
        <v>72.170943437002677</v>
      </c>
      <c r="R215" s="348">
        <v>6</v>
      </c>
    </row>
    <row r="216" spans="15:18" x14ac:dyDescent="0.4">
      <c r="O216" s="347">
        <v>11.2</v>
      </c>
      <c r="P216" s="349">
        <v>2015</v>
      </c>
      <c r="Q216" s="103">
        <v>72.641302823440043</v>
      </c>
      <c r="R216" s="348">
        <v>6</v>
      </c>
    </row>
    <row r="217" spans="15:18" x14ac:dyDescent="0.4">
      <c r="O217" s="347">
        <v>81.06</v>
      </c>
      <c r="P217" s="349">
        <v>2015</v>
      </c>
      <c r="Q217" s="103">
        <v>72.936509365884049</v>
      </c>
      <c r="R217" s="348">
        <v>6</v>
      </c>
    </row>
    <row r="218" spans="15:18" x14ac:dyDescent="0.4">
      <c r="O218" s="347">
        <v>55</v>
      </c>
      <c r="P218" s="349">
        <v>2015</v>
      </c>
      <c r="Q218" s="103">
        <v>77.602469535610126</v>
      </c>
      <c r="R218" s="348">
        <v>6</v>
      </c>
    </row>
    <row r="219" spans="15:18" x14ac:dyDescent="0.4">
      <c r="O219" s="347">
        <v>13</v>
      </c>
      <c r="P219" s="349">
        <v>2015</v>
      </c>
      <c r="Q219" s="103">
        <v>77.833383126735299</v>
      </c>
      <c r="R219" s="348">
        <v>6</v>
      </c>
    </row>
    <row r="220" spans="15:18" x14ac:dyDescent="0.4">
      <c r="O220" s="347">
        <v>5.5</v>
      </c>
      <c r="P220" s="349">
        <v>2015</v>
      </c>
      <c r="Q220" s="103">
        <v>78.208985242008524</v>
      </c>
      <c r="R220" s="348">
        <v>6</v>
      </c>
    </row>
    <row r="221" spans="15:18" x14ac:dyDescent="0.4">
      <c r="O221" s="347">
        <v>20</v>
      </c>
      <c r="P221" s="349">
        <v>2015</v>
      </c>
      <c r="Q221" s="103">
        <v>78.765647605230882</v>
      </c>
      <c r="R221" s="348">
        <v>6</v>
      </c>
    </row>
    <row r="222" spans="15:18" x14ac:dyDescent="0.4">
      <c r="O222" s="347">
        <v>60.8</v>
      </c>
      <c r="P222" s="349">
        <v>2015</v>
      </c>
      <c r="Q222" s="103">
        <v>79.324110581191931</v>
      </c>
      <c r="R222" s="348">
        <v>6</v>
      </c>
    </row>
    <row r="223" spans="15:18" x14ac:dyDescent="0.4">
      <c r="O223" s="347">
        <v>20</v>
      </c>
      <c r="P223" s="349">
        <v>2015</v>
      </c>
      <c r="Q223" s="103">
        <v>80.204602234713789</v>
      </c>
      <c r="R223" s="348">
        <v>6</v>
      </c>
    </row>
    <row r="224" spans="15:18" x14ac:dyDescent="0.4">
      <c r="O224" s="347">
        <v>255</v>
      </c>
      <c r="P224" s="349">
        <v>2015</v>
      </c>
      <c r="Q224" s="103">
        <v>80.453046017129651</v>
      </c>
      <c r="R224" s="348">
        <v>6</v>
      </c>
    </row>
    <row r="225" spans="15:18" x14ac:dyDescent="0.4">
      <c r="O225" s="347">
        <v>7</v>
      </c>
      <c r="P225" s="349">
        <v>2015</v>
      </c>
      <c r="Q225" s="103">
        <v>81.80173565760694</v>
      </c>
      <c r="R225" s="348">
        <v>6</v>
      </c>
    </row>
    <row r="226" spans="15:18" x14ac:dyDescent="0.4">
      <c r="O226" s="347">
        <v>50</v>
      </c>
      <c r="P226" s="349">
        <v>2015</v>
      </c>
      <c r="Q226" s="103">
        <v>82.12905605164184</v>
      </c>
      <c r="R226" s="348">
        <v>6</v>
      </c>
    </row>
    <row r="227" spans="15:18" x14ac:dyDescent="0.4">
      <c r="O227" s="347">
        <v>20</v>
      </c>
      <c r="P227" s="349">
        <v>2015</v>
      </c>
      <c r="Q227" s="103">
        <v>82.19388735037073</v>
      </c>
      <c r="R227" s="348">
        <v>6</v>
      </c>
    </row>
    <row r="228" spans="15:18" x14ac:dyDescent="0.4">
      <c r="O228" s="347">
        <v>30</v>
      </c>
      <c r="P228" s="349">
        <v>2015</v>
      </c>
      <c r="Q228" s="103">
        <v>84.008843685129492</v>
      </c>
      <c r="R228" s="348">
        <v>6</v>
      </c>
    </row>
    <row r="229" spans="15:18" x14ac:dyDescent="0.4">
      <c r="O229" s="347">
        <v>18.972000000000001</v>
      </c>
      <c r="P229" s="349">
        <v>2015</v>
      </c>
      <c r="Q229" s="103">
        <v>84.020887517109017</v>
      </c>
      <c r="R229" s="348">
        <v>6</v>
      </c>
    </row>
    <row r="230" spans="15:18" x14ac:dyDescent="0.4">
      <c r="O230" s="347">
        <v>20</v>
      </c>
      <c r="P230" s="349">
        <v>2015</v>
      </c>
      <c r="Q230" s="103">
        <v>85.063934923095616</v>
      </c>
      <c r="R230" s="348">
        <v>6</v>
      </c>
    </row>
    <row r="231" spans="15:18" x14ac:dyDescent="0.4">
      <c r="O231" s="347">
        <v>20.004000000000001</v>
      </c>
      <c r="P231" s="349">
        <v>2015</v>
      </c>
      <c r="Q231" s="103">
        <v>86.367579618687671</v>
      </c>
      <c r="R231" s="348">
        <v>6</v>
      </c>
    </row>
    <row r="232" spans="15:18" x14ac:dyDescent="0.4">
      <c r="O232" s="347">
        <v>20.02</v>
      </c>
      <c r="P232" s="349">
        <v>2015</v>
      </c>
      <c r="Q232" s="103">
        <v>86.470606813562014</v>
      </c>
      <c r="R232" s="348">
        <v>6</v>
      </c>
    </row>
    <row r="233" spans="15:18" x14ac:dyDescent="0.4">
      <c r="O233" s="347">
        <v>20</v>
      </c>
      <c r="P233" s="349">
        <v>2015</v>
      </c>
      <c r="Q233" s="103">
        <v>86.59350428593936</v>
      </c>
      <c r="R233" s="348">
        <v>6</v>
      </c>
    </row>
    <row r="234" spans="15:18" x14ac:dyDescent="0.4">
      <c r="O234" s="347">
        <v>21</v>
      </c>
      <c r="P234" s="349">
        <v>2015</v>
      </c>
      <c r="Q234" s="103">
        <v>87.454914730121715</v>
      </c>
      <c r="R234" s="348">
        <v>6</v>
      </c>
    </row>
    <row r="235" spans="15:18" x14ac:dyDescent="0.4">
      <c r="O235" s="347">
        <v>15.5</v>
      </c>
      <c r="P235" s="349">
        <v>2015</v>
      </c>
      <c r="Q235" s="103">
        <v>87.585904467241988</v>
      </c>
      <c r="R235" s="348">
        <v>6</v>
      </c>
    </row>
    <row r="236" spans="15:18" x14ac:dyDescent="0.4">
      <c r="O236" s="347">
        <v>26.655999999999999</v>
      </c>
      <c r="P236" s="349">
        <v>2015</v>
      </c>
      <c r="Q236" s="103">
        <v>87.642040736141183</v>
      </c>
      <c r="R236" s="348">
        <v>6</v>
      </c>
    </row>
    <row r="237" spans="15:18" x14ac:dyDescent="0.4">
      <c r="O237" s="347">
        <v>9.98</v>
      </c>
      <c r="P237" s="349">
        <v>2015</v>
      </c>
      <c r="Q237" s="103">
        <v>88.393584668660694</v>
      </c>
      <c r="R237" s="348">
        <v>6</v>
      </c>
    </row>
    <row r="238" spans="15:18" x14ac:dyDescent="0.4">
      <c r="O238" s="347">
        <v>64.8</v>
      </c>
      <c r="P238" s="349">
        <v>2015</v>
      </c>
      <c r="Q238" s="103">
        <v>89.039675406380752</v>
      </c>
      <c r="R238" s="348">
        <v>6</v>
      </c>
    </row>
    <row r="239" spans="15:18" x14ac:dyDescent="0.4">
      <c r="O239" s="347">
        <v>20</v>
      </c>
      <c r="P239" s="349">
        <v>2015</v>
      </c>
      <c r="Q239" s="103">
        <v>89.711939375658076</v>
      </c>
      <c r="R239" s="348">
        <v>6</v>
      </c>
    </row>
    <row r="240" spans="15:18" x14ac:dyDescent="0.4">
      <c r="O240" s="347">
        <v>10.3</v>
      </c>
      <c r="P240" s="349">
        <v>2015</v>
      </c>
      <c r="Q240" s="103">
        <v>90.678298757784745</v>
      </c>
      <c r="R240" s="348">
        <v>6</v>
      </c>
    </row>
    <row r="241" spans="15:18" x14ac:dyDescent="0.4">
      <c r="O241" s="347">
        <v>14.994</v>
      </c>
      <c r="P241" s="349">
        <v>2015</v>
      </c>
      <c r="Q241" s="103">
        <v>91.533153116966687</v>
      </c>
      <c r="R241" s="348">
        <v>6</v>
      </c>
    </row>
    <row r="242" spans="15:18" x14ac:dyDescent="0.4">
      <c r="O242" s="347">
        <v>47.7</v>
      </c>
      <c r="P242" s="349">
        <v>2015</v>
      </c>
      <c r="Q242" s="103">
        <v>91.742360589573494</v>
      </c>
      <c r="R242" s="348">
        <v>6</v>
      </c>
    </row>
    <row r="243" spans="15:18" x14ac:dyDescent="0.4">
      <c r="O243" s="347">
        <v>52</v>
      </c>
      <c r="P243" s="349">
        <v>2015</v>
      </c>
      <c r="Q243" s="103">
        <v>91.989381794644999</v>
      </c>
      <c r="R243" s="348">
        <v>6</v>
      </c>
    </row>
    <row r="244" spans="15:18" x14ac:dyDescent="0.4">
      <c r="O244" s="347">
        <v>15</v>
      </c>
      <c r="P244" s="349">
        <v>2015</v>
      </c>
      <c r="Q244" s="103">
        <v>93.375972289034152</v>
      </c>
      <c r="R244" s="348">
        <v>6</v>
      </c>
    </row>
    <row r="245" spans="15:18" x14ac:dyDescent="0.4">
      <c r="O245" s="347">
        <v>16.66</v>
      </c>
      <c r="P245" s="349">
        <v>2015</v>
      </c>
      <c r="Q245" s="103">
        <v>93.425876846912274</v>
      </c>
      <c r="R245" s="348">
        <v>6</v>
      </c>
    </row>
    <row r="246" spans="15:18" x14ac:dyDescent="0.4">
      <c r="O246" s="347">
        <v>32</v>
      </c>
      <c r="P246" s="349">
        <v>2015</v>
      </c>
      <c r="Q246" s="103">
        <v>93.485652392214135</v>
      </c>
      <c r="R246" s="348">
        <v>6</v>
      </c>
    </row>
    <row r="247" spans="15:18" x14ac:dyDescent="0.4">
      <c r="O247" s="347">
        <v>20</v>
      </c>
      <c r="P247" s="349">
        <v>2015</v>
      </c>
      <c r="Q247" s="103">
        <v>94.755797890165496</v>
      </c>
      <c r="R247" s="348">
        <v>6</v>
      </c>
    </row>
    <row r="248" spans="15:18" x14ac:dyDescent="0.4">
      <c r="O248" s="347">
        <v>18.399999999999999</v>
      </c>
      <c r="P248" s="349">
        <v>2015</v>
      </c>
      <c r="Q248" s="103">
        <v>94.795363017037346</v>
      </c>
      <c r="R248" s="348">
        <v>6</v>
      </c>
    </row>
    <row r="249" spans="15:18" x14ac:dyDescent="0.4">
      <c r="O249" s="347">
        <v>20</v>
      </c>
      <c r="P249" s="349">
        <v>2015</v>
      </c>
      <c r="Q249" s="103">
        <v>95.78019633426733</v>
      </c>
      <c r="R249" s="348">
        <v>6</v>
      </c>
    </row>
    <row r="250" spans="15:18" x14ac:dyDescent="0.4">
      <c r="O250" s="347">
        <v>12</v>
      </c>
      <c r="P250" s="349">
        <v>2015</v>
      </c>
      <c r="Q250" s="103">
        <v>95.949146700743455</v>
      </c>
      <c r="R250" s="348">
        <v>6</v>
      </c>
    </row>
    <row r="251" spans="15:18" x14ac:dyDescent="0.4">
      <c r="O251" s="347">
        <v>11.6619999999999</v>
      </c>
      <c r="P251" s="349">
        <v>2015</v>
      </c>
      <c r="Q251" s="103">
        <v>95.965534072241127</v>
      </c>
      <c r="R251" s="348">
        <v>6</v>
      </c>
    </row>
    <row r="252" spans="15:18" x14ac:dyDescent="0.4">
      <c r="O252" s="347">
        <v>81</v>
      </c>
      <c r="P252" s="349">
        <v>2015</v>
      </c>
      <c r="Q252" s="103">
        <v>96.093922243112445</v>
      </c>
      <c r="R252" s="348">
        <v>6</v>
      </c>
    </row>
    <row r="253" spans="15:18" x14ac:dyDescent="0.4">
      <c r="O253" s="347">
        <v>20</v>
      </c>
      <c r="P253" s="349">
        <v>2015</v>
      </c>
      <c r="Q253" s="103">
        <v>96.19099443223277</v>
      </c>
      <c r="R253" s="348">
        <v>6</v>
      </c>
    </row>
    <row r="254" spans="15:18" x14ac:dyDescent="0.4">
      <c r="O254" s="347">
        <v>22</v>
      </c>
      <c r="P254" s="349">
        <v>2015</v>
      </c>
      <c r="Q254" s="103">
        <v>96.893457986698323</v>
      </c>
      <c r="R254" s="348">
        <v>6</v>
      </c>
    </row>
    <row r="255" spans="15:18" x14ac:dyDescent="0.4">
      <c r="O255" s="347">
        <v>10</v>
      </c>
      <c r="P255" s="349">
        <v>2015</v>
      </c>
      <c r="Q255" s="103">
        <v>97.183795008964381</v>
      </c>
      <c r="R255" s="348">
        <v>6</v>
      </c>
    </row>
    <row r="256" spans="15:18" x14ac:dyDescent="0.4">
      <c r="O256" s="347">
        <v>15.003</v>
      </c>
      <c r="P256" s="349">
        <v>2015</v>
      </c>
      <c r="Q256" s="103">
        <v>99.976741279400699</v>
      </c>
      <c r="R256" s="348">
        <v>6</v>
      </c>
    </row>
    <row r="257" spans="15:18" x14ac:dyDescent="0.4">
      <c r="O257" s="347">
        <v>6</v>
      </c>
      <c r="P257" s="349">
        <v>2015</v>
      </c>
      <c r="Q257" s="103">
        <v>100.53538310550698</v>
      </c>
      <c r="R257" s="348">
        <v>6</v>
      </c>
    </row>
    <row r="258" spans="15:18" x14ac:dyDescent="0.4">
      <c r="O258" s="347">
        <v>20</v>
      </c>
      <c r="P258" s="349">
        <v>2015</v>
      </c>
      <c r="Q258" s="103">
        <v>101.75223113314289</v>
      </c>
      <c r="R258" s="348">
        <v>6</v>
      </c>
    </row>
    <row r="259" spans="15:18" x14ac:dyDescent="0.4">
      <c r="O259" s="347">
        <v>12.8</v>
      </c>
      <c r="P259" s="349">
        <v>2015</v>
      </c>
      <c r="Q259" s="103">
        <v>102.11912469089661</v>
      </c>
      <c r="R259" s="348">
        <v>6</v>
      </c>
    </row>
    <row r="260" spans="15:18" x14ac:dyDescent="0.4">
      <c r="O260" s="347">
        <v>14</v>
      </c>
      <c r="P260" s="349">
        <v>2015</v>
      </c>
      <c r="Q260" s="103">
        <v>102.17398006530202</v>
      </c>
      <c r="R260" s="348">
        <v>6</v>
      </c>
    </row>
    <row r="261" spans="15:18" x14ac:dyDescent="0.4">
      <c r="O261" s="347">
        <v>30</v>
      </c>
      <c r="P261" s="349">
        <v>2015</v>
      </c>
      <c r="Q261" s="103">
        <v>102.19724512080248</v>
      </c>
      <c r="R261" s="348">
        <v>6</v>
      </c>
    </row>
    <row r="262" spans="15:18" x14ac:dyDescent="0.4">
      <c r="O262" s="347">
        <v>19.75</v>
      </c>
      <c r="P262" s="349">
        <v>2015</v>
      </c>
      <c r="Q262" s="103">
        <v>103.33425748581961</v>
      </c>
      <c r="R262" s="348">
        <v>6</v>
      </c>
    </row>
    <row r="263" spans="15:18" x14ac:dyDescent="0.4">
      <c r="O263" s="347">
        <v>21</v>
      </c>
      <c r="P263" s="349">
        <v>2015</v>
      </c>
      <c r="Q263" s="103">
        <v>103.38680683462293</v>
      </c>
      <c r="R263" s="348">
        <v>6</v>
      </c>
    </row>
    <row r="264" spans="15:18" x14ac:dyDescent="0.4">
      <c r="O264" s="347">
        <v>12.5</v>
      </c>
      <c r="P264" s="349">
        <v>2015</v>
      </c>
      <c r="Q264" s="103">
        <v>103.62594038995982</v>
      </c>
      <c r="R264" s="348">
        <v>6</v>
      </c>
    </row>
    <row r="265" spans="15:18" x14ac:dyDescent="0.4">
      <c r="O265" s="347">
        <v>7.5</v>
      </c>
      <c r="P265" s="349">
        <v>2015</v>
      </c>
      <c r="Q265" s="103">
        <v>104.02454078664746</v>
      </c>
      <c r="R265" s="348">
        <v>6</v>
      </c>
    </row>
    <row r="266" spans="15:18" x14ac:dyDescent="0.4">
      <c r="O266" s="347">
        <v>18.7</v>
      </c>
      <c r="P266" s="349">
        <v>2015</v>
      </c>
      <c r="Q266" s="103">
        <v>104.51931843590796</v>
      </c>
      <c r="R266" s="348">
        <v>6</v>
      </c>
    </row>
    <row r="267" spans="15:18" x14ac:dyDescent="0.4">
      <c r="O267" s="347">
        <v>20</v>
      </c>
      <c r="P267" s="349">
        <v>2015</v>
      </c>
      <c r="Q267" s="103">
        <v>106.18695570319051</v>
      </c>
      <c r="R267" s="348">
        <v>6</v>
      </c>
    </row>
    <row r="268" spans="15:18" x14ac:dyDescent="0.4">
      <c r="O268" s="347">
        <v>20</v>
      </c>
      <c r="P268" s="349">
        <v>2015</v>
      </c>
      <c r="Q268" s="103">
        <v>107.38027955147497</v>
      </c>
      <c r="R268" s="348">
        <v>6</v>
      </c>
    </row>
    <row r="269" spans="15:18" x14ac:dyDescent="0.4">
      <c r="O269" s="347">
        <v>19.2</v>
      </c>
      <c r="P269" s="349">
        <v>2015</v>
      </c>
      <c r="Q269" s="103">
        <v>109.82190966169119</v>
      </c>
      <c r="R269" s="348">
        <v>6</v>
      </c>
    </row>
    <row r="270" spans="15:18" x14ac:dyDescent="0.4">
      <c r="O270" s="347">
        <v>20.007000000000001</v>
      </c>
      <c r="P270" s="349">
        <v>2015</v>
      </c>
      <c r="Q270" s="103">
        <v>113.29790260966095</v>
      </c>
      <c r="R270" s="348">
        <v>6</v>
      </c>
    </row>
    <row r="271" spans="15:18" x14ac:dyDescent="0.4">
      <c r="O271" s="347">
        <v>95</v>
      </c>
      <c r="P271" s="349">
        <v>2015</v>
      </c>
      <c r="Q271" s="103">
        <v>113.54148016350248</v>
      </c>
      <c r="R271" s="348">
        <v>6</v>
      </c>
    </row>
    <row r="272" spans="15:18" x14ac:dyDescent="0.4">
      <c r="O272" s="347">
        <v>20</v>
      </c>
      <c r="P272" s="349">
        <v>2015</v>
      </c>
      <c r="Q272" s="103">
        <v>115.74799839958803</v>
      </c>
      <c r="R272" s="348">
        <v>6</v>
      </c>
    </row>
    <row r="273" spans="15:18" x14ac:dyDescent="0.4">
      <c r="O273" s="347">
        <v>279.5</v>
      </c>
      <c r="P273" s="349">
        <v>2015</v>
      </c>
      <c r="Q273" s="103">
        <v>119.82662999990386</v>
      </c>
      <c r="R273" s="348">
        <v>6</v>
      </c>
    </row>
    <row r="274" spans="15:18" x14ac:dyDescent="0.4">
      <c r="O274" s="347">
        <v>314.39999999999998</v>
      </c>
      <c r="P274" s="349">
        <v>2015</v>
      </c>
      <c r="Q274" s="103">
        <v>122.78261618771852</v>
      </c>
      <c r="R274" s="348">
        <v>6</v>
      </c>
    </row>
    <row r="275" spans="15:18" x14ac:dyDescent="0.4">
      <c r="O275" s="347">
        <v>12</v>
      </c>
      <c r="P275" s="349">
        <v>2015</v>
      </c>
      <c r="Q275" s="103">
        <v>124.31475516981496</v>
      </c>
      <c r="R275" s="348">
        <v>6</v>
      </c>
    </row>
    <row r="276" spans="15:18" x14ac:dyDescent="0.4">
      <c r="O276" s="347">
        <v>15</v>
      </c>
      <c r="P276" s="349">
        <v>2015</v>
      </c>
      <c r="Q276" s="103">
        <v>126.1025303420118</v>
      </c>
      <c r="R276" s="348">
        <v>6</v>
      </c>
    </row>
    <row r="277" spans="15:18" x14ac:dyDescent="0.4">
      <c r="O277" s="347">
        <v>5.5</v>
      </c>
      <c r="P277" s="349">
        <v>2015</v>
      </c>
      <c r="Q277" s="103">
        <v>127.47732069120276</v>
      </c>
      <c r="R277" s="348">
        <v>6</v>
      </c>
    </row>
    <row r="278" spans="15:18" x14ac:dyDescent="0.4">
      <c r="O278" s="347">
        <v>20</v>
      </c>
      <c r="P278" s="349">
        <v>2015</v>
      </c>
      <c r="Q278" s="103">
        <v>128.30128883977616</v>
      </c>
      <c r="R278" s="348">
        <v>6</v>
      </c>
    </row>
    <row r="279" spans="15:18" x14ac:dyDescent="0.4">
      <c r="O279" s="347">
        <v>17.5</v>
      </c>
      <c r="P279" s="349">
        <v>2015</v>
      </c>
      <c r="Q279" s="103">
        <v>128.67068548883128</v>
      </c>
      <c r="R279" s="348">
        <v>6</v>
      </c>
    </row>
    <row r="280" spans="15:18" x14ac:dyDescent="0.4">
      <c r="O280" s="347">
        <v>23.1</v>
      </c>
      <c r="P280" s="349">
        <v>2015</v>
      </c>
      <c r="Q280" s="103">
        <v>129.65608202350327</v>
      </c>
      <c r="R280" s="348">
        <v>6</v>
      </c>
    </row>
    <row r="281" spans="15:18" x14ac:dyDescent="0.4">
      <c r="O281" s="347">
        <v>19.654</v>
      </c>
      <c r="P281" s="349">
        <v>2015</v>
      </c>
      <c r="Q281" s="103">
        <v>130.04092362483624</v>
      </c>
      <c r="R281" s="348">
        <v>6</v>
      </c>
    </row>
    <row r="282" spans="15:18" x14ac:dyDescent="0.4">
      <c r="O282" s="347">
        <v>105.1</v>
      </c>
      <c r="P282" s="349">
        <v>2015</v>
      </c>
      <c r="Q282" s="103">
        <v>130.25900915231861</v>
      </c>
      <c r="R282" s="348">
        <v>6</v>
      </c>
    </row>
    <row r="283" spans="15:18" x14ac:dyDescent="0.4">
      <c r="O283" s="347">
        <v>62.5</v>
      </c>
      <c r="P283" s="349">
        <v>2015</v>
      </c>
      <c r="Q283" s="103">
        <v>134.42841563724863</v>
      </c>
      <c r="R283" s="348">
        <v>6</v>
      </c>
    </row>
    <row r="284" spans="15:18" x14ac:dyDescent="0.4">
      <c r="O284" s="347">
        <v>12</v>
      </c>
      <c r="P284" s="349">
        <v>2015</v>
      </c>
      <c r="Q284" s="103">
        <v>134.89823422691086</v>
      </c>
      <c r="R284" s="348">
        <v>6</v>
      </c>
    </row>
    <row r="285" spans="15:18" x14ac:dyDescent="0.4">
      <c r="O285" s="347">
        <v>10</v>
      </c>
      <c r="P285" s="349">
        <v>2015</v>
      </c>
      <c r="Q285" s="103">
        <v>141.36221705229428</v>
      </c>
      <c r="R285" s="348">
        <v>6</v>
      </c>
    </row>
    <row r="286" spans="15:18" x14ac:dyDescent="0.4">
      <c r="O286" s="347">
        <v>8.6</v>
      </c>
      <c r="P286" s="349">
        <v>2015</v>
      </c>
      <c r="Q286" s="103">
        <v>152.15576480268365</v>
      </c>
      <c r="R286" s="348">
        <v>6</v>
      </c>
    </row>
    <row r="287" spans="15:18" x14ac:dyDescent="0.4">
      <c r="O287" s="347">
        <v>7.8</v>
      </c>
      <c r="P287" s="349">
        <v>2015</v>
      </c>
      <c r="Q287" s="103">
        <v>153.61273969978768</v>
      </c>
      <c r="R287" s="348">
        <v>6</v>
      </c>
    </row>
    <row r="288" spans="15:18" x14ac:dyDescent="0.4">
      <c r="O288" s="347">
        <v>12</v>
      </c>
      <c r="P288" s="349">
        <v>2015</v>
      </c>
      <c r="Q288" s="103">
        <v>157.47775378016357</v>
      </c>
      <c r="R288" s="348">
        <v>6</v>
      </c>
    </row>
    <row r="289" spans="15:18" x14ac:dyDescent="0.4">
      <c r="O289" s="347">
        <v>5.2</v>
      </c>
      <c r="P289" s="349">
        <v>2015</v>
      </c>
      <c r="Q289" s="103">
        <v>159.6299220172248</v>
      </c>
      <c r="R289" s="348">
        <v>6</v>
      </c>
    </row>
    <row r="290" spans="15:18" x14ac:dyDescent="0.4">
      <c r="O290" s="347">
        <v>5.2</v>
      </c>
      <c r="P290" s="349">
        <v>2015</v>
      </c>
      <c r="Q290" s="103">
        <v>174.88495602610269</v>
      </c>
      <c r="R290" s="348">
        <v>6</v>
      </c>
    </row>
    <row r="291" spans="15:18" x14ac:dyDescent="0.4">
      <c r="O291" s="347">
        <v>10</v>
      </c>
      <c r="P291" s="349">
        <v>2015</v>
      </c>
      <c r="Q291" s="103">
        <v>190.27486843916125</v>
      </c>
      <c r="R291" s="348">
        <v>6</v>
      </c>
    </row>
    <row r="292" spans="15:18" x14ac:dyDescent="0.4">
      <c r="O292" s="347">
        <v>154</v>
      </c>
      <c r="P292" s="349">
        <v>2016</v>
      </c>
      <c r="Q292" s="103">
        <v>39.428063437469575</v>
      </c>
      <c r="R292" s="348">
        <v>7</v>
      </c>
    </row>
    <row r="293" spans="15:18" x14ac:dyDescent="0.4">
      <c r="O293" s="347">
        <v>80</v>
      </c>
      <c r="P293" s="349">
        <v>2016</v>
      </c>
      <c r="Q293" s="103">
        <v>46.758811777256192</v>
      </c>
      <c r="R293" s="348">
        <v>7</v>
      </c>
    </row>
    <row r="294" spans="15:18" x14ac:dyDescent="0.4">
      <c r="O294" s="347">
        <v>80</v>
      </c>
      <c r="P294" s="349">
        <v>2016</v>
      </c>
      <c r="Q294" s="103">
        <v>51.684241136727273</v>
      </c>
      <c r="R294" s="348">
        <v>7</v>
      </c>
    </row>
    <row r="295" spans="15:18" x14ac:dyDescent="0.4">
      <c r="O295" s="347">
        <v>20</v>
      </c>
      <c r="P295" s="349">
        <v>2016</v>
      </c>
      <c r="Q295" s="103">
        <v>52.786113983587327</v>
      </c>
      <c r="R295" s="348">
        <v>7</v>
      </c>
    </row>
    <row r="296" spans="15:18" x14ac:dyDescent="0.4">
      <c r="O296" s="347">
        <v>100.8</v>
      </c>
      <c r="P296" s="349">
        <v>2016</v>
      </c>
      <c r="Q296" s="103">
        <v>53.79958208368528</v>
      </c>
      <c r="R296" s="348">
        <v>7</v>
      </c>
    </row>
    <row r="297" spans="15:18" x14ac:dyDescent="0.4">
      <c r="O297" s="347">
        <v>16</v>
      </c>
      <c r="P297" s="349">
        <v>2016</v>
      </c>
      <c r="Q297" s="103">
        <v>54.059374009016011</v>
      </c>
      <c r="R297" s="348">
        <v>7</v>
      </c>
    </row>
    <row r="298" spans="15:18" x14ac:dyDescent="0.4">
      <c r="O298" s="347">
        <v>20</v>
      </c>
      <c r="P298" s="349">
        <v>2016</v>
      </c>
      <c r="Q298" s="103">
        <v>54.149888964926205</v>
      </c>
      <c r="R298" s="348">
        <v>7</v>
      </c>
    </row>
    <row r="299" spans="15:18" x14ac:dyDescent="0.4">
      <c r="O299" s="347">
        <v>80.016000000000005</v>
      </c>
      <c r="P299" s="349">
        <v>2016</v>
      </c>
      <c r="Q299" s="103">
        <v>55.612479774651874</v>
      </c>
      <c r="R299" s="348">
        <v>7</v>
      </c>
    </row>
    <row r="300" spans="15:18" x14ac:dyDescent="0.4">
      <c r="O300" s="347">
        <v>80.016000000000005</v>
      </c>
      <c r="P300" s="349">
        <v>2016</v>
      </c>
      <c r="Q300" s="103">
        <v>55.71515581277167</v>
      </c>
      <c r="R300" s="348">
        <v>7</v>
      </c>
    </row>
    <row r="301" spans="15:18" x14ac:dyDescent="0.4">
      <c r="O301" s="347">
        <v>80.016000000000005</v>
      </c>
      <c r="P301" s="349">
        <v>2016</v>
      </c>
      <c r="Q301" s="103">
        <v>55.788021107818224</v>
      </c>
      <c r="R301" s="348">
        <v>7</v>
      </c>
    </row>
    <row r="302" spans="15:18" x14ac:dyDescent="0.4">
      <c r="O302" s="347">
        <v>80</v>
      </c>
      <c r="P302" s="349">
        <v>2016</v>
      </c>
      <c r="Q302" s="103">
        <v>55.984246061986113</v>
      </c>
      <c r="R302" s="348">
        <v>7</v>
      </c>
    </row>
    <row r="303" spans="15:18" x14ac:dyDescent="0.4">
      <c r="O303" s="347">
        <v>80.016000000000005</v>
      </c>
      <c r="P303" s="349">
        <v>2016</v>
      </c>
      <c r="Q303" s="103">
        <v>55.992087145127272</v>
      </c>
      <c r="R303" s="348">
        <v>7</v>
      </c>
    </row>
    <row r="304" spans="15:18" x14ac:dyDescent="0.4">
      <c r="O304" s="347">
        <v>249.99999999999901</v>
      </c>
      <c r="P304" s="349">
        <v>2016</v>
      </c>
      <c r="Q304" s="103">
        <v>56.788445541293541</v>
      </c>
      <c r="R304" s="348">
        <v>7</v>
      </c>
    </row>
    <row r="305" spans="15:18" x14ac:dyDescent="0.4">
      <c r="O305" s="347">
        <v>60</v>
      </c>
      <c r="P305" s="349">
        <v>2016</v>
      </c>
      <c r="Q305" s="103">
        <v>57.388742546807407</v>
      </c>
      <c r="R305" s="348">
        <v>7</v>
      </c>
    </row>
    <row r="306" spans="15:18" x14ac:dyDescent="0.4">
      <c r="O306" s="347">
        <v>70</v>
      </c>
      <c r="P306" s="349">
        <v>2016</v>
      </c>
      <c r="Q306" s="103">
        <v>57.865350882577054</v>
      </c>
      <c r="R306" s="348">
        <v>7</v>
      </c>
    </row>
    <row r="307" spans="15:18" x14ac:dyDescent="0.4">
      <c r="O307" s="347">
        <v>80</v>
      </c>
      <c r="P307" s="349">
        <v>2016</v>
      </c>
      <c r="Q307" s="103">
        <v>58.955244637454733</v>
      </c>
      <c r="R307" s="348">
        <v>7</v>
      </c>
    </row>
    <row r="308" spans="15:18" x14ac:dyDescent="0.4">
      <c r="O308" s="347">
        <v>20</v>
      </c>
      <c r="P308" s="349">
        <v>2016</v>
      </c>
      <c r="Q308" s="103">
        <v>59.798573681149414</v>
      </c>
      <c r="R308" s="348">
        <v>7</v>
      </c>
    </row>
    <row r="309" spans="15:18" x14ac:dyDescent="0.4">
      <c r="O309" s="347">
        <v>50.4</v>
      </c>
      <c r="P309" s="349">
        <v>2016</v>
      </c>
      <c r="Q309" s="103">
        <v>59.843016047241278</v>
      </c>
      <c r="R309" s="348">
        <v>7</v>
      </c>
    </row>
    <row r="310" spans="15:18" x14ac:dyDescent="0.4">
      <c r="O310" s="347">
        <v>20</v>
      </c>
      <c r="P310" s="349">
        <v>2016</v>
      </c>
      <c r="Q310" s="103">
        <v>59.857340264077216</v>
      </c>
      <c r="R310" s="348">
        <v>7</v>
      </c>
    </row>
    <row r="311" spans="15:18" x14ac:dyDescent="0.4">
      <c r="O311" s="347">
        <v>85</v>
      </c>
      <c r="P311" s="349">
        <v>2016</v>
      </c>
      <c r="Q311" s="103">
        <v>60.119334998586311</v>
      </c>
      <c r="R311" s="348">
        <v>7</v>
      </c>
    </row>
    <row r="312" spans="15:18" x14ac:dyDescent="0.4">
      <c r="O312" s="347">
        <v>50</v>
      </c>
      <c r="P312" s="349">
        <v>2016</v>
      </c>
      <c r="Q312" s="103">
        <v>60.186913594809752</v>
      </c>
      <c r="R312" s="348">
        <v>7</v>
      </c>
    </row>
    <row r="313" spans="15:18" x14ac:dyDescent="0.4">
      <c r="O313" s="347">
        <v>5.0010000000000003</v>
      </c>
      <c r="P313" s="349">
        <v>2016</v>
      </c>
      <c r="Q313" s="103">
        <v>61.020158974327856</v>
      </c>
      <c r="R313" s="348">
        <v>7</v>
      </c>
    </row>
    <row r="314" spans="15:18" x14ac:dyDescent="0.4">
      <c r="O314" s="347">
        <v>25</v>
      </c>
      <c r="P314" s="349">
        <v>2016</v>
      </c>
      <c r="Q314" s="103">
        <v>61.116020526433445</v>
      </c>
      <c r="R314" s="348">
        <v>7</v>
      </c>
    </row>
    <row r="315" spans="15:18" x14ac:dyDescent="0.4">
      <c r="O315" s="347">
        <v>20.5</v>
      </c>
      <c r="P315" s="349">
        <v>2016</v>
      </c>
      <c r="Q315" s="103">
        <v>61.150833116527743</v>
      </c>
      <c r="R315" s="348">
        <v>7</v>
      </c>
    </row>
    <row r="316" spans="15:18" x14ac:dyDescent="0.4">
      <c r="O316" s="347">
        <v>70</v>
      </c>
      <c r="P316" s="349">
        <v>2016</v>
      </c>
      <c r="Q316" s="103">
        <v>61.160066172377093</v>
      </c>
      <c r="R316" s="348">
        <v>7</v>
      </c>
    </row>
    <row r="317" spans="15:18" x14ac:dyDescent="0.4">
      <c r="O317" s="347">
        <v>50</v>
      </c>
      <c r="P317" s="349">
        <v>2016</v>
      </c>
      <c r="Q317" s="103">
        <v>61.196883138045784</v>
      </c>
      <c r="R317" s="348">
        <v>7</v>
      </c>
    </row>
    <row r="318" spans="15:18" x14ac:dyDescent="0.4">
      <c r="O318" s="347">
        <v>40</v>
      </c>
      <c r="P318" s="349">
        <v>2016</v>
      </c>
      <c r="Q318" s="103">
        <v>61.473114574788639</v>
      </c>
      <c r="R318" s="348">
        <v>7</v>
      </c>
    </row>
    <row r="319" spans="15:18" x14ac:dyDescent="0.4">
      <c r="O319" s="347">
        <v>20</v>
      </c>
      <c r="P319" s="349">
        <v>2016</v>
      </c>
      <c r="Q319" s="103">
        <v>62.021668269226865</v>
      </c>
      <c r="R319" s="348">
        <v>7</v>
      </c>
    </row>
    <row r="320" spans="15:18" x14ac:dyDescent="0.4">
      <c r="O320" s="347">
        <v>74.5</v>
      </c>
      <c r="P320" s="349">
        <v>2016</v>
      </c>
      <c r="Q320" s="103">
        <v>62.113174142041665</v>
      </c>
      <c r="R320" s="348">
        <v>7</v>
      </c>
    </row>
    <row r="321" spans="15:18" x14ac:dyDescent="0.4">
      <c r="O321" s="347">
        <v>185</v>
      </c>
      <c r="P321" s="349">
        <v>2016</v>
      </c>
      <c r="Q321" s="103">
        <v>62.392689858429208</v>
      </c>
      <c r="R321" s="348">
        <v>7</v>
      </c>
    </row>
    <row r="322" spans="15:18" x14ac:dyDescent="0.4">
      <c r="O322" s="347">
        <v>74.5</v>
      </c>
      <c r="P322" s="349">
        <v>2016</v>
      </c>
      <c r="Q322" s="103">
        <v>62.477443299673887</v>
      </c>
      <c r="R322" s="348">
        <v>7</v>
      </c>
    </row>
    <row r="323" spans="15:18" x14ac:dyDescent="0.4">
      <c r="O323" s="347">
        <v>20</v>
      </c>
      <c r="P323" s="349">
        <v>2016</v>
      </c>
      <c r="Q323" s="103">
        <v>63.114354168538931</v>
      </c>
      <c r="R323" s="348">
        <v>7</v>
      </c>
    </row>
    <row r="324" spans="15:18" x14ac:dyDescent="0.4">
      <c r="O324" s="347">
        <v>30</v>
      </c>
      <c r="P324" s="349">
        <v>2016</v>
      </c>
      <c r="Q324" s="103">
        <v>63.310857994645339</v>
      </c>
      <c r="R324" s="348">
        <v>7</v>
      </c>
    </row>
    <row r="325" spans="15:18" x14ac:dyDescent="0.4">
      <c r="O325" s="347">
        <v>10</v>
      </c>
      <c r="P325" s="349">
        <v>2016</v>
      </c>
      <c r="Q325" s="103">
        <v>63.647833656187814</v>
      </c>
      <c r="R325" s="348">
        <v>7</v>
      </c>
    </row>
    <row r="326" spans="15:18" x14ac:dyDescent="0.4">
      <c r="O326" s="347">
        <v>100</v>
      </c>
      <c r="P326" s="349">
        <v>2016</v>
      </c>
      <c r="Q326" s="103">
        <v>63.891443147875009</v>
      </c>
      <c r="R326" s="348">
        <v>7</v>
      </c>
    </row>
    <row r="327" spans="15:18" x14ac:dyDescent="0.4">
      <c r="O327" s="347">
        <v>20</v>
      </c>
      <c r="P327" s="349">
        <v>2016</v>
      </c>
      <c r="Q327" s="103">
        <v>63.895743970614205</v>
      </c>
      <c r="R327" s="348">
        <v>7</v>
      </c>
    </row>
    <row r="328" spans="15:18" x14ac:dyDescent="0.4">
      <c r="O328" s="347">
        <v>74.5</v>
      </c>
      <c r="P328" s="349">
        <v>2016</v>
      </c>
      <c r="Q328" s="103">
        <v>64.73014065815461</v>
      </c>
      <c r="R328" s="348">
        <v>7</v>
      </c>
    </row>
    <row r="329" spans="15:18" x14ac:dyDescent="0.4">
      <c r="O329" s="347">
        <v>56</v>
      </c>
      <c r="P329" s="349">
        <v>2016</v>
      </c>
      <c r="Q329" s="103">
        <v>64.779189946241331</v>
      </c>
      <c r="R329" s="348">
        <v>7</v>
      </c>
    </row>
    <row r="330" spans="15:18" x14ac:dyDescent="0.4">
      <c r="O330" s="347">
        <v>30</v>
      </c>
      <c r="P330" s="349">
        <v>2016</v>
      </c>
      <c r="Q330" s="103">
        <v>65.118279941628288</v>
      </c>
      <c r="R330" s="348">
        <v>7</v>
      </c>
    </row>
    <row r="331" spans="15:18" x14ac:dyDescent="0.4">
      <c r="O331" s="347">
        <v>93.6</v>
      </c>
      <c r="P331" s="349">
        <v>2016</v>
      </c>
      <c r="Q331" s="103">
        <v>65.596510245844527</v>
      </c>
      <c r="R331" s="348">
        <v>7</v>
      </c>
    </row>
    <row r="332" spans="15:18" x14ac:dyDescent="0.4">
      <c r="O332" s="347">
        <v>20</v>
      </c>
      <c r="P332" s="349">
        <v>2016</v>
      </c>
      <c r="Q332" s="103">
        <v>65.715399336687994</v>
      </c>
      <c r="R332" s="348">
        <v>7</v>
      </c>
    </row>
    <row r="333" spans="15:18" x14ac:dyDescent="0.4">
      <c r="O333" s="347">
        <v>120</v>
      </c>
      <c r="P333" s="349">
        <v>2016</v>
      </c>
      <c r="Q333" s="103">
        <v>66.557108573682243</v>
      </c>
      <c r="R333" s="348">
        <v>7</v>
      </c>
    </row>
    <row r="334" spans="15:18" x14ac:dyDescent="0.4">
      <c r="O334" s="347">
        <v>20.163</v>
      </c>
      <c r="P334" s="349">
        <v>2016</v>
      </c>
      <c r="Q334" s="103">
        <v>66.973339467289051</v>
      </c>
      <c r="R334" s="348">
        <v>7</v>
      </c>
    </row>
    <row r="335" spans="15:18" x14ac:dyDescent="0.4">
      <c r="O335" s="347">
        <v>75</v>
      </c>
      <c r="P335" s="349">
        <v>2016</v>
      </c>
      <c r="Q335" s="103">
        <v>67.991181855766257</v>
      </c>
      <c r="R335" s="348">
        <v>7</v>
      </c>
    </row>
    <row r="336" spans="15:18" x14ac:dyDescent="0.4">
      <c r="O336" s="347">
        <v>50</v>
      </c>
      <c r="P336" s="349">
        <v>2016</v>
      </c>
      <c r="Q336" s="103">
        <v>68.335520740734026</v>
      </c>
      <c r="R336" s="348">
        <v>7</v>
      </c>
    </row>
    <row r="337" spans="15:18" x14ac:dyDescent="0.4">
      <c r="O337" s="347">
        <v>50</v>
      </c>
      <c r="P337" s="349">
        <v>2016</v>
      </c>
      <c r="Q337" s="103">
        <v>68.344674718032124</v>
      </c>
      <c r="R337" s="348">
        <v>7</v>
      </c>
    </row>
    <row r="338" spans="15:18" x14ac:dyDescent="0.4">
      <c r="O338" s="347">
        <v>270.60000000000002</v>
      </c>
      <c r="P338" s="349">
        <v>2016</v>
      </c>
      <c r="Q338" s="103">
        <v>68.461979718427145</v>
      </c>
      <c r="R338" s="348">
        <v>7</v>
      </c>
    </row>
    <row r="339" spans="15:18" x14ac:dyDescent="0.4">
      <c r="O339" s="347">
        <v>21.19</v>
      </c>
      <c r="P339" s="349">
        <v>2016</v>
      </c>
      <c r="Q339" s="103">
        <v>68.754581681208563</v>
      </c>
      <c r="R339" s="348">
        <v>7</v>
      </c>
    </row>
    <row r="340" spans="15:18" x14ac:dyDescent="0.4">
      <c r="O340" s="347">
        <v>10</v>
      </c>
      <c r="P340" s="349">
        <v>2016</v>
      </c>
      <c r="Q340" s="103">
        <v>68.759559410165068</v>
      </c>
      <c r="R340" s="348">
        <v>7</v>
      </c>
    </row>
    <row r="341" spans="15:18" x14ac:dyDescent="0.4">
      <c r="O341" s="347">
        <v>131.19999999999999</v>
      </c>
      <c r="P341" s="349">
        <v>2016</v>
      </c>
      <c r="Q341" s="103">
        <v>68.929560023646061</v>
      </c>
      <c r="R341" s="348">
        <v>7</v>
      </c>
    </row>
    <row r="342" spans="15:18" x14ac:dyDescent="0.4">
      <c r="O342" s="347">
        <v>101.2</v>
      </c>
      <c r="P342" s="349">
        <v>2016</v>
      </c>
      <c r="Q342" s="103">
        <v>69.456393409984898</v>
      </c>
      <c r="R342" s="348">
        <v>7</v>
      </c>
    </row>
    <row r="343" spans="15:18" x14ac:dyDescent="0.4">
      <c r="O343" s="347">
        <v>109.8</v>
      </c>
      <c r="P343" s="349">
        <v>2016</v>
      </c>
      <c r="Q343" s="103">
        <v>69.881747786352989</v>
      </c>
      <c r="R343" s="348">
        <v>7</v>
      </c>
    </row>
    <row r="344" spans="15:18" x14ac:dyDescent="0.4">
      <c r="O344" s="347">
        <v>76.5</v>
      </c>
      <c r="P344" s="349">
        <v>2016</v>
      </c>
      <c r="Q344" s="103">
        <v>69.999024288333032</v>
      </c>
      <c r="R344" s="348">
        <v>7</v>
      </c>
    </row>
    <row r="345" spans="15:18" x14ac:dyDescent="0.4">
      <c r="O345" s="347">
        <v>100</v>
      </c>
      <c r="P345" s="349">
        <v>2016</v>
      </c>
      <c r="Q345" s="103">
        <v>70.239502069327187</v>
      </c>
      <c r="R345" s="348">
        <v>7</v>
      </c>
    </row>
    <row r="346" spans="15:18" x14ac:dyDescent="0.4">
      <c r="O346" s="347">
        <v>157.5</v>
      </c>
      <c r="P346" s="349">
        <v>2016</v>
      </c>
      <c r="Q346" s="103">
        <v>70.570858357577862</v>
      </c>
      <c r="R346" s="348">
        <v>7</v>
      </c>
    </row>
    <row r="347" spans="15:18" x14ac:dyDescent="0.4">
      <c r="O347" s="347">
        <v>62</v>
      </c>
      <c r="P347" s="349">
        <v>2016</v>
      </c>
      <c r="Q347" s="103">
        <v>71.181167537476696</v>
      </c>
      <c r="R347" s="348">
        <v>7</v>
      </c>
    </row>
    <row r="348" spans="15:18" x14ac:dyDescent="0.4">
      <c r="O348" s="347">
        <v>205.3</v>
      </c>
      <c r="P348" s="349">
        <v>2016</v>
      </c>
      <c r="Q348" s="103">
        <v>71.388384807512594</v>
      </c>
      <c r="R348" s="348">
        <v>7</v>
      </c>
    </row>
    <row r="349" spans="15:18" x14ac:dyDescent="0.4">
      <c r="O349" s="347">
        <v>38.9</v>
      </c>
      <c r="P349" s="349">
        <v>2016</v>
      </c>
      <c r="Q349" s="103">
        <v>71.477403074554587</v>
      </c>
      <c r="R349" s="348">
        <v>7</v>
      </c>
    </row>
    <row r="350" spans="15:18" x14ac:dyDescent="0.4">
      <c r="O350" s="347">
        <v>32.4</v>
      </c>
      <c r="P350" s="349">
        <v>2016</v>
      </c>
      <c r="Q350" s="103">
        <v>71.490994216777082</v>
      </c>
      <c r="R350" s="348">
        <v>7</v>
      </c>
    </row>
    <row r="351" spans="15:18" x14ac:dyDescent="0.4">
      <c r="O351" s="347">
        <v>20</v>
      </c>
      <c r="P351" s="349">
        <v>2016</v>
      </c>
      <c r="Q351" s="103">
        <v>71.612544851613805</v>
      </c>
      <c r="R351" s="348">
        <v>7</v>
      </c>
    </row>
    <row r="352" spans="15:18" x14ac:dyDescent="0.4">
      <c r="O352" s="347">
        <v>100</v>
      </c>
      <c r="P352" s="349">
        <v>2016</v>
      </c>
      <c r="Q352" s="103">
        <v>72.405531564581096</v>
      </c>
      <c r="R352" s="348">
        <v>7</v>
      </c>
    </row>
    <row r="353" spans="15:18" x14ac:dyDescent="0.4">
      <c r="O353" s="347">
        <v>20</v>
      </c>
      <c r="P353" s="349">
        <v>2016</v>
      </c>
      <c r="Q353" s="103">
        <v>72.431317953195162</v>
      </c>
      <c r="R353" s="348">
        <v>7</v>
      </c>
    </row>
    <row r="354" spans="15:18" x14ac:dyDescent="0.4">
      <c r="O354" s="347">
        <v>146</v>
      </c>
      <c r="P354" s="349">
        <v>2016</v>
      </c>
      <c r="Q354" s="103">
        <v>72.451141281139456</v>
      </c>
      <c r="R354" s="348">
        <v>7</v>
      </c>
    </row>
    <row r="355" spans="15:18" x14ac:dyDescent="0.4">
      <c r="O355" s="347">
        <v>12.831</v>
      </c>
      <c r="P355" s="349">
        <v>2016</v>
      </c>
      <c r="Q355" s="103">
        <v>73.271419955671803</v>
      </c>
      <c r="R355" s="348">
        <v>7</v>
      </c>
    </row>
    <row r="356" spans="15:18" x14ac:dyDescent="0.4">
      <c r="O356" s="347">
        <v>75</v>
      </c>
      <c r="P356" s="349">
        <v>2016</v>
      </c>
      <c r="Q356" s="103">
        <v>73.341469646329003</v>
      </c>
      <c r="R356" s="348">
        <v>7</v>
      </c>
    </row>
    <row r="357" spans="15:18" x14ac:dyDescent="0.4">
      <c r="O357" s="347">
        <v>20</v>
      </c>
      <c r="P357" s="349">
        <v>2016</v>
      </c>
      <c r="Q357" s="103">
        <v>74.198097204761268</v>
      </c>
      <c r="R357" s="348">
        <v>7</v>
      </c>
    </row>
    <row r="358" spans="15:18" x14ac:dyDescent="0.4">
      <c r="O358" s="347">
        <v>54</v>
      </c>
      <c r="P358" s="349">
        <v>2016</v>
      </c>
      <c r="Q358" s="103">
        <v>74.261049201766653</v>
      </c>
      <c r="R358" s="348">
        <v>7</v>
      </c>
    </row>
    <row r="359" spans="15:18" x14ac:dyDescent="0.4">
      <c r="O359" s="347">
        <v>155</v>
      </c>
      <c r="P359" s="349">
        <v>2016</v>
      </c>
      <c r="Q359" s="103">
        <v>74.47169124462954</v>
      </c>
      <c r="R359" s="348">
        <v>7</v>
      </c>
    </row>
    <row r="360" spans="15:18" x14ac:dyDescent="0.4">
      <c r="O360" s="347">
        <v>148.69999999999999</v>
      </c>
      <c r="P360" s="349">
        <v>2016</v>
      </c>
      <c r="Q360" s="103">
        <v>74.967822933244435</v>
      </c>
      <c r="R360" s="348">
        <v>7</v>
      </c>
    </row>
    <row r="361" spans="15:18" x14ac:dyDescent="0.4">
      <c r="O361" s="347">
        <v>6.8</v>
      </c>
      <c r="P361" s="349">
        <v>2016</v>
      </c>
      <c r="Q361" s="103">
        <v>74.985444478120158</v>
      </c>
      <c r="R361" s="348">
        <v>7</v>
      </c>
    </row>
    <row r="362" spans="15:18" x14ac:dyDescent="0.4">
      <c r="O362" s="347">
        <v>14.4</v>
      </c>
      <c r="P362" s="349">
        <v>2016</v>
      </c>
      <c r="Q362" s="103">
        <v>75.001892766477454</v>
      </c>
      <c r="R362" s="348">
        <v>7</v>
      </c>
    </row>
    <row r="363" spans="15:18" x14ac:dyDescent="0.4">
      <c r="O363" s="347">
        <v>54</v>
      </c>
      <c r="P363" s="349">
        <v>2016</v>
      </c>
      <c r="Q363" s="103">
        <v>75.033008838891107</v>
      </c>
      <c r="R363" s="348">
        <v>7</v>
      </c>
    </row>
    <row r="364" spans="15:18" x14ac:dyDescent="0.4">
      <c r="O364" s="347">
        <v>15</v>
      </c>
      <c r="P364" s="349">
        <v>2016</v>
      </c>
      <c r="Q364" s="103">
        <v>75.380843964390195</v>
      </c>
      <c r="R364" s="348">
        <v>7</v>
      </c>
    </row>
    <row r="365" spans="15:18" x14ac:dyDescent="0.4">
      <c r="O365" s="347">
        <v>103</v>
      </c>
      <c r="P365" s="349">
        <v>2016</v>
      </c>
      <c r="Q365" s="103">
        <v>75.534367433763634</v>
      </c>
      <c r="R365" s="348">
        <v>7</v>
      </c>
    </row>
    <row r="366" spans="15:18" x14ac:dyDescent="0.4">
      <c r="O366" s="347">
        <v>20</v>
      </c>
      <c r="P366" s="349">
        <v>2016</v>
      </c>
      <c r="Q366" s="103">
        <v>75.620625542604714</v>
      </c>
      <c r="R366" s="348">
        <v>7</v>
      </c>
    </row>
    <row r="367" spans="15:18" x14ac:dyDescent="0.4">
      <c r="O367" s="347">
        <v>5.0999999999999996</v>
      </c>
      <c r="P367" s="349">
        <v>2016</v>
      </c>
      <c r="Q367" s="103">
        <v>76.805584526411067</v>
      </c>
      <c r="R367" s="348">
        <v>7</v>
      </c>
    </row>
    <row r="368" spans="15:18" x14ac:dyDescent="0.4">
      <c r="O368" s="347">
        <v>51</v>
      </c>
      <c r="P368" s="349">
        <v>2016</v>
      </c>
      <c r="Q368" s="103">
        <v>77.372839352905146</v>
      </c>
      <c r="R368" s="348">
        <v>7</v>
      </c>
    </row>
    <row r="369" spans="15:18" x14ac:dyDescent="0.4">
      <c r="O369" s="347">
        <v>10</v>
      </c>
      <c r="P369" s="349">
        <v>2016</v>
      </c>
      <c r="Q369" s="103">
        <v>77.63504836625151</v>
      </c>
      <c r="R369" s="348">
        <v>7</v>
      </c>
    </row>
    <row r="370" spans="15:18" x14ac:dyDescent="0.4">
      <c r="O370" s="347">
        <v>74.8</v>
      </c>
      <c r="P370" s="349">
        <v>2016</v>
      </c>
      <c r="Q370" s="103">
        <v>78.220388870027676</v>
      </c>
      <c r="R370" s="348">
        <v>7</v>
      </c>
    </row>
    <row r="371" spans="15:18" x14ac:dyDescent="0.4">
      <c r="O371" s="347">
        <v>22</v>
      </c>
      <c r="P371" s="349">
        <v>2016</v>
      </c>
      <c r="Q371" s="103">
        <v>78.384974781952238</v>
      </c>
      <c r="R371" s="348">
        <v>7</v>
      </c>
    </row>
    <row r="372" spans="15:18" x14ac:dyDescent="0.4">
      <c r="O372" s="347">
        <v>20</v>
      </c>
      <c r="P372" s="349">
        <v>2016</v>
      </c>
      <c r="Q372" s="103">
        <v>78.460638592290877</v>
      </c>
      <c r="R372" s="348">
        <v>7</v>
      </c>
    </row>
    <row r="373" spans="15:18" x14ac:dyDescent="0.4">
      <c r="O373" s="347">
        <v>13</v>
      </c>
      <c r="P373" s="349">
        <v>2016</v>
      </c>
      <c r="Q373" s="103">
        <v>78.639739735928543</v>
      </c>
      <c r="R373" s="348">
        <v>7</v>
      </c>
    </row>
    <row r="374" spans="15:18" x14ac:dyDescent="0.4">
      <c r="O374" s="347">
        <v>40</v>
      </c>
      <c r="P374" s="349">
        <v>2016</v>
      </c>
      <c r="Q374" s="103">
        <v>79.41391782054076</v>
      </c>
      <c r="R374" s="348">
        <v>7</v>
      </c>
    </row>
    <row r="375" spans="15:18" x14ac:dyDescent="0.4">
      <c r="O375" s="347">
        <v>10</v>
      </c>
      <c r="P375" s="349">
        <v>2016</v>
      </c>
      <c r="Q375" s="103">
        <v>79.498946598802846</v>
      </c>
      <c r="R375" s="348">
        <v>7</v>
      </c>
    </row>
    <row r="376" spans="15:18" x14ac:dyDescent="0.4">
      <c r="O376" s="347">
        <v>20</v>
      </c>
      <c r="P376" s="349">
        <v>2016</v>
      </c>
      <c r="Q376" s="103">
        <v>80.019579086082871</v>
      </c>
      <c r="R376" s="348">
        <v>7</v>
      </c>
    </row>
    <row r="377" spans="15:18" x14ac:dyDescent="0.4">
      <c r="O377" s="347">
        <v>30.48</v>
      </c>
      <c r="P377" s="349">
        <v>2016</v>
      </c>
      <c r="Q377" s="103">
        <v>80.534558182275916</v>
      </c>
      <c r="R377" s="348">
        <v>7</v>
      </c>
    </row>
    <row r="378" spans="15:18" x14ac:dyDescent="0.4">
      <c r="O378" s="347">
        <v>6</v>
      </c>
      <c r="P378" s="349">
        <v>2016</v>
      </c>
      <c r="Q378" s="103">
        <v>80.739464801634469</v>
      </c>
      <c r="R378" s="348">
        <v>7</v>
      </c>
    </row>
    <row r="379" spans="15:18" x14ac:dyDescent="0.4">
      <c r="O379" s="347">
        <v>10</v>
      </c>
      <c r="P379" s="349">
        <v>2016</v>
      </c>
      <c r="Q379" s="103">
        <v>80.95025240370849</v>
      </c>
      <c r="R379" s="348">
        <v>7</v>
      </c>
    </row>
    <row r="380" spans="15:18" x14ac:dyDescent="0.4">
      <c r="O380" s="347">
        <v>9.5</v>
      </c>
      <c r="P380" s="349">
        <v>2016</v>
      </c>
      <c r="Q380" s="103">
        <v>81.056876522497873</v>
      </c>
      <c r="R380" s="348">
        <v>7</v>
      </c>
    </row>
    <row r="381" spans="15:18" x14ac:dyDescent="0.4">
      <c r="O381" s="347">
        <v>9.9</v>
      </c>
      <c r="P381" s="349">
        <v>2016</v>
      </c>
      <c r="Q381" s="103">
        <v>81.149558289289189</v>
      </c>
      <c r="R381" s="348">
        <v>7</v>
      </c>
    </row>
    <row r="382" spans="15:18" x14ac:dyDescent="0.4">
      <c r="O382" s="347">
        <v>105</v>
      </c>
      <c r="P382" s="349">
        <v>2016</v>
      </c>
      <c r="Q382" s="103">
        <v>81.535521243966542</v>
      </c>
      <c r="R382" s="348">
        <v>7</v>
      </c>
    </row>
    <row r="383" spans="15:18" x14ac:dyDescent="0.4">
      <c r="O383" s="347">
        <v>9</v>
      </c>
      <c r="P383" s="349">
        <v>2016</v>
      </c>
      <c r="Q383" s="103">
        <v>81.612868333098632</v>
      </c>
      <c r="R383" s="348">
        <v>7</v>
      </c>
    </row>
    <row r="384" spans="15:18" x14ac:dyDescent="0.4">
      <c r="O384" s="347">
        <v>17</v>
      </c>
      <c r="P384" s="349">
        <v>2016</v>
      </c>
      <c r="Q384" s="103">
        <v>82.283166116211305</v>
      </c>
      <c r="R384" s="348">
        <v>7</v>
      </c>
    </row>
    <row r="385" spans="15:18" x14ac:dyDescent="0.4">
      <c r="O385" s="347">
        <v>10.88</v>
      </c>
      <c r="P385" s="349">
        <v>2016</v>
      </c>
      <c r="Q385" s="103">
        <v>82.38313981245858</v>
      </c>
      <c r="R385" s="348">
        <v>7</v>
      </c>
    </row>
    <row r="386" spans="15:18" x14ac:dyDescent="0.4">
      <c r="O386" s="347">
        <v>10</v>
      </c>
      <c r="P386" s="349">
        <v>2016</v>
      </c>
      <c r="Q386" s="103">
        <v>82.790030867429195</v>
      </c>
      <c r="R386" s="348">
        <v>7</v>
      </c>
    </row>
    <row r="387" spans="15:18" x14ac:dyDescent="0.4">
      <c r="O387" s="347">
        <v>20</v>
      </c>
      <c r="P387" s="349">
        <v>2016</v>
      </c>
      <c r="Q387" s="103">
        <v>84.129974299763418</v>
      </c>
      <c r="R387" s="348">
        <v>7</v>
      </c>
    </row>
    <row r="388" spans="15:18" x14ac:dyDescent="0.4">
      <c r="O388" s="347">
        <v>20</v>
      </c>
      <c r="P388" s="349">
        <v>2016</v>
      </c>
      <c r="Q388" s="103">
        <v>84.541364820515199</v>
      </c>
      <c r="R388" s="348">
        <v>7</v>
      </c>
    </row>
    <row r="389" spans="15:18" x14ac:dyDescent="0.4">
      <c r="O389" s="347">
        <v>60</v>
      </c>
      <c r="P389" s="349">
        <v>2016</v>
      </c>
      <c r="Q389" s="103">
        <v>85.775782143445184</v>
      </c>
      <c r="R389" s="348">
        <v>7</v>
      </c>
    </row>
    <row r="390" spans="15:18" x14ac:dyDescent="0.4">
      <c r="O390" s="347">
        <v>8</v>
      </c>
      <c r="P390" s="349">
        <v>2016</v>
      </c>
      <c r="Q390" s="103">
        <v>86.655480413204216</v>
      </c>
      <c r="R390" s="348">
        <v>7</v>
      </c>
    </row>
    <row r="391" spans="15:18" x14ac:dyDescent="0.4">
      <c r="O391" s="347">
        <v>40</v>
      </c>
      <c r="P391" s="349">
        <v>2016</v>
      </c>
      <c r="Q391" s="103">
        <v>86.688222529607472</v>
      </c>
      <c r="R391" s="348">
        <v>7</v>
      </c>
    </row>
    <row r="392" spans="15:18" x14ac:dyDescent="0.4">
      <c r="O392" s="347">
        <v>6.6639999999999997</v>
      </c>
      <c r="P392" s="349">
        <v>2016</v>
      </c>
      <c r="Q392" s="103">
        <v>87.465675896363265</v>
      </c>
      <c r="R392" s="348">
        <v>7</v>
      </c>
    </row>
    <row r="393" spans="15:18" x14ac:dyDescent="0.4">
      <c r="O393" s="347">
        <v>78.5</v>
      </c>
      <c r="P393" s="349">
        <v>2016</v>
      </c>
      <c r="Q393" s="103">
        <v>87.75438159185174</v>
      </c>
      <c r="R393" s="348">
        <v>7</v>
      </c>
    </row>
    <row r="394" spans="15:18" x14ac:dyDescent="0.4">
      <c r="O394" s="347">
        <v>15</v>
      </c>
      <c r="P394" s="349">
        <v>2016</v>
      </c>
      <c r="Q394" s="103">
        <v>87.910192539927536</v>
      </c>
      <c r="R394" s="348">
        <v>7</v>
      </c>
    </row>
    <row r="395" spans="15:18" x14ac:dyDescent="0.4">
      <c r="O395" s="347">
        <v>6.5</v>
      </c>
      <c r="P395" s="349">
        <v>2016</v>
      </c>
      <c r="Q395" s="103">
        <v>90.274950782484396</v>
      </c>
      <c r="R395" s="348">
        <v>7</v>
      </c>
    </row>
    <row r="396" spans="15:18" x14ac:dyDescent="0.4">
      <c r="O396" s="347">
        <v>250</v>
      </c>
      <c r="P396" s="349">
        <v>2016</v>
      </c>
      <c r="Q396" s="103">
        <v>91.160871350558935</v>
      </c>
      <c r="R396" s="348">
        <v>7</v>
      </c>
    </row>
    <row r="397" spans="15:18" x14ac:dyDescent="0.4">
      <c r="O397" s="347">
        <v>17.68</v>
      </c>
      <c r="P397" s="349">
        <v>2016</v>
      </c>
      <c r="Q397" s="103">
        <v>91.644593728908887</v>
      </c>
      <c r="R397" s="348">
        <v>7</v>
      </c>
    </row>
    <row r="398" spans="15:18" x14ac:dyDescent="0.4">
      <c r="O398" s="347">
        <v>52.5</v>
      </c>
      <c r="P398" s="349">
        <v>2016</v>
      </c>
      <c r="Q398" s="103">
        <v>91.673856549330822</v>
      </c>
      <c r="R398" s="348">
        <v>7</v>
      </c>
    </row>
    <row r="399" spans="15:18" x14ac:dyDescent="0.4">
      <c r="O399" s="347">
        <v>30</v>
      </c>
      <c r="P399" s="349">
        <v>2016</v>
      </c>
      <c r="Q399" s="103">
        <v>91.677852456651621</v>
      </c>
      <c r="R399" s="348">
        <v>7</v>
      </c>
    </row>
    <row r="400" spans="15:18" x14ac:dyDescent="0.4">
      <c r="O400" s="347">
        <v>106.4</v>
      </c>
      <c r="P400" s="349">
        <v>2016</v>
      </c>
      <c r="Q400" s="103">
        <v>93.227292893422984</v>
      </c>
      <c r="R400" s="348">
        <v>7</v>
      </c>
    </row>
    <row r="401" spans="15:18" x14ac:dyDescent="0.4">
      <c r="O401" s="347">
        <v>19.998999999999999</v>
      </c>
      <c r="P401" s="349">
        <v>2016</v>
      </c>
      <c r="Q401" s="103">
        <v>93.96170875959217</v>
      </c>
      <c r="R401" s="348">
        <v>7</v>
      </c>
    </row>
    <row r="402" spans="15:18" x14ac:dyDescent="0.4">
      <c r="O402" s="347">
        <v>5.4</v>
      </c>
      <c r="P402" s="349">
        <v>2016</v>
      </c>
      <c r="Q402" s="103">
        <v>93.969375600007055</v>
      </c>
      <c r="R402" s="348">
        <v>7</v>
      </c>
    </row>
    <row r="403" spans="15:18" x14ac:dyDescent="0.4">
      <c r="O403" s="347">
        <v>19.5</v>
      </c>
      <c r="P403" s="349">
        <v>2016</v>
      </c>
      <c r="Q403" s="103">
        <v>95.128913448241235</v>
      </c>
      <c r="R403" s="348">
        <v>7</v>
      </c>
    </row>
    <row r="404" spans="15:18" x14ac:dyDescent="0.4">
      <c r="O404" s="347">
        <v>19.5</v>
      </c>
      <c r="P404" s="349">
        <v>2016</v>
      </c>
      <c r="Q404" s="103">
        <v>95.399625739535551</v>
      </c>
      <c r="R404" s="348">
        <v>7</v>
      </c>
    </row>
    <row r="405" spans="15:18" x14ac:dyDescent="0.4">
      <c r="O405" s="347">
        <v>30</v>
      </c>
      <c r="P405" s="349">
        <v>2016</v>
      </c>
      <c r="Q405" s="103">
        <v>96.313138820888085</v>
      </c>
      <c r="R405" s="348">
        <v>7</v>
      </c>
    </row>
    <row r="406" spans="15:18" x14ac:dyDescent="0.4">
      <c r="O406" s="347">
        <v>100</v>
      </c>
      <c r="P406" s="349">
        <v>2016</v>
      </c>
      <c r="Q406" s="103">
        <v>96.429466794640533</v>
      </c>
      <c r="R406" s="348">
        <v>7</v>
      </c>
    </row>
    <row r="407" spans="15:18" x14ac:dyDescent="0.4">
      <c r="O407" s="347">
        <v>20</v>
      </c>
      <c r="P407" s="349">
        <v>2016</v>
      </c>
      <c r="Q407" s="103">
        <v>97.725611179026444</v>
      </c>
      <c r="R407" s="348">
        <v>7</v>
      </c>
    </row>
    <row r="408" spans="15:18" x14ac:dyDescent="0.4">
      <c r="O408" s="347">
        <v>14</v>
      </c>
      <c r="P408" s="349">
        <v>2016</v>
      </c>
      <c r="Q408" s="103">
        <v>98.230379201886549</v>
      </c>
      <c r="R408" s="348">
        <v>7</v>
      </c>
    </row>
    <row r="409" spans="15:18" x14ac:dyDescent="0.4">
      <c r="O409" s="347">
        <v>15.4</v>
      </c>
      <c r="P409" s="349">
        <v>2016</v>
      </c>
      <c r="Q409" s="103">
        <v>98.238082326147421</v>
      </c>
      <c r="R409" s="348">
        <v>7</v>
      </c>
    </row>
    <row r="410" spans="15:18" x14ac:dyDescent="0.4">
      <c r="O410" s="347">
        <v>30</v>
      </c>
      <c r="P410" s="349">
        <v>2016</v>
      </c>
      <c r="Q410" s="103">
        <v>98.761286706030674</v>
      </c>
      <c r="R410" s="348">
        <v>7</v>
      </c>
    </row>
    <row r="411" spans="15:18" x14ac:dyDescent="0.4">
      <c r="O411" s="347">
        <v>80</v>
      </c>
      <c r="P411" s="349">
        <v>2016</v>
      </c>
      <c r="Q411" s="103">
        <v>98.886173648812672</v>
      </c>
      <c r="R411" s="348">
        <v>7</v>
      </c>
    </row>
    <row r="412" spans="15:18" x14ac:dyDescent="0.4">
      <c r="O412" s="347">
        <v>16</v>
      </c>
      <c r="P412" s="349">
        <v>2016</v>
      </c>
      <c r="Q412" s="103">
        <v>99.528822680329213</v>
      </c>
      <c r="R412" s="348">
        <v>7</v>
      </c>
    </row>
    <row r="413" spans="15:18" x14ac:dyDescent="0.4">
      <c r="O413" s="347">
        <v>8</v>
      </c>
      <c r="P413" s="349">
        <v>2016</v>
      </c>
      <c r="Q413" s="103">
        <v>101.91149375898235</v>
      </c>
      <c r="R413" s="348">
        <v>7</v>
      </c>
    </row>
    <row r="414" spans="15:18" x14ac:dyDescent="0.4">
      <c r="O414" s="347">
        <v>20</v>
      </c>
      <c r="P414" s="349">
        <v>2016</v>
      </c>
      <c r="Q414" s="103">
        <v>102.3039750689049</v>
      </c>
      <c r="R414" s="348">
        <v>7</v>
      </c>
    </row>
    <row r="415" spans="15:18" x14ac:dyDescent="0.4">
      <c r="O415" s="347">
        <v>13.6</v>
      </c>
      <c r="P415" s="349">
        <v>2016</v>
      </c>
      <c r="Q415" s="103">
        <v>103.75350186901586</v>
      </c>
      <c r="R415" s="348">
        <v>7</v>
      </c>
    </row>
    <row r="416" spans="15:18" x14ac:dyDescent="0.4">
      <c r="O416" s="347">
        <v>20</v>
      </c>
      <c r="P416" s="349">
        <v>2016</v>
      </c>
      <c r="Q416" s="103">
        <v>104.5503888271605</v>
      </c>
      <c r="R416" s="348">
        <v>7</v>
      </c>
    </row>
    <row r="417" spans="15:18" x14ac:dyDescent="0.4">
      <c r="O417" s="347">
        <v>5.01</v>
      </c>
      <c r="P417" s="349">
        <v>2016</v>
      </c>
      <c r="Q417" s="103">
        <v>106.63670292014946</v>
      </c>
      <c r="R417" s="348">
        <v>7</v>
      </c>
    </row>
    <row r="418" spans="15:18" x14ac:dyDescent="0.4">
      <c r="O418" s="347">
        <v>5.9</v>
      </c>
      <c r="P418" s="349">
        <v>2016</v>
      </c>
      <c r="Q418" s="103">
        <v>107.12713300035169</v>
      </c>
      <c r="R418" s="348">
        <v>7</v>
      </c>
    </row>
    <row r="419" spans="15:18" x14ac:dyDescent="0.4">
      <c r="O419" s="347">
        <v>15.7</v>
      </c>
      <c r="P419" s="349">
        <v>2016</v>
      </c>
      <c r="Q419" s="103">
        <v>107.21544664115125</v>
      </c>
      <c r="R419" s="348">
        <v>7</v>
      </c>
    </row>
    <row r="420" spans="15:18" x14ac:dyDescent="0.4">
      <c r="O420" s="347">
        <v>5.2</v>
      </c>
      <c r="P420" s="349">
        <v>2016</v>
      </c>
      <c r="Q420" s="103">
        <v>109.23972243919368</v>
      </c>
      <c r="R420" s="348">
        <v>7</v>
      </c>
    </row>
    <row r="421" spans="15:18" x14ac:dyDescent="0.4">
      <c r="O421" s="347">
        <v>10</v>
      </c>
      <c r="P421" s="349">
        <v>2016</v>
      </c>
      <c r="Q421" s="103">
        <v>110.76304009907558</v>
      </c>
      <c r="R421" s="348">
        <v>7</v>
      </c>
    </row>
    <row r="422" spans="15:18" x14ac:dyDescent="0.4">
      <c r="O422" s="347">
        <v>19.7</v>
      </c>
      <c r="P422" s="349">
        <v>2016</v>
      </c>
      <c r="Q422" s="103">
        <v>111.07286706688387</v>
      </c>
      <c r="R422" s="348">
        <v>7</v>
      </c>
    </row>
    <row r="423" spans="15:18" x14ac:dyDescent="0.4">
      <c r="O423" s="347">
        <v>102</v>
      </c>
      <c r="P423" s="349">
        <v>2016</v>
      </c>
      <c r="Q423" s="103">
        <v>122.52434303581003</v>
      </c>
      <c r="R423" s="348">
        <v>7</v>
      </c>
    </row>
    <row r="424" spans="15:18" x14ac:dyDescent="0.4">
      <c r="O424" s="347">
        <v>15.7</v>
      </c>
      <c r="P424" s="349">
        <v>2016</v>
      </c>
      <c r="Q424" s="103">
        <v>127.21832711688874</v>
      </c>
      <c r="R424" s="348">
        <v>7</v>
      </c>
    </row>
    <row r="425" spans="15:18" x14ac:dyDescent="0.4">
      <c r="O425" s="347">
        <v>8.5</v>
      </c>
      <c r="P425" s="349">
        <v>2016</v>
      </c>
      <c r="Q425" s="103">
        <v>129.3521993797014</v>
      </c>
      <c r="R425" s="348">
        <v>7</v>
      </c>
    </row>
    <row r="426" spans="15:18" x14ac:dyDescent="0.4">
      <c r="O426" s="347">
        <v>299.5</v>
      </c>
      <c r="P426" s="349">
        <v>2016</v>
      </c>
      <c r="Q426" s="103">
        <v>136.03291415054935</v>
      </c>
      <c r="R426" s="348">
        <v>7</v>
      </c>
    </row>
    <row r="427" spans="15:18" x14ac:dyDescent="0.4">
      <c r="O427" s="347">
        <v>9.5</v>
      </c>
      <c r="P427" s="349">
        <v>2016</v>
      </c>
      <c r="Q427" s="103">
        <v>138.68595127470601</v>
      </c>
      <c r="R427" s="348">
        <v>7</v>
      </c>
    </row>
    <row r="428" spans="15:18" x14ac:dyDescent="0.4">
      <c r="O428" s="347">
        <v>7.7</v>
      </c>
      <c r="P428" s="349">
        <v>2016</v>
      </c>
      <c r="Q428" s="103">
        <v>139.48097008374233</v>
      </c>
      <c r="R428" s="348">
        <v>7</v>
      </c>
    </row>
    <row r="429" spans="15:18" x14ac:dyDescent="0.4">
      <c r="O429" s="347">
        <v>9.9</v>
      </c>
      <c r="P429" s="349">
        <v>2016</v>
      </c>
      <c r="Q429" s="103">
        <v>140.77119570616389</v>
      </c>
      <c r="R429" s="348">
        <v>7</v>
      </c>
    </row>
    <row r="430" spans="15:18" x14ac:dyDescent="0.4">
      <c r="O430" s="347">
        <v>7.5</v>
      </c>
      <c r="P430" s="349">
        <v>2016</v>
      </c>
      <c r="Q430" s="103">
        <v>146.33827654868273</v>
      </c>
      <c r="R430" s="348">
        <v>7</v>
      </c>
    </row>
    <row r="431" spans="15:18" x14ac:dyDescent="0.4">
      <c r="O431" s="347">
        <v>10</v>
      </c>
      <c r="P431" s="349">
        <v>2016</v>
      </c>
      <c r="Q431" s="103">
        <v>149.70738704517251</v>
      </c>
      <c r="R431" s="348">
        <v>7</v>
      </c>
    </row>
    <row r="432" spans="15:18" x14ac:dyDescent="0.4">
      <c r="O432" s="347">
        <v>7</v>
      </c>
      <c r="P432" s="349">
        <v>2016</v>
      </c>
      <c r="Q432" s="103">
        <v>157.40002060145358</v>
      </c>
      <c r="R432" s="348">
        <v>7</v>
      </c>
    </row>
    <row r="433" spans="15:18" x14ac:dyDescent="0.4">
      <c r="O433" s="347">
        <v>7.92</v>
      </c>
      <c r="P433" s="349">
        <v>2016</v>
      </c>
      <c r="Q433" s="103">
        <v>170.59138170118129</v>
      </c>
      <c r="R433" s="348">
        <v>7</v>
      </c>
    </row>
    <row r="434" spans="15:18" x14ac:dyDescent="0.4">
      <c r="O434" s="347">
        <v>6.5</v>
      </c>
      <c r="P434" s="349">
        <v>2016</v>
      </c>
      <c r="Q434" s="103">
        <v>181.34205697238903</v>
      </c>
      <c r="R434" s="348">
        <v>7</v>
      </c>
    </row>
    <row r="435" spans="15:18" x14ac:dyDescent="0.4">
      <c r="O435" s="347">
        <v>11.93</v>
      </c>
      <c r="P435" s="349">
        <v>2016</v>
      </c>
      <c r="Q435" s="103">
        <v>183.95761284784138</v>
      </c>
      <c r="R435" s="348">
        <v>7</v>
      </c>
    </row>
    <row r="436" spans="15:18" x14ac:dyDescent="0.4">
      <c r="O436" s="347">
        <v>6.2</v>
      </c>
      <c r="P436" s="349">
        <v>2016</v>
      </c>
      <c r="Q436" s="103">
        <v>186.7913452748775</v>
      </c>
      <c r="R436" s="348">
        <v>7</v>
      </c>
    </row>
    <row r="437" spans="15:18" x14ac:dyDescent="0.4">
      <c r="O437" s="347">
        <v>14.681999999999899</v>
      </c>
      <c r="P437" s="349">
        <v>2016</v>
      </c>
      <c r="Q437" s="103">
        <v>194.13079482366052</v>
      </c>
      <c r="R437" s="348">
        <v>7</v>
      </c>
    </row>
    <row r="438" spans="15:18" x14ac:dyDescent="0.4">
      <c r="O438" s="347">
        <v>10.88</v>
      </c>
      <c r="P438" s="349">
        <v>2017</v>
      </c>
      <c r="Q438" s="103">
        <v>31.314567475599521</v>
      </c>
      <c r="R438" s="348">
        <v>8</v>
      </c>
    </row>
    <row r="439" spans="15:18" x14ac:dyDescent="0.4">
      <c r="O439" s="347">
        <v>10.88</v>
      </c>
      <c r="P439" s="349">
        <v>2017</v>
      </c>
      <c r="Q439" s="103">
        <v>31.637172179522533</v>
      </c>
      <c r="R439" s="348">
        <v>8</v>
      </c>
    </row>
    <row r="440" spans="15:18" x14ac:dyDescent="0.4">
      <c r="O440" s="347">
        <v>8</v>
      </c>
      <c r="P440" s="349">
        <v>2017</v>
      </c>
      <c r="Q440" s="103">
        <v>38.754661371071855</v>
      </c>
      <c r="R440" s="348">
        <v>8</v>
      </c>
    </row>
    <row r="441" spans="15:18" x14ac:dyDescent="0.4">
      <c r="O441" s="347">
        <v>10</v>
      </c>
      <c r="P441" s="349">
        <v>2017</v>
      </c>
      <c r="Q441" s="103">
        <v>39.351924921239885</v>
      </c>
      <c r="R441" s="348">
        <v>8</v>
      </c>
    </row>
    <row r="442" spans="15:18" x14ac:dyDescent="0.4">
      <c r="O442" s="347">
        <v>8.16</v>
      </c>
      <c r="P442" s="349">
        <v>2017</v>
      </c>
      <c r="Q442" s="103">
        <v>39.761458489341663</v>
      </c>
      <c r="R442" s="348">
        <v>8</v>
      </c>
    </row>
    <row r="443" spans="15:18" x14ac:dyDescent="0.4">
      <c r="O443" s="347">
        <v>10.199999999999999</v>
      </c>
      <c r="P443" s="349">
        <v>2017</v>
      </c>
      <c r="Q443" s="103">
        <v>40.899437363512305</v>
      </c>
      <c r="R443" s="348">
        <v>8</v>
      </c>
    </row>
    <row r="444" spans="15:18" x14ac:dyDescent="0.4">
      <c r="O444" s="347">
        <v>19.899999999999999</v>
      </c>
      <c r="P444" s="349">
        <v>2017</v>
      </c>
      <c r="Q444" s="103">
        <v>42.218143219251743</v>
      </c>
      <c r="R444" s="348">
        <v>8</v>
      </c>
    </row>
    <row r="445" spans="15:18" x14ac:dyDescent="0.4">
      <c r="O445" s="347">
        <v>8.16</v>
      </c>
      <c r="P445" s="349">
        <v>2017</v>
      </c>
      <c r="Q445" s="103">
        <v>44.043238334112935</v>
      </c>
      <c r="R445" s="348">
        <v>8</v>
      </c>
    </row>
    <row r="446" spans="15:18" x14ac:dyDescent="0.4">
      <c r="O446" s="347">
        <v>5.0010000000000003</v>
      </c>
      <c r="P446" s="349">
        <v>2017</v>
      </c>
      <c r="Q446" s="103">
        <v>45.301077853855617</v>
      </c>
      <c r="R446" s="348">
        <v>8</v>
      </c>
    </row>
    <row r="447" spans="15:18" x14ac:dyDescent="0.4">
      <c r="O447" s="347">
        <v>20</v>
      </c>
      <c r="P447" s="349">
        <v>2017</v>
      </c>
      <c r="Q447" s="103">
        <v>45.455367466494188</v>
      </c>
      <c r="R447" s="348">
        <v>8</v>
      </c>
    </row>
    <row r="448" spans="15:18" x14ac:dyDescent="0.4">
      <c r="O448" s="347">
        <v>20</v>
      </c>
      <c r="P448" s="349">
        <v>2017</v>
      </c>
      <c r="Q448" s="103">
        <v>46.507890907131248</v>
      </c>
      <c r="R448" s="348">
        <v>8</v>
      </c>
    </row>
    <row r="449" spans="15:18" x14ac:dyDescent="0.4">
      <c r="O449" s="347">
        <v>20</v>
      </c>
      <c r="P449" s="349">
        <v>2017</v>
      </c>
      <c r="Q449" s="103">
        <v>47.135526012522106</v>
      </c>
      <c r="R449" s="348">
        <v>8</v>
      </c>
    </row>
    <row r="450" spans="15:18" x14ac:dyDescent="0.4">
      <c r="O450" s="347">
        <v>20</v>
      </c>
      <c r="P450" s="349">
        <v>2017</v>
      </c>
      <c r="Q450" s="103">
        <v>47.231184426875672</v>
      </c>
      <c r="R450" s="348">
        <v>8</v>
      </c>
    </row>
    <row r="451" spans="15:18" x14ac:dyDescent="0.4">
      <c r="O451" s="347">
        <v>157.5</v>
      </c>
      <c r="P451" s="349">
        <v>2017</v>
      </c>
      <c r="Q451" s="103">
        <v>47.284158882005791</v>
      </c>
      <c r="R451" s="348">
        <v>8</v>
      </c>
    </row>
    <row r="452" spans="15:18" x14ac:dyDescent="0.4">
      <c r="O452" s="347">
        <v>10</v>
      </c>
      <c r="P452" s="349">
        <v>2017</v>
      </c>
      <c r="Q452" s="103">
        <v>47.48426579662366</v>
      </c>
      <c r="R452" s="348">
        <v>8</v>
      </c>
    </row>
    <row r="453" spans="15:18" x14ac:dyDescent="0.4">
      <c r="O453" s="347">
        <v>20</v>
      </c>
      <c r="P453" s="349">
        <v>2017</v>
      </c>
      <c r="Q453" s="103">
        <v>48.199190997350861</v>
      </c>
      <c r="R453" s="348">
        <v>8</v>
      </c>
    </row>
    <row r="454" spans="15:18" x14ac:dyDescent="0.4">
      <c r="O454" s="347">
        <v>79.2</v>
      </c>
      <c r="P454" s="349">
        <v>2017</v>
      </c>
      <c r="Q454" s="103">
        <v>49.355841179775375</v>
      </c>
      <c r="R454" s="348">
        <v>8</v>
      </c>
    </row>
    <row r="455" spans="15:18" x14ac:dyDescent="0.4">
      <c r="O455" s="347">
        <v>5.44</v>
      </c>
      <c r="P455" s="349">
        <v>2017</v>
      </c>
      <c r="Q455" s="103">
        <v>50.535496670628127</v>
      </c>
      <c r="R455" s="348">
        <v>8</v>
      </c>
    </row>
    <row r="456" spans="15:18" x14ac:dyDescent="0.4">
      <c r="O456" s="347">
        <v>20</v>
      </c>
      <c r="P456" s="349">
        <v>2017</v>
      </c>
      <c r="Q456" s="103">
        <v>51.10581897579759</v>
      </c>
      <c r="R456" s="348">
        <v>8</v>
      </c>
    </row>
    <row r="457" spans="15:18" x14ac:dyDescent="0.4">
      <c r="O457" s="347">
        <v>6.8</v>
      </c>
      <c r="P457" s="349">
        <v>2017</v>
      </c>
      <c r="Q457" s="103">
        <v>51.34940492099129</v>
      </c>
      <c r="R457" s="348">
        <v>8</v>
      </c>
    </row>
    <row r="458" spans="15:18" x14ac:dyDescent="0.4">
      <c r="O458" s="347">
        <v>120</v>
      </c>
      <c r="P458" s="349">
        <v>2017</v>
      </c>
      <c r="Q458" s="103">
        <v>51.773222607005494</v>
      </c>
      <c r="R458" s="348">
        <v>8</v>
      </c>
    </row>
    <row r="459" spans="15:18" x14ac:dyDescent="0.4">
      <c r="O459" s="347">
        <v>102</v>
      </c>
      <c r="P459" s="349">
        <v>2017</v>
      </c>
      <c r="Q459" s="103">
        <v>52.031727635065394</v>
      </c>
      <c r="R459" s="348">
        <v>8</v>
      </c>
    </row>
    <row r="460" spans="15:18" x14ac:dyDescent="0.4">
      <c r="O460" s="347">
        <v>20</v>
      </c>
      <c r="P460" s="349">
        <v>2017</v>
      </c>
      <c r="Q460" s="103">
        <v>53.114520282786437</v>
      </c>
      <c r="R460" s="348">
        <v>8</v>
      </c>
    </row>
    <row r="461" spans="15:18" x14ac:dyDescent="0.4">
      <c r="O461" s="347">
        <v>27.3</v>
      </c>
      <c r="P461" s="349">
        <v>2017</v>
      </c>
      <c r="Q461" s="103">
        <v>53.604496887307896</v>
      </c>
      <c r="R461" s="348">
        <v>8</v>
      </c>
    </row>
    <row r="462" spans="15:18" x14ac:dyDescent="0.4">
      <c r="O462" s="347">
        <v>10</v>
      </c>
      <c r="P462" s="349">
        <v>2017</v>
      </c>
      <c r="Q462" s="103">
        <v>54.554967157370861</v>
      </c>
      <c r="R462" s="348">
        <v>8</v>
      </c>
    </row>
    <row r="463" spans="15:18" x14ac:dyDescent="0.4">
      <c r="O463" s="347">
        <v>40</v>
      </c>
      <c r="P463" s="349">
        <v>2017</v>
      </c>
      <c r="Q463" s="103">
        <v>54.953793761306045</v>
      </c>
      <c r="R463" s="348">
        <v>8</v>
      </c>
    </row>
    <row r="464" spans="15:18" x14ac:dyDescent="0.4">
      <c r="O464" s="347">
        <v>56</v>
      </c>
      <c r="P464" s="349">
        <v>2017</v>
      </c>
      <c r="Q464" s="103">
        <v>55.49755501147073</v>
      </c>
      <c r="R464" s="348">
        <v>8</v>
      </c>
    </row>
    <row r="465" spans="15:18" x14ac:dyDescent="0.4">
      <c r="O465" s="347">
        <v>9.9</v>
      </c>
      <c r="P465" s="349">
        <v>2017</v>
      </c>
      <c r="Q465" s="103">
        <v>56.139405391476259</v>
      </c>
      <c r="R465" s="348">
        <v>8</v>
      </c>
    </row>
    <row r="466" spans="15:18" x14ac:dyDescent="0.4">
      <c r="O466" s="347">
        <v>50</v>
      </c>
      <c r="P466" s="349">
        <v>2017</v>
      </c>
      <c r="Q466" s="103">
        <v>56.454301522392598</v>
      </c>
      <c r="R466" s="348">
        <v>8</v>
      </c>
    </row>
    <row r="467" spans="15:18" x14ac:dyDescent="0.4">
      <c r="O467" s="347">
        <v>50</v>
      </c>
      <c r="P467" s="349">
        <v>2017</v>
      </c>
      <c r="Q467" s="103">
        <v>56.562724139290012</v>
      </c>
      <c r="R467" s="348">
        <v>8</v>
      </c>
    </row>
    <row r="468" spans="15:18" x14ac:dyDescent="0.4">
      <c r="O468" s="347">
        <v>5.0010000000000003</v>
      </c>
      <c r="P468" s="349">
        <v>2017</v>
      </c>
      <c r="Q468" s="103">
        <v>56.807477025650698</v>
      </c>
      <c r="R468" s="348">
        <v>8</v>
      </c>
    </row>
    <row r="469" spans="15:18" x14ac:dyDescent="0.4">
      <c r="O469" s="347">
        <v>15</v>
      </c>
      <c r="P469" s="349">
        <v>2017</v>
      </c>
      <c r="Q469" s="103">
        <v>57.057451429997549</v>
      </c>
      <c r="R469" s="348">
        <v>8</v>
      </c>
    </row>
    <row r="470" spans="15:18" x14ac:dyDescent="0.4">
      <c r="O470" s="347">
        <v>20.399999999999999</v>
      </c>
      <c r="P470" s="349">
        <v>2017</v>
      </c>
      <c r="Q470" s="103">
        <v>57.308674149298454</v>
      </c>
      <c r="R470" s="348">
        <v>8</v>
      </c>
    </row>
    <row r="471" spans="15:18" x14ac:dyDescent="0.4">
      <c r="O471" s="347">
        <v>45</v>
      </c>
      <c r="P471" s="349">
        <v>2017</v>
      </c>
      <c r="Q471" s="103">
        <v>57.644108088508261</v>
      </c>
      <c r="R471" s="348">
        <v>8</v>
      </c>
    </row>
    <row r="472" spans="15:18" x14ac:dyDescent="0.4">
      <c r="O472" s="347">
        <v>16</v>
      </c>
      <c r="P472" s="349">
        <v>2017</v>
      </c>
      <c r="Q472" s="103">
        <v>58.853934838674164</v>
      </c>
      <c r="R472" s="348">
        <v>8</v>
      </c>
    </row>
    <row r="473" spans="15:18" x14ac:dyDescent="0.4">
      <c r="O473" s="347">
        <v>10.199999999999999</v>
      </c>
      <c r="P473" s="349">
        <v>2017</v>
      </c>
      <c r="Q473" s="103">
        <v>59.020708806211225</v>
      </c>
      <c r="R473" s="348">
        <v>8</v>
      </c>
    </row>
    <row r="474" spans="15:18" x14ac:dyDescent="0.4">
      <c r="O474" s="347">
        <v>50</v>
      </c>
      <c r="P474" s="349">
        <v>2017</v>
      </c>
      <c r="Q474" s="103">
        <v>61.541724180856484</v>
      </c>
      <c r="R474" s="348">
        <v>8</v>
      </c>
    </row>
    <row r="475" spans="15:18" x14ac:dyDescent="0.4">
      <c r="O475" s="347">
        <v>9</v>
      </c>
      <c r="P475" s="349">
        <v>2017</v>
      </c>
      <c r="Q475" s="103">
        <v>61.92539202755087</v>
      </c>
      <c r="R475" s="348">
        <v>8</v>
      </c>
    </row>
    <row r="476" spans="15:18" x14ac:dyDescent="0.4">
      <c r="O476" s="347">
        <v>36</v>
      </c>
      <c r="P476" s="349">
        <v>2017</v>
      </c>
      <c r="Q476" s="103">
        <v>62.628131202502516</v>
      </c>
      <c r="R476" s="348">
        <v>8</v>
      </c>
    </row>
    <row r="477" spans="15:18" x14ac:dyDescent="0.4">
      <c r="O477" s="347">
        <v>56</v>
      </c>
      <c r="P477" s="349">
        <v>2017</v>
      </c>
      <c r="Q477" s="103">
        <v>62.683301037890715</v>
      </c>
      <c r="R477" s="348">
        <v>8</v>
      </c>
    </row>
    <row r="478" spans="15:18" x14ac:dyDescent="0.4">
      <c r="O478" s="347">
        <v>20</v>
      </c>
      <c r="P478" s="349">
        <v>2017</v>
      </c>
      <c r="Q478" s="103">
        <v>62.914661602466047</v>
      </c>
      <c r="R478" s="348">
        <v>8</v>
      </c>
    </row>
    <row r="479" spans="15:18" x14ac:dyDescent="0.4">
      <c r="O479" s="347">
        <v>79</v>
      </c>
      <c r="P479" s="349">
        <v>2017</v>
      </c>
      <c r="Q479" s="103">
        <v>63.114746218256151</v>
      </c>
      <c r="R479" s="348">
        <v>8</v>
      </c>
    </row>
    <row r="480" spans="15:18" x14ac:dyDescent="0.4">
      <c r="O480" s="347">
        <v>100</v>
      </c>
      <c r="P480" s="349">
        <v>2017</v>
      </c>
      <c r="Q480" s="103">
        <v>63.468373891517217</v>
      </c>
      <c r="R480" s="348">
        <v>8</v>
      </c>
    </row>
    <row r="481" spans="15:18" x14ac:dyDescent="0.4">
      <c r="O481" s="347">
        <v>5.28</v>
      </c>
      <c r="P481" s="349">
        <v>2017</v>
      </c>
      <c r="Q481" s="103">
        <v>63.515906530089801</v>
      </c>
      <c r="R481" s="348">
        <v>8</v>
      </c>
    </row>
    <row r="482" spans="15:18" x14ac:dyDescent="0.4">
      <c r="O482" s="347">
        <v>20</v>
      </c>
      <c r="P482" s="349">
        <v>2017</v>
      </c>
      <c r="Q482" s="103">
        <v>63.602992360990207</v>
      </c>
      <c r="R482" s="348">
        <v>8</v>
      </c>
    </row>
    <row r="483" spans="15:18" x14ac:dyDescent="0.4">
      <c r="O483" s="347">
        <v>10</v>
      </c>
      <c r="P483" s="349">
        <v>2017</v>
      </c>
      <c r="Q483" s="103">
        <v>63.806781724103715</v>
      </c>
      <c r="R483" s="348">
        <v>8</v>
      </c>
    </row>
    <row r="484" spans="15:18" x14ac:dyDescent="0.4">
      <c r="O484" s="347">
        <v>20</v>
      </c>
      <c r="P484" s="349">
        <v>2017</v>
      </c>
      <c r="Q484" s="103">
        <v>64.32622068910797</v>
      </c>
      <c r="R484" s="348">
        <v>8</v>
      </c>
    </row>
    <row r="485" spans="15:18" x14ac:dyDescent="0.4">
      <c r="O485" s="347">
        <v>71.400000000000006</v>
      </c>
      <c r="P485" s="349">
        <v>2017</v>
      </c>
      <c r="Q485" s="103">
        <v>64.489255026063759</v>
      </c>
      <c r="R485" s="348">
        <v>8</v>
      </c>
    </row>
    <row r="486" spans="15:18" x14ac:dyDescent="0.4">
      <c r="O486" s="347">
        <v>30</v>
      </c>
      <c r="P486" s="349">
        <v>2017</v>
      </c>
      <c r="Q486" s="103">
        <v>64.876383084367191</v>
      </c>
      <c r="R486" s="348">
        <v>8</v>
      </c>
    </row>
    <row r="487" spans="15:18" x14ac:dyDescent="0.4">
      <c r="O487" s="347">
        <v>28.1</v>
      </c>
      <c r="P487" s="349">
        <v>2017</v>
      </c>
      <c r="Q487" s="103">
        <v>64.978179139243309</v>
      </c>
      <c r="R487" s="348">
        <v>8</v>
      </c>
    </row>
    <row r="488" spans="15:18" x14ac:dyDescent="0.4">
      <c r="O488" s="347">
        <v>8.1</v>
      </c>
      <c r="P488" s="349">
        <v>2017</v>
      </c>
      <c r="Q488" s="103">
        <v>65.254646951555728</v>
      </c>
      <c r="R488" s="348">
        <v>8</v>
      </c>
    </row>
    <row r="489" spans="15:18" x14ac:dyDescent="0.4">
      <c r="O489" s="347">
        <v>100</v>
      </c>
      <c r="P489" s="349">
        <v>2017</v>
      </c>
      <c r="Q489" s="103">
        <v>65.711621606995536</v>
      </c>
      <c r="R489" s="348">
        <v>8</v>
      </c>
    </row>
    <row r="490" spans="15:18" x14ac:dyDescent="0.4">
      <c r="O490" s="347">
        <v>20</v>
      </c>
      <c r="P490" s="349">
        <v>2017</v>
      </c>
      <c r="Q490" s="103">
        <v>66.246212450628747</v>
      </c>
      <c r="R490" s="348">
        <v>8</v>
      </c>
    </row>
    <row r="491" spans="15:18" x14ac:dyDescent="0.4">
      <c r="O491" s="347">
        <v>10</v>
      </c>
      <c r="P491" s="349">
        <v>2017</v>
      </c>
      <c r="Q491" s="103">
        <v>66.712997413794582</v>
      </c>
      <c r="R491" s="348">
        <v>8</v>
      </c>
    </row>
    <row r="492" spans="15:18" x14ac:dyDescent="0.4">
      <c r="O492" s="347">
        <v>50</v>
      </c>
      <c r="P492" s="349">
        <v>2017</v>
      </c>
      <c r="Q492" s="103">
        <v>66.812574687301236</v>
      </c>
      <c r="R492" s="348">
        <v>8</v>
      </c>
    </row>
    <row r="493" spans="15:18" x14ac:dyDescent="0.4">
      <c r="O493" s="347">
        <v>10</v>
      </c>
      <c r="P493" s="349">
        <v>2017</v>
      </c>
      <c r="Q493" s="103">
        <v>67.044356289230478</v>
      </c>
      <c r="R493" s="348">
        <v>8</v>
      </c>
    </row>
    <row r="494" spans="15:18" x14ac:dyDescent="0.4">
      <c r="O494" s="347">
        <v>5.0010000000000003</v>
      </c>
      <c r="P494" s="349">
        <v>2017</v>
      </c>
      <c r="Q494" s="103">
        <v>67.436959091436066</v>
      </c>
      <c r="R494" s="348">
        <v>8</v>
      </c>
    </row>
    <row r="495" spans="15:18" x14ac:dyDescent="0.4">
      <c r="O495" s="347">
        <v>20</v>
      </c>
      <c r="P495" s="349">
        <v>2017</v>
      </c>
      <c r="Q495" s="103">
        <v>67.511112209809852</v>
      </c>
      <c r="R495" s="348">
        <v>8</v>
      </c>
    </row>
    <row r="496" spans="15:18" x14ac:dyDescent="0.4">
      <c r="O496" s="347">
        <v>6.8</v>
      </c>
      <c r="P496" s="349">
        <v>2017</v>
      </c>
      <c r="Q496" s="103">
        <v>67.754549741792189</v>
      </c>
      <c r="R496" s="348">
        <v>8</v>
      </c>
    </row>
    <row r="497" spans="15:18" x14ac:dyDescent="0.4">
      <c r="O497" s="347">
        <v>10</v>
      </c>
      <c r="P497" s="349">
        <v>2017</v>
      </c>
      <c r="Q497" s="103">
        <v>68.044781371153533</v>
      </c>
      <c r="R497" s="348">
        <v>8</v>
      </c>
    </row>
    <row r="498" spans="15:18" x14ac:dyDescent="0.4">
      <c r="O498" s="347">
        <v>10.638</v>
      </c>
      <c r="P498" s="349">
        <v>2017</v>
      </c>
      <c r="Q498" s="103">
        <v>68.088325620058882</v>
      </c>
      <c r="R498" s="348">
        <v>8</v>
      </c>
    </row>
    <row r="499" spans="15:18" x14ac:dyDescent="0.4">
      <c r="O499" s="347">
        <v>10</v>
      </c>
      <c r="P499" s="349">
        <v>2017</v>
      </c>
      <c r="Q499" s="103">
        <v>68.592426884216138</v>
      </c>
      <c r="R499" s="348">
        <v>8</v>
      </c>
    </row>
    <row r="500" spans="15:18" x14ac:dyDescent="0.4">
      <c r="O500" s="347">
        <v>19</v>
      </c>
      <c r="P500" s="349">
        <v>2017</v>
      </c>
      <c r="Q500" s="103">
        <v>69.086726294450614</v>
      </c>
      <c r="R500" s="348">
        <v>8</v>
      </c>
    </row>
    <row r="501" spans="15:18" x14ac:dyDescent="0.4">
      <c r="O501" s="347">
        <v>20</v>
      </c>
      <c r="P501" s="349">
        <v>2017</v>
      </c>
      <c r="Q501" s="103">
        <v>69.125927771582553</v>
      </c>
      <c r="R501" s="348">
        <v>8</v>
      </c>
    </row>
    <row r="502" spans="15:18" x14ac:dyDescent="0.4">
      <c r="O502" s="347">
        <v>52</v>
      </c>
      <c r="P502" s="349">
        <v>2017</v>
      </c>
      <c r="Q502" s="103">
        <v>69.766950481590143</v>
      </c>
      <c r="R502" s="348">
        <v>8</v>
      </c>
    </row>
    <row r="503" spans="15:18" x14ac:dyDescent="0.4">
      <c r="O503" s="347">
        <v>13.8</v>
      </c>
      <c r="P503" s="349">
        <v>2017</v>
      </c>
      <c r="Q503" s="103">
        <v>70.000569441561112</v>
      </c>
      <c r="R503" s="348">
        <v>8</v>
      </c>
    </row>
    <row r="504" spans="15:18" x14ac:dyDescent="0.4">
      <c r="O504" s="347">
        <v>20</v>
      </c>
      <c r="P504" s="349">
        <v>2017</v>
      </c>
      <c r="Q504" s="103">
        <v>70.063661058768503</v>
      </c>
      <c r="R504" s="348">
        <v>8</v>
      </c>
    </row>
    <row r="505" spans="15:18" x14ac:dyDescent="0.4">
      <c r="O505" s="347">
        <v>20</v>
      </c>
      <c r="P505" s="349">
        <v>2017</v>
      </c>
      <c r="Q505" s="103">
        <v>70.394117534754102</v>
      </c>
      <c r="R505" s="348">
        <v>8</v>
      </c>
    </row>
    <row r="506" spans="15:18" x14ac:dyDescent="0.4">
      <c r="O506" s="347">
        <v>10</v>
      </c>
      <c r="P506" s="349">
        <v>2017</v>
      </c>
      <c r="Q506" s="103">
        <v>70.519146129966998</v>
      </c>
      <c r="R506" s="348">
        <v>8</v>
      </c>
    </row>
    <row r="507" spans="15:18" x14ac:dyDescent="0.4">
      <c r="O507" s="347">
        <v>19.8</v>
      </c>
      <c r="P507" s="349">
        <v>2017</v>
      </c>
      <c r="Q507" s="103">
        <v>70.950716843908992</v>
      </c>
      <c r="R507" s="348">
        <v>8</v>
      </c>
    </row>
    <row r="508" spans="15:18" x14ac:dyDescent="0.4">
      <c r="O508" s="347">
        <v>35</v>
      </c>
      <c r="P508" s="349">
        <v>2017</v>
      </c>
      <c r="Q508" s="103">
        <v>71.240410496963548</v>
      </c>
      <c r="R508" s="348">
        <v>8</v>
      </c>
    </row>
    <row r="509" spans="15:18" x14ac:dyDescent="0.4">
      <c r="O509" s="347">
        <v>8.8000000000000007</v>
      </c>
      <c r="P509" s="349">
        <v>2017</v>
      </c>
      <c r="Q509" s="103">
        <v>72.181333119222259</v>
      </c>
      <c r="R509" s="348">
        <v>8</v>
      </c>
    </row>
    <row r="510" spans="15:18" x14ac:dyDescent="0.4">
      <c r="O510" s="347">
        <v>20</v>
      </c>
      <c r="P510" s="349">
        <v>2017</v>
      </c>
      <c r="Q510" s="103">
        <v>72.221922278770251</v>
      </c>
      <c r="R510" s="348">
        <v>8</v>
      </c>
    </row>
    <row r="511" spans="15:18" x14ac:dyDescent="0.4">
      <c r="O511" s="347">
        <v>10</v>
      </c>
      <c r="P511" s="349">
        <v>2017</v>
      </c>
      <c r="Q511" s="103">
        <v>72.762497305320224</v>
      </c>
      <c r="R511" s="348">
        <v>8</v>
      </c>
    </row>
    <row r="512" spans="15:18" x14ac:dyDescent="0.4">
      <c r="O512" s="347">
        <v>64.48</v>
      </c>
      <c r="P512" s="349">
        <v>2017</v>
      </c>
      <c r="Q512" s="103">
        <v>72.799988953763076</v>
      </c>
      <c r="R512" s="348">
        <v>8</v>
      </c>
    </row>
    <row r="513" spans="15:18" x14ac:dyDescent="0.4">
      <c r="O513" s="347">
        <v>15.84</v>
      </c>
      <c r="P513" s="349">
        <v>2017</v>
      </c>
      <c r="Q513" s="103">
        <v>73.597690854160959</v>
      </c>
      <c r="R513" s="348">
        <v>8</v>
      </c>
    </row>
    <row r="514" spans="15:18" x14ac:dyDescent="0.4">
      <c r="O514" s="347">
        <v>10.199999999999999</v>
      </c>
      <c r="P514" s="349">
        <v>2017</v>
      </c>
      <c r="Q514" s="103">
        <v>73.731115647020673</v>
      </c>
      <c r="R514" s="348">
        <v>8</v>
      </c>
    </row>
    <row r="515" spans="15:18" x14ac:dyDescent="0.4">
      <c r="O515" s="347">
        <v>10</v>
      </c>
      <c r="P515" s="349">
        <v>2017</v>
      </c>
      <c r="Q515" s="103">
        <v>73.863496372086558</v>
      </c>
      <c r="R515" s="348">
        <v>8</v>
      </c>
    </row>
    <row r="516" spans="15:18" x14ac:dyDescent="0.4">
      <c r="O516" s="347">
        <v>20</v>
      </c>
      <c r="P516" s="349">
        <v>2017</v>
      </c>
      <c r="Q516" s="103">
        <v>74.394788741679193</v>
      </c>
      <c r="R516" s="348">
        <v>8</v>
      </c>
    </row>
    <row r="517" spans="15:18" x14ac:dyDescent="0.4">
      <c r="O517" s="347">
        <v>78.7</v>
      </c>
      <c r="P517" s="349">
        <v>2017</v>
      </c>
      <c r="Q517" s="103">
        <v>74.799862809687937</v>
      </c>
      <c r="R517" s="348">
        <v>8</v>
      </c>
    </row>
    <row r="518" spans="15:18" x14ac:dyDescent="0.4">
      <c r="O518" s="347">
        <v>5.0010000000000003</v>
      </c>
      <c r="P518" s="349">
        <v>2017</v>
      </c>
      <c r="Q518" s="103">
        <v>74.851720480315635</v>
      </c>
      <c r="R518" s="348">
        <v>8</v>
      </c>
    </row>
    <row r="519" spans="15:18" x14ac:dyDescent="0.4">
      <c r="O519" s="347">
        <v>20</v>
      </c>
      <c r="P519" s="349">
        <v>2017</v>
      </c>
      <c r="Q519" s="103">
        <v>75.062040361029375</v>
      </c>
      <c r="R519" s="348">
        <v>8</v>
      </c>
    </row>
    <row r="520" spans="15:18" x14ac:dyDescent="0.4">
      <c r="O520" s="347">
        <v>20</v>
      </c>
      <c r="P520" s="349">
        <v>2017</v>
      </c>
      <c r="Q520" s="103">
        <v>75.309494427983523</v>
      </c>
      <c r="R520" s="348">
        <v>8</v>
      </c>
    </row>
    <row r="521" spans="15:18" x14ac:dyDescent="0.4">
      <c r="O521" s="347">
        <v>10</v>
      </c>
      <c r="P521" s="349">
        <v>2017</v>
      </c>
      <c r="Q521" s="103">
        <v>75.310258021934445</v>
      </c>
      <c r="R521" s="348">
        <v>8</v>
      </c>
    </row>
    <row r="522" spans="15:18" x14ac:dyDescent="0.4">
      <c r="O522" s="347">
        <v>21.04</v>
      </c>
      <c r="P522" s="349">
        <v>2017</v>
      </c>
      <c r="Q522" s="103">
        <v>76.731275530067833</v>
      </c>
      <c r="R522" s="348">
        <v>8</v>
      </c>
    </row>
    <row r="523" spans="15:18" x14ac:dyDescent="0.4">
      <c r="O523" s="347">
        <v>20</v>
      </c>
      <c r="P523" s="349">
        <v>2017</v>
      </c>
      <c r="Q523" s="103">
        <v>77.027614500158123</v>
      </c>
      <c r="R523" s="348">
        <v>8</v>
      </c>
    </row>
    <row r="524" spans="15:18" x14ac:dyDescent="0.4">
      <c r="O524" s="347">
        <v>7.11</v>
      </c>
      <c r="P524" s="349">
        <v>2017</v>
      </c>
      <c r="Q524" s="103">
        <v>77.585861840509182</v>
      </c>
      <c r="R524" s="348">
        <v>8</v>
      </c>
    </row>
    <row r="525" spans="15:18" x14ac:dyDescent="0.4">
      <c r="O525" s="347">
        <v>20</v>
      </c>
      <c r="P525" s="349">
        <v>2017</v>
      </c>
      <c r="Q525" s="103">
        <v>77.890089197854635</v>
      </c>
      <c r="R525" s="348">
        <v>8</v>
      </c>
    </row>
    <row r="526" spans="15:18" x14ac:dyDescent="0.4">
      <c r="O526" s="347">
        <v>10</v>
      </c>
      <c r="P526" s="349">
        <v>2017</v>
      </c>
      <c r="Q526" s="103">
        <v>77.94223684269403</v>
      </c>
      <c r="R526" s="348">
        <v>8</v>
      </c>
    </row>
    <row r="527" spans="15:18" x14ac:dyDescent="0.4">
      <c r="O527" s="347">
        <v>9.9</v>
      </c>
      <c r="P527" s="349">
        <v>2017</v>
      </c>
      <c r="Q527" s="103">
        <v>77.98537700781317</v>
      </c>
      <c r="R527" s="348">
        <v>8</v>
      </c>
    </row>
    <row r="528" spans="15:18" x14ac:dyDescent="0.4">
      <c r="O528" s="347">
        <v>20</v>
      </c>
      <c r="P528" s="349">
        <v>2017</v>
      </c>
      <c r="Q528" s="103">
        <v>78.389954778089702</v>
      </c>
      <c r="R528" s="348">
        <v>8</v>
      </c>
    </row>
    <row r="529" spans="15:18" x14ac:dyDescent="0.4">
      <c r="O529" s="347">
        <v>50.6</v>
      </c>
      <c r="P529" s="349">
        <v>2017</v>
      </c>
      <c r="Q529" s="103">
        <v>78.407135616615861</v>
      </c>
      <c r="R529" s="348">
        <v>8</v>
      </c>
    </row>
    <row r="530" spans="15:18" x14ac:dyDescent="0.4">
      <c r="O530" s="347">
        <v>5.17</v>
      </c>
      <c r="P530" s="349">
        <v>2017</v>
      </c>
      <c r="Q530" s="103">
        <v>78.505515179839506</v>
      </c>
      <c r="R530" s="348">
        <v>8</v>
      </c>
    </row>
    <row r="531" spans="15:18" x14ac:dyDescent="0.4">
      <c r="O531" s="347">
        <v>20.25</v>
      </c>
      <c r="P531" s="349">
        <v>2017</v>
      </c>
      <c r="Q531" s="103">
        <v>78.810668574601181</v>
      </c>
      <c r="R531" s="348">
        <v>8</v>
      </c>
    </row>
    <row r="532" spans="15:18" x14ac:dyDescent="0.4">
      <c r="O532" s="347">
        <v>20</v>
      </c>
      <c r="P532" s="349">
        <v>2017</v>
      </c>
      <c r="Q532" s="103">
        <v>78.81839102050688</v>
      </c>
      <c r="R532" s="348">
        <v>8</v>
      </c>
    </row>
    <row r="533" spans="15:18" x14ac:dyDescent="0.4">
      <c r="O533" s="347">
        <v>71</v>
      </c>
      <c r="P533" s="349">
        <v>2017</v>
      </c>
      <c r="Q533" s="103">
        <v>78.905314077822553</v>
      </c>
      <c r="R533" s="348">
        <v>8</v>
      </c>
    </row>
    <row r="534" spans="15:18" x14ac:dyDescent="0.4">
      <c r="O534" s="347">
        <v>130</v>
      </c>
      <c r="P534" s="349">
        <v>2017</v>
      </c>
      <c r="Q534" s="103">
        <v>80.513672212201342</v>
      </c>
      <c r="R534" s="348">
        <v>8</v>
      </c>
    </row>
    <row r="535" spans="15:18" x14ac:dyDescent="0.4">
      <c r="O535" s="347">
        <v>10</v>
      </c>
      <c r="P535" s="349">
        <v>2017</v>
      </c>
      <c r="Q535" s="103">
        <v>80.756154391417056</v>
      </c>
      <c r="R535" s="348">
        <v>8</v>
      </c>
    </row>
    <row r="536" spans="15:18" x14ac:dyDescent="0.4">
      <c r="O536" s="347">
        <v>20</v>
      </c>
      <c r="P536" s="349">
        <v>2017</v>
      </c>
      <c r="Q536" s="103">
        <v>81.358036934828235</v>
      </c>
      <c r="R536" s="348">
        <v>8</v>
      </c>
    </row>
    <row r="537" spans="15:18" x14ac:dyDescent="0.4">
      <c r="O537" s="347">
        <v>7.92</v>
      </c>
      <c r="P537" s="349">
        <v>2017</v>
      </c>
      <c r="Q537" s="103">
        <v>82.541694899508542</v>
      </c>
      <c r="R537" s="348">
        <v>8</v>
      </c>
    </row>
    <row r="538" spans="15:18" x14ac:dyDescent="0.4">
      <c r="O538" s="347">
        <v>11.4</v>
      </c>
      <c r="P538" s="349">
        <v>2017</v>
      </c>
      <c r="Q538" s="103">
        <v>82.929585525510859</v>
      </c>
      <c r="R538" s="348">
        <v>8</v>
      </c>
    </row>
    <row r="539" spans="15:18" x14ac:dyDescent="0.4">
      <c r="O539" s="347">
        <v>16.2</v>
      </c>
      <c r="P539" s="349">
        <v>2017</v>
      </c>
      <c r="Q539" s="103">
        <v>83.073358125889314</v>
      </c>
      <c r="R539" s="348">
        <v>8</v>
      </c>
    </row>
    <row r="540" spans="15:18" x14ac:dyDescent="0.4">
      <c r="O540" s="347">
        <v>20</v>
      </c>
      <c r="P540" s="349">
        <v>2017</v>
      </c>
      <c r="Q540" s="103">
        <v>83.637152562424276</v>
      </c>
      <c r="R540" s="348">
        <v>8</v>
      </c>
    </row>
    <row r="541" spans="15:18" x14ac:dyDescent="0.4">
      <c r="O541" s="347">
        <v>20</v>
      </c>
      <c r="P541" s="349">
        <v>2017</v>
      </c>
      <c r="Q541" s="103">
        <v>84.192107668873192</v>
      </c>
      <c r="R541" s="348">
        <v>8</v>
      </c>
    </row>
    <row r="542" spans="15:18" x14ac:dyDescent="0.4">
      <c r="O542" s="347">
        <v>20.6</v>
      </c>
      <c r="P542" s="349">
        <v>2017</v>
      </c>
      <c r="Q542" s="103">
        <v>84.39421728268789</v>
      </c>
      <c r="R542" s="348">
        <v>8</v>
      </c>
    </row>
    <row r="543" spans="15:18" x14ac:dyDescent="0.4">
      <c r="O543" s="347">
        <v>5.3</v>
      </c>
      <c r="P543" s="349">
        <v>2017</v>
      </c>
      <c r="Q543" s="103">
        <v>85.036260428371747</v>
      </c>
      <c r="R543" s="348">
        <v>8</v>
      </c>
    </row>
    <row r="544" spans="15:18" x14ac:dyDescent="0.4">
      <c r="O544" s="347">
        <v>40</v>
      </c>
      <c r="P544" s="349">
        <v>2017</v>
      </c>
      <c r="Q544" s="103">
        <v>85.523362237040729</v>
      </c>
      <c r="R544" s="348">
        <v>8</v>
      </c>
    </row>
    <row r="545" spans="15:18" x14ac:dyDescent="0.4">
      <c r="O545" s="347">
        <v>10.6</v>
      </c>
      <c r="P545" s="349">
        <v>2017</v>
      </c>
      <c r="Q545" s="103">
        <v>85.789491628976279</v>
      </c>
      <c r="R545" s="348">
        <v>8</v>
      </c>
    </row>
    <row r="546" spans="15:18" x14ac:dyDescent="0.4">
      <c r="O546" s="347">
        <v>10.5</v>
      </c>
      <c r="P546" s="349">
        <v>2017</v>
      </c>
      <c r="Q546" s="103">
        <v>85.803563734971462</v>
      </c>
      <c r="R546" s="348">
        <v>8</v>
      </c>
    </row>
    <row r="547" spans="15:18" x14ac:dyDescent="0.4">
      <c r="O547" s="347">
        <v>52</v>
      </c>
      <c r="P547" s="349">
        <v>2017</v>
      </c>
      <c r="Q547" s="103">
        <v>86.042182220858265</v>
      </c>
      <c r="R547" s="348">
        <v>8</v>
      </c>
    </row>
    <row r="548" spans="15:18" x14ac:dyDescent="0.4">
      <c r="O548" s="347">
        <v>50</v>
      </c>
      <c r="P548" s="349">
        <v>2017</v>
      </c>
      <c r="Q548" s="103">
        <v>86.355628110350139</v>
      </c>
      <c r="R548" s="348">
        <v>8</v>
      </c>
    </row>
    <row r="549" spans="15:18" x14ac:dyDescent="0.4">
      <c r="O549" s="347">
        <v>20</v>
      </c>
      <c r="P549" s="349">
        <v>2017</v>
      </c>
      <c r="Q549" s="103">
        <v>86.671766499477812</v>
      </c>
      <c r="R549" s="348">
        <v>8</v>
      </c>
    </row>
    <row r="550" spans="15:18" x14ac:dyDescent="0.4">
      <c r="O550" s="347">
        <v>16</v>
      </c>
      <c r="P550" s="349">
        <v>2017</v>
      </c>
      <c r="Q550" s="103">
        <v>87.801045075327536</v>
      </c>
      <c r="R550" s="348">
        <v>8</v>
      </c>
    </row>
    <row r="551" spans="15:18" x14ac:dyDescent="0.4">
      <c r="O551" s="347">
        <v>50</v>
      </c>
      <c r="P551" s="349">
        <v>2017</v>
      </c>
      <c r="Q551" s="103">
        <v>88.460423419896458</v>
      </c>
      <c r="R551" s="348">
        <v>8</v>
      </c>
    </row>
    <row r="552" spans="15:18" x14ac:dyDescent="0.4">
      <c r="O552" s="347">
        <v>30</v>
      </c>
      <c r="P552" s="349">
        <v>2017</v>
      </c>
      <c r="Q552" s="103">
        <v>88.505103548813906</v>
      </c>
      <c r="R552" s="348">
        <v>8</v>
      </c>
    </row>
    <row r="553" spans="15:18" x14ac:dyDescent="0.4">
      <c r="O553" s="347">
        <v>5.76</v>
      </c>
      <c r="P553" s="349">
        <v>2017</v>
      </c>
      <c r="Q553" s="103">
        <v>88.593492267134593</v>
      </c>
      <c r="R553" s="348">
        <v>8</v>
      </c>
    </row>
    <row r="554" spans="15:18" x14ac:dyDescent="0.4">
      <c r="O554" s="347">
        <v>50</v>
      </c>
      <c r="P554" s="349">
        <v>2017</v>
      </c>
      <c r="Q554" s="103">
        <v>88.734799812762077</v>
      </c>
      <c r="R554" s="348">
        <v>8</v>
      </c>
    </row>
    <row r="555" spans="15:18" x14ac:dyDescent="0.4">
      <c r="O555" s="347">
        <v>14.7</v>
      </c>
      <c r="P555" s="349">
        <v>2017</v>
      </c>
      <c r="Q555" s="103">
        <v>88.891124561872246</v>
      </c>
      <c r="R555" s="348">
        <v>8</v>
      </c>
    </row>
    <row r="556" spans="15:18" x14ac:dyDescent="0.4">
      <c r="O556" s="347">
        <v>35</v>
      </c>
      <c r="P556" s="349">
        <v>2017</v>
      </c>
      <c r="Q556" s="103">
        <v>89.615915211655135</v>
      </c>
      <c r="R556" s="348">
        <v>8</v>
      </c>
    </row>
    <row r="557" spans="15:18" x14ac:dyDescent="0.4">
      <c r="O557" s="347">
        <v>62.25</v>
      </c>
      <c r="P557" s="349">
        <v>2017</v>
      </c>
      <c r="Q557" s="103">
        <v>90.417815310734071</v>
      </c>
      <c r="R557" s="348">
        <v>8</v>
      </c>
    </row>
    <row r="558" spans="15:18" x14ac:dyDescent="0.4">
      <c r="O558" s="347">
        <v>8.5</v>
      </c>
      <c r="P558" s="349">
        <v>2017</v>
      </c>
      <c r="Q558" s="103">
        <v>91.204941459268284</v>
      </c>
      <c r="R558" s="348">
        <v>8</v>
      </c>
    </row>
    <row r="559" spans="15:18" x14ac:dyDescent="0.4">
      <c r="O559" s="347">
        <v>60</v>
      </c>
      <c r="P559" s="349">
        <v>2017</v>
      </c>
      <c r="Q559" s="103">
        <v>91.564455189364892</v>
      </c>
      <c r="R559" s="348">
        <v>8</v>
      </c>
    </row>
    <row r="560" spans="15:18" x14ac:dyDescent="0.4">
      <c r="O560" s="347">
        <v>60</v>
      </c>
      <c r="P560" s="349">
        <v>2017</v>
      </c>
      <c r="Q560" s="103">
        <v>91.76953143929758</v>
      </c>
      <c r="R560" s="348">
        <v>8</v>
      </c>
    </row>
    <row r="561" spans="15:18" x14ac:dyDescent="0.4">
      <c r="O561" s="347">
        <v>13.5</v>
      </c>
      <c r="P561" s="349">
        <v>2017</v>
      </c>
      <c r="Q561" s="103">
        <v>95.199657803009401</v>
      </c>
      <c r="R561" s="348">
        <v>8</v>
      </c>
    </row>
    <row r="562" spans="15:18" x14ac:dyDescent="0.4">
      <c r="O562" s="347">
        <v>17.600000000000001</v>
      </c>
      <c r="P562" s="349">
        <v>2017</v>
      </c>
      <c r="Q562" s="103">
        <v>95.244864471110503</v>
      </c>
      <c r="R562" s="348">
        <v>8</v>
      </c>
    </row>
    <row r="563" spans="15:18" x14ac:dyDescent="0.4">
      <c r="O563" s="347">
        <v>20</v>
      </c>
      <c r="P563" s="349">
        <v>2017</v>
      </c>
      <c r="Q563" s="103">
        <v>95.666562477414757</v>
      </c>
      <c r="R563" s="348">
        <v>8</v>
      </c>
    </row>
    <row r="564" spans="15:18" x14ac:dyDescent="0.4">
      <c r="O564" s="347">
        <v>40</v>
      </c>
      <c r="P564" s="349">
        <v>2017</v>
      </c>
      <c r="Q564" s="103">
        <v>95.88152333826487</v>
      </c>
      <c r="R564" s="348">
        <v>8</v>
      </c>
    </row>
    <row r="565" spans="15:18" x14ac:dyDescent="0.4">
      <c r="O565" s="347">
        <v>7.1</v>
      </c>
      <c r="P565" s="349">
        <v>2017</v>
      </c>
      <c r="Q565" s="103">
        <v>96.811012487332675</v>
      </c>
      <c r="R565" s="348">
        <v>8</v>
      </c>
    </row>
    <row r="566" spans="15:18" x14ac:dyDescent="0.4">
      <c r="O566" s="347">
        <v>5.25</v>
      </c>
      <c r="P566" s="349">
        <v>2017</v>
      </c>
      <c r="Q566" s="103">
        <v>97.315306111263197</v>
      </c>
      <c r="R566" s="348">
        <v>8</v>
      </c>
    </row>
    <row r="567" spans="15:18" x14ac:dyDescent="0.4">
      <c r="O567" s="347">
        <v>15.8</v>
      </c>
      <c r="P567" s="349">
        <v>2017</v>
      </c>
      <c r="Q567" s="103">
        <v>98.197946074593062</v>
      </c>
      <c r="R567" s="348">
        <v>8</v>
      </c>
    </row>
    <row r="568" spans="15:18" x14ac:dyDescent="0.4">
      <c r="O568" s="347">
        <v>28.56</v>
      </c>
      <c r="P568" s="349">
        <v>2017</v>
      </c>
      <c r="Q568" s="103">
        <v>99.485628412059384</v>
      </c>
      <c r="R568" s="348">
        <v>8</v>
      </c>
    </row>
    <row r="569" spans="15:18" x14ac:dyDescent="0.4">
      <c r="O569" s="347">
        <v>8.8000000000000007</v>
      </c>
      <c r="P569" s="349">
        <v>2017</v>
      </c>
      <c r="Q569" s="103">
        <v>102.47528307611771</v>
      </c>
      <c r="R569" s="348">
        <v>8</v>
      </c>
    </row>
    <row r="570" spans="15:18" x14ac:dyDescent="0.4">
      <c r="O570" s="347">
        <v>17</v>
      </c>
      <c r="P570" s="349">
        <v>2017</v>
      </c>
      <c r="Q570" s="103">
        <v>103.01722857965878</v>
      </c>
      <c r="R570" s="348">
        <v>8</v>
      </c>
    </row>
    <row r="571" spans="15:18" x14ac:dyDescent="0.4">
      <c r="O571" s="347">
        <v>8.8000000000000007</v>
      </c>
      <c r="P571" s="349">
        <v>2017</v>
      </c>
      <c r="Q571" s="103">
        <v>103.14778103722865</v>
      </c>
      <c r="R571" s="348">
        <v>8</v>
      </c>
    </row>
    <row r="572" spans="15:18" x14ac:dyDescent="0.4">
      <c r="O572" s="347">
        <v>19.57</v>
      </c>
      <c r="P572" s="349">
        <v>2017</v>
      </c>
      <c r="Q572" s="103">
        <v>103.3478208155603</v>
      </c>
      <c r="R572" s="348">
        <v>8</v>
      </c>
    </row>
    <row r="573" spans="15:18" x14ac:dyDescent="0.4">
      <c r="O573" s="347">
        <v>10</v>
      </c>
      <c r="P573" s="349">
        <v>2017</v>
      </c>
      <c r="Q573" s="103">
        <v>103.68744066281855</v>
      </c>
      <c r="R573" s="348">
        <v>8</v>
      </c>
    </row>
    <row r="574" spans="15:18" x14ac:dyDescent="0.4">
      <c r="O574" s="347">
        <v>110.2</v>
      </c>
      <c r="P574" s="349">
        <v>2017</v>
      </c>
      <c r="Q574" s="103">
        <v>103.79395495001276</v>
      </c>
      <c r="R574" s="348">
        <v>8</v>
      </c>
    </row>
    <row r="575" spans="15:18" x14ac:dyDescent="0.4">
      <c r="O575" s="347">
        <v>10</v>
      </c>
      <c r="P575" s="349">
        <v>2017</v>
      </c>
      <c r="Q575" s="103">
        <v>105.1263224380484</v>
      </c>
      <c r="R575" s="348">
        <v>8</v>
      </c>
    </row>
    <row r="576" spans="15:18" x14ac:dyDescent="0.4">
      <c r="O576" s="347">
        <v>10</v>
      </c>
      <c r="P576" s="349">
        <v>2017</v>
      </c>
      <c r="Q576" s="103">
        <v>105.5311853266705</v>
      </c>
      <c r="R576" s="348">
        <v>8</v>
      </c>
    </row>
    <row r="577" spans="15:18" x14ac:dyDescent="0.4">
      <c r="O577" s="347">
        <v>6</v>
      </c>
      <c r="P577" s="349">
        <v>2017</v>
      </c>
      <c r="Q577" s="103">
        <v>106.62513082062137</v>
      </c>
      <c r="R577" s="348">
        <v>8</v>
      </c>
    </row>
    <row r="578" spans="15:18" x14ac:dyDescent="0.4">
      <c r="O578" s="347">
        <v>10</v>
      </c>
      <c r="P578" s="349">
        <v>2017</v>
      </c>
      <c r="Q578" s="103">
        <v>107.10983795574742</v>
      </c>
      <c r="R578" s="348">
        <v>8</v>
      </c>
    </row>
    <row r="579" spans="15:18" x14ac:dyDescent="0.4">
      <c r="O579" s="347">
        <v>10</v>
      </c>
      <c r="P579" s="349">
        <v>2017</v>
      </c>
      <c r="Q579" s="103">
        <v>109.37645849030875</v>
      </c>
      <c r="R579" s="348">
        <v>8</v>
      </c>
    </row>
    <row r="580" spans="15:18" x14ac:dyDescent="0.4">
      <c r="O580" s="347">
        <v>6</v>
      </c>
      <c r="P580" s="349">
        <v>2017</v>
      </c>
      <c r="Q580" s="103">
        <v>109.85841153733554</v>
      </c>
      <c r="R580" s="348">
        <v>8</v>
      </c>
    </row>
    <row r="581" spans="15:18" x14ac:dyDescent="0.4">
      <c r="O581" s="347">
        <v>6.5</v>
      </c>
      <c r="P581" s="349">
        <v>2017</v>
      </c>
      <c r="Q581" s="103">
        <v>110.77019003568979</v>
      </c>
      <c r="R581" s="348">
        <v>8</v>
      </c>
    </row>
    <row r="582" spans="15:18" x14ac:dyDescent="0.4">
      <c r="O582" s="347">
        <v>5.5</v>
      </c>
      <c r="P582" s="349">
        <v>2017</v>
      </c>
      <c r="Q582" s="103">
        <v>110.91369932244243</v>
      </c>
      <c r="R582" s="348">
        <v>8</v>
      </c>
    </row>
    <row r="583" spans="15:18" x14ac:dyDescent="0.4">
      <c r="O583" s="347">
        <v>5.8</v>
      </c>
      <c r="P583" s="349">
        <v>2017</v>
      </c>
      <c r="Q583" s="103">
        <v>111.58789059377615</v>
      </c>
      <c r="R583" s="348">
        <v>8</v>
      </c>
    </row>
    <row r="584" spans="15:18" x14ac:dyDescent="0.4">
      <c r="O584" s="347">
        <v>15.4</v>
      </c>
      <c r="P584" s="349">
        <v>2017</v>
      </c>
      <c r="Q584" s="103">
        <v>111.89013014194617</v>
      </c>
      <c r="R584" s="348">
        <v>8</v>
      </c>
    </row>
    <row r="585" spans="15:18" x14ac:dyDescent="0.4">
      <c r="O585" s="347">
        <v>19.399999999999999</v>
      </c>
      <c r="P585" s="349">
        <v>2017</v>
      </c>
      <c r="Q585" s="103">
        <v>111.89059022231513</v>
      </c>
      <c r="R585" s="348">
        <v>8</v>
      </c>
    </row>
    <row r="586" spans="15:18" x14ac:dyDescent="0.4">
      <c r="O586" s="347">
        <v>27.6</v>
      </c>
      <c r="P586" s="349">
        <v>2017</v>
      </c>
      <c r="Q586" s="103">
        <v>115.62944956040958</v>
      </c>
      <c r="R586" s="348">
        <v>8</v>
      </c>
    </row>
    <row r="587" spans="15:18" x14ac:dyDescent="0.4">
      <c r="O587" s="347">
        <v>7.5</v>
      </c>
      <c r="P587" s="349">
        <v>2017</v>
      </c>
      <c r="Q587" s="103">
        <v>115.65736421420105</v>
      </c>
      <c r="R587" s="348">
        <v>8</v>
      </c>
    </row>
    <row r="588" spans="15:18" x14ac:dyDescent="0.4">
      <c r="O588" s="347">
        <v>8.5</v>
      </c>
      <c r="P588" s="349">
        <v>2017</v>
      </c>
      <c r="Q588" s="103">
        <v>119.07297596493244</v>
      </c>
      <c r="R588" s="348">
        <v>8</v>
      </c>
    </row>
    <row r="589" spans="15:18" x14ac:dyDescent="0.4">
      <c r="O589" s="347">
        <v>5.5</v>
      </c>
      <c r="P589" s="349">
        <v>2017</v>
      </c>
      <c r="Q589" s="103">
        <v>119.73807546184096</v>
      </c>
      <c r="R589" s="348">
        <v>8</v>
      </c>
    </row>
    <row r="590" spans="15:18" x14ac:dyDescent="0.4">
      <c r="O590" s="347">
        <v>6.5</v>
      </c>
      <c r="P590" s="349">
        <v>2017</v>
      </c>
      <c r="Q590" s="103">
        <v>122.36426259705171</v>
      </c>
      <c r="R590" s="348">
        <v>8</v>
      </c>
    </row>
    <row r="591" spans="15:18" x14ac:dyDescent="0.4">
      <c r="O591" s="347">
        <v>9</v>
      </c>
      <c r="P591" s="349">
        <v>2017</v>
      </c>
      <c r="Q591" s="103">
        <v>124.15416852363471</v>
      </c>
      <c r="R591" s="348">
        <v>8</v>
      </c>
    </row>
    <row r="592" spans="15:18" x14ac:dyDescent="0.4">
      <c r="O592" s="347">
        <v>6.5</v>
      </c>
      <c r="P592" s="349">
        <v>2017</v>
      </c>
      <c r="Q592" s="103">
        <v>124.78217275224866</v>
      </c>
      <c r="R592" s="348">
        <v>8</v>
      </c>
    </row>
    <row r="593" spans="15:18" x14ac:dyDescent="0.4">
      <c r="O593" s="347">
        <v>7.4</v>
      </c>
      <c r="P593" s="349">
        <v>2017</v>
      </c>
      <c r="Q593" s="103">
        <v>126.73433137711096</v>
      </c>
      <c r="R593" s="348">
        <v>8</v>
      </c>
    </row>
    <row r="594" spans="15:18" x14ac:dyDescent="0.4">
      <c r="O594" s="347">
        <v>13</v>
      </c>
      <c r="P594" s="349">
        <v>2017</v>
      </c>
      <c r="Q594" s="103">
        <v>149.40471025315543</v>
      </c>
      <c r="R594" s="348">
        <v>8</v>
      </c>
    </row>
    <row r="595" spans="15:18" x14ac:dyDescent="0.4">
      <c r="O595" s="347">
        <v>13</v>
      </c>
      <c r="P595" s="349">
        <v>2017</v>
      </c>
      <c r="Q595" s="103">
        <v>149.58187913082989</v>
      </c>
      <c r="R595" s="348">
        <v>8</v>
      </c>
    </row>
    <row r="596" spans="15:18" x14ac:dyDescent="0.4">
      <c r="O596" s="347">
        <v>8.3000000000000007</v>
      </c>
      <c r="P596" s="349">
        <v>2017</v>
      </c>
      <c r="Q596" s="103">
        <v>156.53101240352714</v>
      </c>
      <c r="R596" s="348">
        <v>8</v>
      </c>
    </row>
    <row r="597" spans="15:18" x14ac:dyDescent="0.4">
      <c r="O597" s="347">
        <v>5.28</v>
      </c>
      <c r="P597" s="349">
        <v>2017</v>
      </c>
      <c r="Q597" s="103">
        <v>157.45737096205735</v>
      </c>
      <c r="R597" s="348">
        <v>8</v>
      </c>
    </row>
    <row r="598" spans="15:18" x14ac:dyDescent="0.4">
      <c r="O598" s="347">
        <v>5.0010000000000003</v>
      </c>
      <c r="P598" s="349">
        <v>2017</v>
      </c>
      <c r="Q598" s="103">
        <v>173.20686133012472</v>
      </c>
      <c r="R598" s="348">
        <v>8</v>
      </c>
    </row>
    <row r="599" spans="15:18" x14ac:dyDescent="0.4">
      <c r="O599" s="347">
        <v>154</v>
      </c>
      <c r="P599" s="349">
        <v>2018</v>
      </c>
      <c r="Q599" s="103">
        <v>36.515881602894993</v>
      </c>
      <c r="R599" s="348">
        <v>9</v>
      </c>
    </row>
    <row r="600" spans="15:18" x14ac:dyDescent="0.4">
      <c r="O600" s="347">
        <v>74.5</v>
      </c>
      <c r="P600" s="349">
        <v>2018</v>
      </c>
      <c r="Q600" s="103">
        <v>37.555627224066939</v>
      </c>
      <c r="R600" s="348">
        <v>9</v>
      </c>
    </row>
    <row r="601" spans="15:18" x14ac:dyDescent="0.4">
      <c r="O601" s="347">
        <v>180</v>
      </c>
      <c r="P601" s="349">
        <v>2018</v>
      </c>
      <c r="Q601" s="103">
        <v>37.834659564905934</v>
      </c>
      <c r="R601" s="348">
        <v>9</v>
      </c>
    </row>
    <row r="602" spans="15:18" x14ac:dyDescent="0.4">
      <c r="O602" s="347">
        <v>74.5</v>
      </c>
      <c r="P602" s="349">
        <v>2018</v>
      </c>
      <c r="Q602" s="103">
        <v>37.959710940635361</v>
      </c>
      <c r="R602" s="348">
        <v>9</v>
      </c>
    </row>
    <row r="603" spans="15:18" x14ac:dyDescent="0.4">
      <c r="O603" s="347">
        <v>74.5</v>
      </c>
      <c r="P603" s="349">
        <v>2018</v>
      </c>
      <c r="Q603" s="103">
        <v>38.329143206292272</v>
      </c>
      <c r="R603" s="348">
        <v>9</v>
      </c>
    </row>
    <row r="604" spans="15:18" x14ac:dyDescent="0.4">
      <c r="O604" s="347">
        <v>46</v>
      </c>
      <c r="P604" s="349">
        <v>2018</v>
      </c>
      <c r="Q604" s="103">
        <v>38.770669391476311</v>
      </c>
      <c r="R604" s="348">
        <v>9</v>
      </c>
    </row>
    <row r="605" spans="15:18" x14ac:dyDescent="0.4">
      <c r="O605" s="347">
        <v>74.5</v>
      </c>
      <c r="P605" s="349">
        <v>2018</v>
      </c>
      <c r="Q605" s="103">
        <v>39.203704167740078</v>
      </c>
      <c r="R605" s="348">
        <v>9</v>
      </c>
    </row>
    <row r="606" spans="15:18" x14ac:dyDescent="0.4">
      <c r="O606" s="347">
        <v>74.5</v>
      </c>
      <c r="P606" s="349">
        <v>2018</v>
      </c>
      <c r="Q606" s="103">
        <v>39.414799379301698</v>
      </c>
      <c r="R606" s="348">
        <v>9</v>
      </c>
    </row>
    <row r="607" spans="15:18" x14ac:dyDescent="0.4">
      <c r="O607" s="347">
        <v>74.5</v>
      </c>
      <c r="P607" s="349">
        <v>2018</v>
      </c>
      <c r="Q607" s="103">
        <v>39.44871079952123</v>
      </c>
      <c r="R607" s="348">
        <v>9</v>
      </c>
    </row>
    <row r="608" spans="15:18" x14ac:dyDescent="0.4">
      <c r="O608" s="347">
        <v>74.5</v>
      </c>
      <c r="P608" s="349">
        <v>2018</v>
      </c>
      <c r="Q608" s="103">
        <v>39.536060589425212</v>
      </c>
      <c r="R608" s="348">
        <v>9</v>
      </c>
    </row>
    <row r="609" spans="15:18" x14ac:dyDescent="0.4">
      <c r="O609" s="347">
        <v>10</v>
      </c>
      <c r="P609" s="349">
        <v>2018</v>
      </c>
      <c r="Q609" s="103">
        <v>39.686726111890721</v>
      </c>
      <c r="R609" s="348">
        <v>9</v>
      </c>
    </row>
    <row r="610" spans="15:18" x14ac:dyDescent="0.4">
      <c r="O610" s="347">
        <v>74.5</v>
      </c>
      <c r="P610" s="349">
        <v>2018</v>
      </c>
      <c r="Q610" s="103">
        <v>40.24681771334965</v>
      </c>
      <c r="R610" s="348">
        <v>9</v>
      </c>
    </row>
    <row r="611" spans="15:18" x14ac:dyDescent="0.4">
      <c r="O611" s="347">
        <v>30</v>
      </c>
      <c r="P611" s="349">
        <v>2018</v>
      </c>
      <c r="Q611" s="103">
        <v>41.28388068878143</v>
      </c>
      <c r="R611" s="348">
        <v>9</v>
      </c>
    </row>
    <row r="612" spans="15:18" x14ac:dyDescent="0.4">
      <c r="O612" s="347">
        <v>81</v>
      </c>
      <c r="P612" s="349">
        <v>2018</v>
      </c>
      <c r="Q612" s="103">
        <v>42.806821307752614</v>
      </c>
      <c r="R612" s="348">
        <v>9</v>
      </c>
    </row>
    <row r="613" spans="15:18" x14ac:dyDescent="0.4">
      <c r="O613" s="347">
        <v>50</v>
      </c>
      <c r="P613" s="349">
        <v>2018</v>
      </c>
      <c r="Q613" s="103">
        <v>43.585568949272002</v>
      </c>
      <c r="R613" s="348">
        <v>9</v>
      </c>
    </row>
    <row r="614" spans="15:18" x14ac:dyDescent="0.4">
      <c r="O614" s="347">
        <v>74.900000000000006</v>
      </c>
      <c r="P614" s="349">
        <v>2018</v>
      </c>
      <c r="Q614" s="103">
        <v>43.734957272424943</v>
      </c>
      <c r="R614" s="348">
        <v>9</v>
      </c>
    </row>
    <row r="615" spans="15:18" x14ac:dyDescent="0.4">
      <c r="O615" s="347">
        <v>52</v>
      </c>
      <c r="P615" s="349">
        <v>2018</v>
      </c>
      <c r="Q615" s="103">
        <v>43.755808972369131</v>
      </c>
      <c r="R615" s="348">
        <v>9</v>
      </c>
    </row>
    <row r="616" spans="15:18" x14ac:dyDescent="0.4">
      <c r="O616" s="347">
        <v>10</v>
      </c>
      <c r="P616" s="349">
        <v>2018</v>
      </c>
      <c r="Q616" s="103">
        <v>44.776155574276999</v>
      </c>
      <c r="R616" s="348">
        <v>9</v>
      </c>
    </row>
    <row r="617" spans="15:18" x14ac:dyDescent="0.4">
      <c r="O617" s="347">
        <v>10</v>
      </c>
      <c r="P617" s="349">
        <v>2018</v>
      </c>
      <c r="Q617" s="103">
        <v>44.924990237769975</v>
      </c>
      <c r="R617" s="348">
        <v>9</v>
      </c>
    </row>
    <row r="618" spans="15:18" x14ac:dyDescent="0.4">
      <c r="O618" s="347">
        <v>8</v>
      </c>
      <c r="P618" s="349">
        <v>2018</v>
      </c>
      <c r="Q618" s="103">
        <v>45.745592908933581</v>
      </c>
      <c r="R618" s="348">
        <v>9</v>
      </c>
    </row>
    <row r="619" spans="15:18" x14ac:dyDescent="0.4">
      <c r="O619" s="347">
        <v>7.26</v>
      </c>
      <c r="P619" s="349">
        <v>2018</v>
      </c>
      <c r="Q619" s="103">
        <v>47.567647442753874</v>
      </c>
      <c r="R619" s="348">
        <v>9</v>
      </c>
    </row>
    <row r="620" spans="15:18" x14ac:dyDescent="0.4">
      <c r="O620" s="347">
        <v>39</v>
      </c>
      <c r="P620" s="349">
        <v>2018</v>
      </c>
      <c r="Q620" s="103">
        <v>47.646070687779947</v>
      </c>
      <c r="R620" s="348">
        <v>9</v>
      </c>
    </row>
    <row r="621" spans="15:18" x14ac:dyDescent="0.4">
      <c r="O621" s="347">
        <v>80</v>
      </c>
      <c r="P621" s="349">
        <v>2018</v>
      </c>
      <c r="Q621" s="103">
        <v>47.787745302814777</v>
      </c>
      <c r="R621" s="348">
        <v>9</v>
      </c>
    </row>
    <row r="622" spans="15:18" x14ac:dyDescent="0.4">
      <c r="O622" s="347">
        <v>20</v>
      </c>
      <c r="P622" s="349">
        <v>2018</v>
      </c>
      <c r="Q622" s="103">
        <v>47.951739246099073</v>
      </c>
      <c r="R622" s="348">
        <v>9</v>
      </c>
    </row>
    <row r="623" spans="15:18" x14ac:dyDescent="0.4">
      <c r="O623" s="347">
        <v>6.1</v>
      </c>
      <c r="P623" s="349">
        <v>2018</v>
      </c>
      <c r="Q623" s="103">
        <v>47.958414516952075</v>
      </c>
      <c r="R623" s="348">
        <v>9</v>
      </c>
    </row>
    <row r="624" spans="15:18" x14ac:dyDescent="0.4">
      <c r="O624" s="347">
        <v>52.1</v>
      </c>
      <c r="P624" s="349">
        <v>2018</v>
      </c>
      <c r="Q624" s="103">
        <v>48.374858941630016</v>
      </c>
      <c r="R624" s="348">
        <v>9</v>
      </c>
    </row>
    <row r="625" spans="15:18" x14ac:dyDescent="0.4">
      <c r="O625" s="347">
        <v>50</v>
      </c>
      <c r="P625" s="349">
        <v>2018</v>
      </c>
      <c r="Q625" s="103">
        <v>48.924830211657991</v>
      </c>
      <c r="R625" s="348">
        <v>9</v>
      </c>
    </row>
    <row r="626" spans="15:18" x14ac:dyDescent="0.4">
      <c r="O626" s="347">
        <v>6</v>
      </c>
      <c r="P626" s="349">
        <v>2018</v>
      </c>
      <c r="Q626" s="103">
        <v>49.621078109870062</v>
      </c>
      <c r="R626" s="348">
        <v>9</v>
      </c>
    </row>
    <row r="627" spans="15:18" x14ac:dyDescent="0.4">
      <c r="O627" s="347">
        <v>182</v>
      </c>
      <c r="P627" s="349">
        <v>2018</v>
      </c>
      <c r="Q627" s="103">
        <v>50.979854385176161</v>
      </c>
      <c r="R627" s="348">
        <v>9</v>
      </c>
    </row>
    <row r="628" spans="15:18" x14ac:dyDescent="0.4">
      <c r="O628" s="347">
        <v>105</v>
      </c>
      <c r="P628" s="349">
        <v>2018</v>
      </c>
      <c r="Q628" s="103">
        <v>52.674013221696512</v>
      </c>
      <c r="R628" s="348">
        <v>9</v>
      </c>
    </row>
    <row r="629" spans="15:18" x14ac:dyDescent="0.4">
      <c r="O629" s="347">
        <v>8</v>
      </c>
      <c r="P629" s="349">
        <v>2018</v>
      </c>
      <c r="Q629" s="103">
        <v>53.02151768673334</v>
      </c>
      <c r="R629" s="348">
        <v>9</v>
      </c>
    </row>
    <row r="630" spans="15:18" x14ac:dyDescent="0.4">
      <c r="O630" s="347">
        <v>8</v>
      </c>
      <c r="P630" s="349">
        <v>2018</v>
      </c>
      <c r="Q630" s="103">
        <v>53.239767498580157</v>
      </c>
      <c r="R630" s="348">
        <v>9</v>
      </c>
    </row>
    <row r="631" spans="15:18" x14ac:dyDescent="0.4">
      <c r="O631" s="347">
        <v>74.400000000000006</v>
      </c>
      <c r="P631" s="349">
        <v>2018</v>
      </c>
      <c r="Q631" s="103">
        <v>53.747165066208808</v>
      </c>
      <c r="R631" s="348">
        <v>9</v>
      </c>
    </row>
    <row r="632" spans="15:18" x14ac:dyDescent="0.4">
      <c r="O632" s="347">
        <v>10</v>
      </c>
      <c r="P632" s="349">
        <v>2018</v>
      </c>
      <c r="Q632" s="103">
        <v>53.808829189750782</v>
      </c>
      <c r="R632" s="348">
        <v>9</v>
      </c>
    </row>
    <row r="633" spans="15:18" x14ac:dyDescent="0.4">
      <c r="O633" s="347">
        <v>74.8</v>
      </c>
      <c r="P633" s="349">
        <v>2018</v>
      </c>
      <c r="Q633" s="103">
        <v>53.830290244969092</v>
      </c>
      <c r="R633" s="348">
        <v>9</v>
      </c>
    </row>
    <row r="634" spans="15:18" x14ac:dyDescent="0.4">
      <c r="O634" s="347">
        <v>70.3</v>
      </c>
      <c r="P634" s="349">
        <v>2018</v>
      </c>
      <c r="Q634" s="103">
        <v>54.127998892420358</v>
      </c>
      <c r="R634" s="348">
        <v>9</v>
      </c>
    </row>
    <row r="635" spans="15:18" x14ac:dyDescent="0.4">
      <c r="O635" s="347">
        <v>10.199999999999999</v>
      </c>
      <c r="P635" s="349">
        <v>2018</v>
      </c>
      <c r="Q635" s="103">
        <v>54.226209314165878</v>
      </c>
      <c r="R635" s="348">
        <v>9</v>
      </c>
    </row>
    <row r="636" spans="15:18" x14ac:dyDescent="0.4">
      <c r="O636" s="347">
        <v>200</v>
      </c>
      <c r="P636" s="349">
        <v>2018</v>
      </c>
      <c r="Q636" s="103">
        <v>55.472424531987997</v>
      </c>
      <c r="R636" s="348">
        <v>9</v>
      </c>
    </row>
    <row r="637" spans="15:18" x14ac:dyDescent="0.4">
      <c r="O637" s="347">
        <v>10</v>
      </c>
      <c r="P637" s="349">
        <v>2018</v>
      </c>
      <c r="Q637" s="103">
        <v>55.797912302307196</v>
      </c>
      <c r="R637" s="348">
        <v>9</v>
      </c>
    </row>
    <row r="638" spans="15:18" x14ac:dyDescent="0.4">
      <c r="O638" s="347">
        <v>5.0010000000000003</v>
      </c>
      <c r="P638" s="349">
        <v>2018</v>
      </c>
      <c r="Q638" s="103">
        <v>55.863900136329164</v>
      </c>
      <c r="R638" s="348">
        <v>9</v>
      </c>
    </row>
    <row r="639" spans="15:18" x14ac:dyDescent="0.4">
      <c r="O639" s="347">
        <v>6</v>
      </c>
      <c r="P639" s="349">
        <v>2018</v>
      </c>
      <c r="Q639" s="103">
        <v>57.741950239683781</v>
      </c>
      <c r="R639" s="348">
        <v>9</v>
      </c>
    </row>
    <row r="640" spans="15:18" x14ac:dyDescent="0.4">
      <c r="O640" s="347">
        <v>50.2</v>
      </c>
      <c r="P640" s="349">
        <v>2018</v>
      </c>
      <c r="Q640" s="103">
        <v>57.896831102979242</v>
      </c>
      <c r="R640" s="348">
        <v>9</v>
      </c>
    </row>
    <row r="641" spans="15:18" x14ac:dyDescent="0.4">
      <c r="O641" s="347">
        <v>33.299999999999997</v>
      </c>
      <c r="P641" s="349">
        <v>2018</v>
      </c>
      <c r="Q641" s="103">
        <v>59.297137064377253</v>
      </c>
      <c r="R641" s="348">
        <v>9</v>
      </c>
    </row>
    <row r="642" spans="15:18" x14ac:dyDescent="0.4">
      <c r="O642" s="347">
        <v>9.9</v>
      </c>
      <c r="P642" s="349">
        <v>2018</v>
      </c>
      <c r="Q642" s="103">
        <v>59.492017110338558</v>
      </c>
      <c r="R642" s="348">
        <v>9</v>
      </c>
    </row>
    <row r="643" spans="15:18" x14ac:dyDescent="0.4">
      <c r="O643" s="347">
        <v>50</v>
      </c>
      <c r="P643" s="349">
        <v>2018</v>
      </c>
      <c r="Q643" s="103">
        <v>59.541875632185956</v>
      </c>
      <c r="R643" s="348">
        <v>9</v>
      </c>
    </row>
    <row r="644" spans="15:18" x14ac:dyDescent="0.4">
      <c r="O644" s="347">
        <v>6</v>
      </c>
      <c r="P644" s="349">
        <v>2018</v>
      </c>
      <c r="Q644" s="103">
        <v>59.64075176313051</v>
      </c>
      <c r="R644" s="348">
        <v>9</v>
      </c>
    </row>
    <row r="645" spans="15:18" x14ac:dyDescent="0.4">
      <c r="O645" s="347">
        <v>8.4</v>
      </c>
      <c r="P645" s="349">
        <v>2018</v>
      </c>
      <c r="Q645" s="103">
        <v>60.943495392097013</v>
      </c>
      <c r="R645" s="348">
        <v>9</v>
      </c>
    </row>
    <row r="646" spans="15:18" x14ac:dyDescent="0.4">
      <c r="O646" s="347">
        <v>10</v>
      </c>
      <c r="P646" s="349">
        <v>2018</v>
      </c>
      <c r="Q646" s="103">
        <v>61.901542224643855</v>
      </c>
      <c r="R646" s="348">
        <v>9</v>
      </c>
    </row>
    <row r="647" spans="15:18" x14ac:dyDescent="0.4">
      <c r="O647" s="347">
        <v>7.5</v>
      </c>
      <c r="P647" s="349">
        <v>2018</v>
      </c>
      <c r="Q647" s="103">
        <v>62.609099844700602</v>
      </c>
      <c r="R647" s="348">
        <v>9</v>
      </c>
    </row>
    <row r="648" spans="15:18" x14ac:dyDescent="0.4">
      <c r="O648" s="347">
        <v>100</v>
      </c>
      <c r="P648" s="349">
        <v>2018</v>
      </c>
      <c r="Q648" s="103">
        <v>63.315954675721109</v>
      </c>
      <c r="R648" s="348">
        <v>9</v>
      </c>
    </row>
    <row r="649" spans="15:18" x14ac:dyDescent="0.4">
      <c r="O649" s="347">
        <v>74.900000000000006</v>
      </c>
      <c r="P649" s="349">
        <v>2018</v>
      </c>
      <c r="Q649" s="103">
        <v>64.010786101357652</v>
      </c>
      <c r="R649" s="348">
        <v>9</v>
      </c>
    </row>
    <row r="650" spans="15:18" x14ac:dyDescent="0.4">
      <c r="O650" s="347">
        <v>18.5</v>
      </c>
      <c r="P650" s="349">
        <v>2018</v>
      </c>
      <c r="Q650" s="103">
        <v>65.277462079201172</v>
      </c>
      <c r="R650" s="348">
        <v>9</v>
      </c>
    </row>
    <row r="651" spans="15:18" x14ac:dyDescent="0.4">
      <c r="O651" s="347">
        <v>50.2</v>
      </c>
      <c r="P651" s="349">
        <v>2018</v>
      </c>
      <c r="Q651" s="103">
        <v>66.046882880303471</v>
      </c>
      <c r="R651" s="348">
        <v>9</v>
      </c>
    </row>
    <row r="652" spans="15:18" x14ac:dyDescent="0.4">
      <c r="O652" s="347">
        <v>10</v>
      </c>
      <c r="P652" s="349">
        <v>2018</v>
      </c>
      <c r="Q652" s="103">
        <v>66.396624505893044</v>
      </c>
      <c r="R652" s="348">
        <v>9</v>
      </c>
    </row>
    <row r="653" spans="15:18" x14ac:dyDescent="0.4">
      <c r="O653" s="347">
        <v>140</v>
      </c>
      <c r="P653" s="349">
        <v>2018</v>
      </c>
      <c r="Q653" s="103">
        <v>67.332893263351124</v>
      </c>
      <c r="R653" s="348">
        <v>9</v>
      </c>
    </row>
    <row r="654" spans="15:18" x14ac:dyDescent="0.4">
      <c r="O654" s="347">
        <v>10</v>
      </c>
      <c r="P654" s="349">
        <v>2018</v>
      </c>
      <c r="Q654" s="103">
        <v>67.779119512031855</v>
      </c>
      <c r="R654" s="348">
        <v>9</v>
      </c>
    </row>
    <row r="655" spans="15:18" x14ac:dyDescent="0.4">
      <c r="O655" s="347">
        <v>15</v>
      </c>
      <c r="P655" s="349">
        <v>2018</v>
      </c>
      <c r="Q655" s="103">
        <v>67.822781746540201</v>
      </c>
      <c r="R655" s="348">
        <v>9</v>
      </c>
    </row>
    <row r="656" spans="15:18" x14ac:dyDescent="0.4">
      <c r="O656" s="347">
        <v>6.625</v>
      </c>
      <c r="P656" s="349">
        <v>2018</v>
      </c>
      <c r="Q656" s="103">
        <v>68.910607316440377</v>
      </c>
      <c r="R656" s="348">
        <v>9</v>
      </c>
    </row>
    <row r="657" spans="15:18" x14ac:dyDescent="0.4">
      <c r="O657" s="347">
        <v>8.1</v>
      </c>
      <c r="P657" s="349">
        <v>2018</v>
      </c>
      <c r="Q657" s="103">
        <v>69.208209116161697</v>
      </c>
      <c r="R657" s="348">
        <v>9</v>
      </c>
    </row>
    <row r="658" spans="15:18" x14ac:dyDescent="0.4">
      <c r="O658" s="347">
        <v>10</v>
      </c>
      <c r="P658" s="349">
        <v>2018</v>
      </c>
      <c r="Q658" s="103">
        <v>69.706530488034488</v>
      </c>
      <c r="R658" s="348">
        <v>9</v>
      </c>
    </row>
    <row r="659" spans="15:18" x14ac:dyDescent="0.4">
      <c r="O659" s="347">
        <v>10</v>
      </c>
      <c r="P659" s="349">
        <v>2018</v>
      </c>
      <c r="Q659" s="103">
        <v>69.897122439566616</v>
      </c>
      <c r="R659" s="348">
        <v>9</v>
      </c>
    </row>
    <row r="660" spans="15:18" x14ac:dyDescent="0.4">
      <c r="O660" s="347">
        <v>10</v>
      </c>
      <c r="P660" s="349">
        <v>2018</v>
      </c>
      <c r="Q660" s="103">
        <v>70.237107483650888</v>
      </c>
      <c r="R660" s="348">
        <v>9</v>
      </c>
    </row>
    <row r="661" spans="15:18" x14ac:dyDescent="0.4">
      <c r="O661" s="347">
        <v>50</v>
      </c>
      <c r="P661" s="349">
        <v>2018</v>
      </c>
      <c r="Q661" s="103">
        <v>70.321036552106207</v>
      </c>
      <c r="R661" s="348">
        <v>9</v>
      </c>
    </row>
    <row r="662" spans="15:18" x14ac:dyDescent="0.4">
      <c r="O662" s="347">
        <v>10</v>
      </c>
      <c r="P662" s="349">
        <v>2018</v>
      </c>
      <c r="Q662" s="103">
        <v>70.672133481954134</v>
      </c>
      <c r="R662" s="348">
        <v>9</v>
      </c>
    </row>
    <row r="663" spans="15:18" x14ac:dyDescent="0.4">
      <c r="O663" s="347">
        <v>20</v>
      </c>
      <c r="P663" s="349">
        <v>2018</v>
      </c>
      <c r="Q663" s="103">
        <v>71.045516425842635</v>
      </c>
      <c r="R663" s="348">
        <v>9</v>
      </c>
    </row>
    <row r="664" spans="15:18" x14ac:dyDescent="0.4">
      <c r="O664" s="347">
        <v>17</v>
      </c>
      <c r="P664" s="349">
        <v>2018</v>
      </c>
      <c r="Q664" s="103">
        <v>71.494101997011498</v>
      </c>
      <c r="R664" s="348">
        <v>9</v>
      </c>
    </row>
    <row r="665" spans="15:18" x14ac:dyDescent="0.4">
      <c r="O665" s="347">
        <v>15.9</v>
      </c>
      <c r="P665" s="349">
        <v>2018</v>
      </c>
      <c r="Q665" s="103">
        <v>72.800353366998309</v>
      </c>
      <c r="R665" s="348">
        <v>9</v>
      </c>
    </row>
    <row r="666" spans="15:18" x14ac:dyDescent="0.4">
      <c r="O666" s="347">
        <v>20</v>
      </c>
      <c r="P666" s="349">
        <v>2018</v>
      </c>
      <c r="Q666" s="103">
        <v>73.19252046678163</v>
      </c>
      <c r="R666" s="348">
        <v>9</v>
      </c>
    </row>
    <row r="667" spans="15:18" x14ac:dyDescent="0.4">
      <c r="O667" s="347">
        <v>53</v>
      </c>
      <c r="P667" s="349">
        <v>2018</v>
      </c>
      <c r="Q667" s="103">
        <v>73.271260101180275</v>
      </c>
      <c r="R667" s="348">
        <v>9</v>
      </c>
    </row>
    <row r="668" spans="15:18" x14ac:dyDescent="0.4">
      <c r="O668" s="347">
        <v>10</v>
      </c>
      <c r="P668" s="349">
        <v>2018</v>
      </c>
      <c r="Q668" s="103">
        <v>73.769119474699679</v>
      </c>
      <c r="R668" s="348">
        <v>9</v>
      </c>
    </row>
    <row r="669" spans="15:18" x14ac:dyDescent="0.4">
      <c r="O669" s="347">
        <v>20</v>
      </c>
      <c r="P669" s="349">
        <v>2018</v>
      </c>
      <c r="Q669" s="103">
        <v>74.718327532128754</v>
      </c>
      <c r="R669" s="348">
        <v>9</v>
      </c>
    </row>
    <row r="670" spans="15:18" x14ac:dyDescent="0.4">
      <c r="O670" s="347">
        <v>15</v>
      </c>
      <c r="P670" s="349">
        <v>2018</v>
      </c>
      <c r="Q670" s="103">
        <v>75.087714926353954</v>
      </c>
      <c r="R670" s="348">
        <v>9</v>
      </c>
    </row>
    <row r="671" spans="15:18" x14ac:dyDescent="0.4">
      <c r="O671" s="347">
        <v>74.8</v>
      </c>
      <c r="P671" s="349">
        <v>2018</v>
      </c>
      <c r="Q671" s="103">
        <v>76.966331924533591</v>
      </c>
      <c r="R671" s="348">
        <v>9</v>
      </c>
    </row>
    <row r="672" spans="15:18" x14ac:dyDescent="0.4">
      <c r="O672" s="347">
        <v>252.3</v>
      </c>
      <c r="P672" s="349">
        <v>2018</v>
      </c>
      <c r="Q672" s="103">
        <v>77.500924361422193</v>
      </c>
      <c r="R672" s="348">
        <v>9</v>
      </c>
    </row>
    <row r="673" spans="15:18" x14ac:dyDescent="0.4">
      <c r="O673" s="347">
        <v>31.16</v>
      </c>
      <c r="P673" s="349">
        <v>2018</v>
      </c>
      <c r="Q673" s="103">
        <v>78.720159501394676</v>
      </c>
      <c r="R673" s="348">
        <v>9</v>
      </c>
    </row>
    <row r="674" spans="15:18" x14ac:dyDescent="0.4">
      <c r="O674" s="347">
        <v>80</v>
      </c>
      <c r="P674" s="349">
        <v>2018</v>
      </c>
      <c r="Q674" s="103">
        <v>79.647634754602706</v>
      </c>
      <c r="R674" s="348">
        <v>9</v>
      </c>
    </row>
    <row r="675" spans="15:18" x14ac:dyDescent="0.4">
      <c r="O675" s="347">
        <v>75</v>
      </c>
      <c r="P675" s="349">
        <v>2018</v>
      </c>
      <c r="Q675" s="103">
        <v>79.919842799894624</v>
      </c>
      <c r="R675" s="348">
        <v>9</v>
      </c>
    </row>
    <row r="676" spans="15:18" x14ac:dyDescent="0.4">
      <c r="O676" s="347">
        <v>8</v>
      </c>
      <c r="P676" s="349">
        <v>2018</v>
      </c>
      <c r="Q676" s="103">
        <v>83.27586485507608</v>
      </c>
      <c r="R676" s="348">
        <v>9</v>
      </c>
    </row>
    <row r="677" spans="15:18" x14ac:dyDescent="0.4">
      <c r="O677" s="347">
        <v>20</v>
      </c>
      <c r="P677" s="349">
        <v>2018</v>
      </c>
      <c r="Q677" s="103">
        <v>85.413569239386561</v>
      </c>
      <c r="R677" s="348">
        <v>9</v>
      </c>
    </row>
    <row r="678" spans="15:18" x14ac:dyDescent="0.4">
      <c r="O678" s="347">
        <v>20</v>
      </c>
      <c r="P678" s="349">
        <v>2018</v>
      </c>
      <c r="Q678" s="103">
        <v>91.039780280199054</v>
      </c>
      <c r="R678" s="348">
        <v>9</v>
      </c>
    </row>
    <row r="679" spans="15:18" x14ac:dyDescent="0.4">
      <c r="O679" s="347">
        <v>7.48</v>
      </c>
      <c r="P679" s="349">
        <v>2018</v>
      </c>
      <c r="Q679" s="103">
        <v>92.33683028046471</v>
      </c>
      <c r="R679" s="348">
        <v>9</v>
      </c>
    </row>
    <row r="680" spans="15:18" x14ac:dyDescent="0.4">
      <c r="O680" s="347">
        <v>19.59</v>
      </c>
      <c r="P680" s="349">
        <v>2018</v>
      </c>
      <c r="Q680" s="103">
        <v>93.141711899193567</v>
      </c>
      <c r="R680" s="348">
        <v>9</v>
      </c>
    </row>
    <row r="681" spans="15:18" x14ac:dyDescent="0.4">
      <c r="O681" s="347">
        <v>8.8000000000000007</v>
      </c>
      <c r="P681" s="349">
        <v>2018</v>
      </c>
      <c r="Q681" s="103">
        <v>98.431959922062191</v>
      </c>
      <c r="R681" s="348">
        <v>9</v>
      </c>
    </row>
    <row r="682" spans="15:18" x14ac:dyDescent="0.4">
      <c r="O682" s="347">
        <v>24.9</v>
      </c>
      <c r="P682" s="349">
        <v>2018</v>
      </c>
      <c r="Q682" s="103">
        <v>99.754532017597953</v>
      </c>
      <c r="R682" s="348">
        <v>9</v>
      </c>
    </row>
    <row r="683" spans="15:18" x14ac:dyDescent="0.4">
      <c r="O683" s="347">
        <v>10</v>
      </c>
      <c r="P683" s="349">
        <v>2018</v>
      </c>
      <c r="Q683" s="103">
        <v>101.78662561296849</v>
      </c>
      <c r="R683" s="348">
        <v>9</v>
      </c>
    </row>
    <row r="684" spans="15:18" x14ac:dyDescent="0.4">
      <c r="O684" s="347">
        <v>10</v>
      </c>
      <c r="P684" s="349">
        <v>2018</v>
      </c>
      <c r="Q684" s="103">
        <v>103.25196054278037</v>
      </c>
      <c r="R684" s="348">
        <v>9</v>
      </c>
    </row>
    <row r="685" spans="15:18" x14ac:dyDescent="0.4">
      <c r="O685" s="347">
        <v>8.8000000000000007</v>
      </c>
      <c r="P685" s="349">
        <v>2018</v>
      </c>
      <c r="Q685" s="103">
        <v>106.21618293032984</v>
      </c>
      <c r="R685" s="348">
        <v>9</v>
      </c>
    </row>
    <row r="686" spans="15:18" x14ac:dyDescent="0.4">
      <c r="O686" s="347">
        <v>15.9</v>
      </c>
      <c r="P686" s="349">
        <v>2018</v>
      </c>
      <c r="Q686" s="103">
        <v>108.48883341221352</v>
      </c>
      <c r="R686" s="348">
        <v>9</v>
      </c>
    </row>
    <row r="687" spans="15:18" x14ac:dyDescent="0.4">
      <c r="O687" s="347">
        <v>19.2</v>
      </c>
      <c r="P687" s="349">
        <v>2018</v>
      </c>
      <c r="Q687" s="103">
        <v>113.37888727729732</v>
      </c>
      <c r="R687" s="348">
        <v>9</v>
      </c>
    </row>
    <row r="688" spans="15:18" x14ac:dyDescent="0.4">
      <c r="O688" s="347">
        <v>8.4</v>
      </c>
      <c r="P688" s="349">
        <v>2018</v>
      </c>
      <c r="Q688" s="103">
        <v>116.92322114894372</v>
      </c>
      <c r="R688" s="348">
        <v>9</v>
      </c>
    </row>
    <row r="689" spans="15:18" x14ac:dyDescent="0.4">
      <c r="O689" s="347">
        <v>12</v>
      </c>
      <c r="P689" s="349">
        <v>2018</v>
      </c>
      <c r="Q689" s="103">
        <v>120.2842650860066</v>
      </c>
      <c r="R689" s="348">
        <v>9</v>
      </c>
    </row>
    <row r="690" spans="15:18" x14ac:dyDescent="0.4">
      <c r="O690" s="347">
        <v>7.5</v>
      </c>
      <c r="P690" s="349">
        <v>2018</v>
      </c>
      <c r="Q690" s="103">
        <v>133.89738163967453</v>
      </c>
      <c r="R690" s="348">
        <v>9</v>
      </c>
    </row>
    <row r="691" spans="15:18" x14ac:dyDescent="0.4">
      <c r="O691" s="347">
        <v>20</v>
      </c>
      <c r="P691" s="349">
        <v>2018</v>
      </c>
      <c r="Q691" s="103">
        <v>136.62346724764336</v>
      </c>
      <c r="R691" s="348">
        <v>9</v>
      </c>
    </row>
    <row r="692" spans="15:18" x14ac:dyDescent="0.4">
      <c r="O692" s="347">
        <v>20</v>
      </c>
      <c r="P692" s="349">
        <v>2018</v>
      </c>
      <c r="Q692" s="103">
        <v>156.06395319132417</v>
      </c>
      <c r="R692" s="348">
        <v>9</v>
      </c>
    </row>
    <row r="693" spans="15:18" x14ac:dyDescent="0.4">
      <c r="O693" s="347">
        <v>100</v>
      </c>
      <c r="P693" s="349">
        <v>2019</v>
      </c>
      <c r="Q693" s="103">
        <v>28.08203473925288</v>
      </c>
      <c r="R693" s="348">
        <v>10</v>
      </c>
    </row>
    <row r="694" spans="15:18" x14ac:dyDescent="0.4">
      <c r="O694" s="347">
        <v>142.4</v>
      </c>
      <c r="P694" s="349">
        <v>2019</v>
      </c>
      <c r="Q694" s="103">
        <v>31.782472539755378</v>
      </c>
      <c r="R694" s="348">
        <v>10</v>
      </c>
    </row>
    <row r="695" spans="15:18" x14ac:dyDescent="0.4">
      <c r="O695" s="347">
        <v>32.5</v>
      </c>
      <c r="P695" s="349">
        <v>2019</v>
      </c>
      <c r="Q695" s="103">
        <v>31.969848201465201</v>
      </c>
      <c r="R695" s="348">
        <v>10</v>
      </c>
    </row>
    <row r="696" spans="15:18" x14ac:dyDescent="0.4">
      <c r="O696" s="347">
        <v>5.0010000000000003</v>
      </c>
      <c r="P696" s="349">
        <v>2019</v>
      </c>
      <c r="Q696" s="103">
        <v>32.649220020045121</v>
      </c>
      <c r="R696" s="348">
        <v>10</v>
      </c>
    </row>
    <row r="697" spans="15:18" x14ac:dyDescent="0.4">
      <c r="O697" s="347">
        <v>39.5</v>
      </c>
      <c r="P697" s="349">
        <v>2019</v>
      </c>
      <c r="Q697" s="103">
        <v>32.809549375011045</v>
      </c>
      <c r="R697" s="348">
        <v>10</v>
      </c>
    </row>
    <row r="698" spans="15:18" x14ac:dyDescent="0.4">
      <c r="O698" s="347">
        <v>10</v>
      </c>
      <c r="P698" s="349">
        <v>2019</v>
      </c>
      <c r="Q698" s="103">
        <v>32.919138417667654</v>
      </c>
      <c r="R698" s="348">
        <v>10</v>
      </c>
    </row>
    <row r="699" spans="15:18" x14ac:dyDescent="0.4">
      <c r="O699" s="347">
        <v>45</v>
      </c>
      <c r="P699" s="349">
        <v>2019</v>
      </c>
      <c r="Q699" s="103">
        <v>33.134278997410107</v>
      </c>
      <c r="R699" s="348">
        <v>10</v>
      </c>
    </row>
    <row r="700" spans="15:18" x14ac:dyDescent="0.4">
      <c r="O700" s="347">
        <v>74.5</v>
      </c>
      <c r="P700" s="349">
        <v>2019</v>
      </c>
      <c r="Q700" s="103">
        <v>33.473262948465035</v>
      </c>
      <c r="R700" s="348">
        <v>10</v>
      </c>
    </row>
    <row r="701" spans="15:18" x14ac:dyDescent="0.4">
      <c r="O701" s="347">
        <v>28</v>
      </c>
      <c r="P701" s="349">
        <v>2019</v>
      </c>
      <c r="Q701" s="103">
        <v>33.565302329674289</v>
      </c>
      <c r="R701" s="348">
        <v>10</v>
      </c>
    </row>
    <row r="702" spans="15:18" x14ac:dyDescent="0.4">
      <c r="O702" s="347">
        <v>10</v>
      </c>
      <c r="P702" s="349">
        <v>2019</v>
      </c>
      <c r="Q702" s="103">
        <v>33.598589118402089</v>
      </c>
      <c r="R702" s="348">
        <v>10</v>
      </c>
    </row>
    <row r="703" spans="15:18" x14ac:dyDescent="0.4">
      <c r="O703" s="347">
        <v>10</v>
      </c>
      <c r="P703" s="349">
        <v>2019</v>
      </c>
      <c r="Q703" s="103">
        <v>34.053080804888907</v>
      </c>
      <c r="R703" s="348">
        <v>10</v>
      </c>
    </row>
    <row r="704" spans="15:18" x14ac:dyDescent="0.4">
      <c r="O704" s="347">
        <v>102.5</v>
      </c>
      <c r="P704" s="349">
        <v>2019</v>
      </c>
      <c r="Q704" s="103">
        <v>34.286257659615288</v>
      </c>
      <c r="R704" s="348">
        <v>10</v>
      </c>
    </row>
    <row r="705" spans="15:18" x14ac:dyDescent="0.4">
      <c r="O705" s="347">
        <v>30</v>
      </c>
      <c r="P705" s="349">
        <v>2019</v>
      </c>
      <c r="Q705" s="103">
        <v>34.303049377040303</v>
      </c>
      <c r="R705" s="348">
        <v>10</v>
      </c>
    </row>
    <row r="706" spans="15:18" x14ac:dyDescent="0.4">
      <c r="O706" s="347">
        <v>10</v>
      </c>
      <c r="P706" s="349">
        <v>2019</v>
      </c>
      <c r="Q706" s="103">
        <v>35.013446044442929</v>
      </c>
      <c r="R706" s="348">
        <v>10</v>
      </c>
    </row>
    <row r="707" spans="15:18" x14ac:dyDescent="0.4">
      <c r="O707" s="347">
        <v>74.900000000000006</v>
      </c>
      <c r="P707" s="349">
        <v>2019</v>
      </c>
      <c r="Q707" s="103">
        <v>35.019456214925221</v>
      </c>
      <c r="R707" s="348">
        <v>10</v>
      </c>
    </row>
    <row r="708" spans="15:18" x14ac:dyDescent="0.4">
      <c r="O708" s="347">
        <v>10</v>
      </c>
      <c r="P708" s="349">
        <v>2019</v>
      </c>
      <c r="Q708" s="103">
        <v>35.111949438253951</v>
      </c>
      <c r="R708" s="348">
        <v>10</v>
      </c>
    </row>
    <row r="709" spans="15:18" x14ac:dyDescent="0.4">
      <c r="O709" s="347">
        <v>74.900000000000006</v>
      </c>
      <c r="P709" s="349">
        <v>2019</v>
      </c>
      <c r="Q709" s="103">
        <v>36.744026493510184</v>
      </c>
      <c r="R709" s="348">
        <v>10</v>
      </c>
    </row>
    <row r="710" spans="15:18" x14ac:dyDescent="0.4">
      <c r="O710" s="347">
        <v>74.5</v>
      </c>
      <c r="P710" s="349">
        <v>2019</v>
      </c>
      <c r="Q710" s="103">
        <v>37.037431500530886</v>
      </c>
      <c r="R710" s="348">
        <v>10</v>
      </c>
    </row>
    <row r="711" spans="15:18" x14ac:dyDescent="0.4">
      <c r="O711" s="347">
        <v>74.5</v>
      </c>
      <c r="P711" s="349">
        <v>2019</v>
      </c>
      <c r="Q711" s="103">
        <v>37.20613128263161</v>
      </c>
      <c r="R711" s="348">
        <v>10</v>
      </c>
    </row>
    <row r="712" spans="15:18" x14ac:dyDescent="0.4">
      <c r="O712" s="347">
        <v>74.5</v>
      </c>
      <c r="P712" s="349">
        <v>2019</v>
      </c>
      <c r="Q712" s="103">
        <v>37.702507045327252</v>
      </c>
      <c r="R712" s="348">
        <v>10</v>
      </c>
    </row>
    <row r="713" spans="15:18" x14ac:dyDescent="0.4">
      <c r="O713" s="347">
        <v>61.1</v>
      </c>
      <c r="P713" s="349">
        <v>2019</v>
      </c>
      <c r="Q713" s="103">
        <v>38.861418850490452</v>
      </c>
      <c r="R713" s="348">
        <v>10</v>
      </c>
    </row>
    <row r="714" spans="15:18" x14ac:dyDescent="0.4">
      <c r="O714" s="347">
        <v>49.6</v>
      </c>
      <c r="P714" s="349">
        <v>2019</v>
      </c>
      <c r="Q714" s="103">
        <v>39.873163234744773</v>
      </c>
      <c r="R714" s="348">
        <v>10</v>
      </c>
    </row>
    <row r="715" spans="15:18" x14ac:dyDescent="0.4">
      <c r="O715" s="347">
        <v>55</v>
      </c>
      <c r="P715" s="349">
        <v>2019</v>
      </c>
      <c r="Q715" s="103">
        <v>40.581147671759844</v>
      </c>
      <c r="R715" s="348">
        <v>10</v>
      </c>
    </row>
    <row r="716" spans="15:18" x14ac:dyDescent="0.4">
      <c r="O716" s="347">
        <v>74.5</v>
      </c>
      <c r="P716" s="349">
        <v>2019</v>
      </c>
      <c r="Q716" s="103">
        <v>40.693972128981414</v>
      </c>
      <c r="R716" s="348">
        <v>10</v>
      </c>
    </row>
    <row r="717" spans="15:18" x14ac:dyDescent="0.4">
      <c r="O717" s="347">
        <v>72.5</v>
      </c>
      <c r="P717" s="349">
        <v>2019</v>
      </c>
      <c r="Q717" s="103">
        <v>41.797839970191028</v>
      </c>
      <c r="R717" s="348">
        <v>10</v>
      </c>
    </row>
    <row r="718" spans="15:18" x14ac:dyDescent="0.4">
      <c r="O718" s="347">
        <v>35</v>
      </c>
      <c r="P718" s="349">
        <v>2019</v>
      </c>
      <c r="Q718" s="103">
        <v>43.208589326346619</v>
      </c>
      <c r="R718" s="348">
        <v>10</v>
      </c>
    </row>
    <row r="719" spans="15:18" x14ac:dyDescent="0.4">
      <c r="O719" s="347">
        <v>20</v>
      </c>
      <c r="P719" s="349">
        <v>2019</v>
      </c>
      <c r="Q719" s="103">
        <v>44.006342345615643</v>
      </c>
      <c r="R719" s="348">
        <v>10</v>
      </c>
    </row>
    <row r="720" spans="15:18" x14ac:dyDescent="0.4">
      <c r="O720" s="347">
        <v>10</v>
      </c>
      <c r="P720" s="349">
        <v>2019</v>
      </c>
      <c r="Q720" s="103">
        <v>44.462761287165122</v>
      </c>
      <c r="R720" s="348">
        <v>10</v>
      </c>
    </row>
    <row r="721" spans="15:18" x14ac:dyDescent="0.4">
      <c r="O721" s="347">
        <v>10</v>
      </c>
      <c r="P721" s="349">
        <v>2019</v>
      </c>
      <c r="Q721" s="103">
        <v>45.541360353482105</v>
      </c>
      <c r="R721" s="348">
        <v>10</v>
      </c>
    </row>
    <row r="722" spans="15:18" x14ac:dyDescent="0.4">
      <c r="O722" s="347">
        <v>79.900000000000006</v>
      </c>
      <c r="P722" s="349">
        <v>2019</v>
      </c>
      <c r="Q722" s="103">
        <v>47.70237827139551</v>
      </c>
      <c r="R722" s="348">
        <v>10</v>
      </c>
    </row>
    <row r="723" spans="15:18" x14ac:dyDescent="0.4">
      <c r="O723" s="347">
        <v>100</v>
      </c>
      <c r="P723" s="349">
        <v>2019</v>
      </c>
      <c r="Q723" s="103">
        <v>48.543289688566048</v>
      </c>
      <c r="R723" s="348">
        <v>10</v>
      </c>
    </row>
    <row r="724" spans="15:18" x14ac:dyDescent="0.4">
      <c r="O724" s="347">
        <v>20</v>
      </c>
      <c r="P724" s="349">
        <v>2019</v>
      </c>
      <c r="Q724" s="103">
        <v>49.574841865196809</v>
      </c>
      <c r="R724" s="348">
        <v>10</v>
      </c>
    </row>
    <row r="725" spans="15:18" x14ac:dyDescent="0.4">
      <c r="O725" s="347">
        <v>19.899999999999999</v>
      </c>
      <c r="P725" s="349">
        <v>2019</v>
      </c>
      <c r="Q725" s="103">
        <v>54.193460779912158</v>
      </c>
      <c r="R725" s="348">
        <v>10</v>
      </c>
    </row>
    <row r="726" spans="15:18" x14ac:dyDescent="0.4">
      <c r="O726" s="347">
        <v>13.5</v>
      </c>
      <c r="P726" s="349">
        <v>2019</v>
      </c>
      <c r="Q726" s="103">
        <v>54.544672761820621</v>
      </c>
      <c r="R726" s="348">
        <v>10</v>
      </c>
    </row>
    <row r="727" spans="15:18" x14ac:dyDescent="0.4">
      <c r="O727" s="347">
        <v>70.099999999999994</v>
      </c>
      <c r="P727" s="349">
        <v>2019</v>
      </c>
      <c r="Q727" s="103">
        <v>56.106052685787972</v>
      </c>
      <c r="R727" s="348">
        <v>10</v>
      </c>
    </row>
    <row r="728" spans="15:18" x14ac:dyDescent="0.4">
      <c r="O728" s="347">
        <v>10</v>
      </c>
      <c r="P728" s="349">
        <v>2019</v>
      </c>
      <c r="Q728" s="103">
        <v>60.242538583214575</v>
      </c>
      <c r="R728" s="348">
        <v>10</v>
      </c>
    </row>
    <row r="729" spans="15:18" x14ac:dyDescent="0.4">
      <c r="O729" s="347">
        <v>80.599999999999994</v>
      </c>
      <c r="P729" s="349">
        <v>2019</v>
      </c>
      <c r="Q729" s="103">
        <v>61.659724470824486</v>
      </c>
      <c r="R729" s="348">
        <v>10</v>
      </c>
    </row>
    <row r="730" spans="15:18" x14ac:dyDescent="0.4">
      <c r="O730" s="347">
        <v>120</v>
      </c>
      <c r="P730" s="349">
        <v>2019</v>
      </c>
      <c r="Q730" s="103">
        <v>63.638075277714378</v>
      </c>
      <c r="R730" s="348">
        <v>10</v>
      </c>
    </row>
    <row r="731" spans="15:18" x14ac:dyDescent="0.4">
      <c r="O731" s="347">
        <v>16</v>
      </c>
      <c r="P731" s="349">
        <v>2019</v>
      </c>
      <c r="Q731" s="103">
        <v>67.294222041400545</v>
      </c>
      <c r="R731" s="348">
        <v>10</v>
      </c>
    </row>
    <row r="732" spans="15:18" x14ac:dyDescent="0.4">
      <c r="O732" s="347">
        <v>20</v>
      </c>
      <c r="P732" s="349">
        <v>2019</v>
      </c>
      <c r="Q732" s="103">
        <v>70.090016832817753</v>
      </c>
      <c r="R732" s="348">
        <v>10</v>
      </c>
    </row>
    <row r="733" spans="15:18" x14ac:dyDescent="0.4">
      <c r="O733" s="347">
        <v>45.9</v>
      </c>
      <c r="P733" s="349">
        <v>2019</v>
      </c>
      <c r="Q733" s="103">
        <v>77.61549975379036</v>
      </c>
      <c r="R733" s="348">
        <v>10</v>
      </c>
    </row>
    <row r="734" spans="15:18" x14ac:dyDescent="0.4">
      <c r="O734" s="347">
        <v>14.7</v>
      </c>
      <c r="P734" s="349">
        <v>2019</v>
      </c>
      <c r="Q734" s="103">
        <v>78.57174821071591</v>
      </c>
      <c r="R734" s="348">
        <v>10</v>
      </c>
    </row>
    <row r="735" spans="15:18" x14ac:dyDescent="0.4">
      <c r="O735" s="347">
        <v>20</v>
      </c>
      <c r="P735" s="349">
        <v>2019</v>
      </c>
      <c r="Q735" s="103">
        <v>84.65812450910623</v>
      </c>
      <c r="R735" s="348">
        <v>10</v>
      </c>
    </row>
    <row r="736" spans="15:18" x14ac:dyDescent="0.4">
      <c r="O736" s="347">
        <v>48.75</v>
      </c>
      <c r="P736" s="349">
        <v>2019</v>
      </c>
      <c r="Q736" s="103">
        <v>85.840698149331132</v>
      </c>
      <c r="R736" s="348">
        <v>10</v>
      </c>
    </row>
    <row r="737" spans="15:18" x14ac:dyDescent="0.4">
      <c r="O737" s="347">
        <v>7.5</v>
      </c>
      <c r="P737" s="349">
        <v>2019</v>
      </c>
      <c r="Q737" s="103">
        <v>99.880660318983374</v>
      </c>
      <c r="R737" s="348">
        <v>10</v>
      </c>
    </row>
    <row r="738" spans="15:18" x14ac:dyDescent="0.4">
      <c r="O738" s="347">
        <v>5.0010000000000003</v>
      </c>
      <c r="P738" s="349">
        <v>2019</v>
      </c>
      <c r="Q738" s="103">
        <v>104.94231074642444</v>
      </c>
      <c r="R738" s="348">
        <v>10</v>
      </c>
    </row>
    <row r="739" spans="15:18" x14ac:dyDescent="0.4">
      <c r="O739" s="385"/>
      <c r="P739" s="385"/>
      <c r="Q739" s="525"/>
      <c r="R739" s="385"/>
    </row>
    <row r="740" spans="15:18" x14ac:dyDescent="0.4">
      <c r="O740" s="388"/>
      <c r="P740" s="388"/>
      <c r="Q740" s="103"/>
      <c r="R740" s="388"/>
    </row>
    <row r="741" spans="15:18" x14ac:dyDescent="0.4">
      <c r="O741" s="388"/>
      <c r="P741" s="388"/>
      <c r="Q741" s="103"/>
      <c r="R741" s="388"/>
    </row>
    <row r="742" spans="15:18" x14ac:dyDescent="0.4">
      <c r="O742" s="388"/>
      <c r="P742" s="388"/>
      <c r="Q742" s="103"/>
      <c r="R742" s="388"/>
    </row>
    <row r="743" spans="15:18" x14ac:dyDescent="0.4">
      <c r="O743" s="388"/>
      <c r="P743" s="388"/>
      <c r="Q743" s="103"/>
      <c r="R743" s="388"/>
    </row>
    <row r="744" spans="15:18" x14ac:dyDescent="0.4">
      <c r="O744" s="388"/>
      <c r="P744" s="388"/>
      <c r="Q744" s="103"/>
      <c r="R744" s="388"/>
    </row>
    <row r="745" spans="15:18" x14ac:dyDescent="0.4">
      <c r="O745" s="388"/>
      <c r="P745" s="388"/>
      <c r="Q745" s="103"/>
      <c r="R745" s="388"/>
    </row>
    <row r="746" spans="15:18" x14ac:dyDescent="0.4">
      <c r="O746" s="388"/>
      <c r="P746" s="388"/>
      <c r="Q746" s="103"/>
      <c r="R746" s="388"/>
    </row>
    <row r="747" spans="15:18" x14ac:dyDescent="0.4">
      <c r="O747" s="388"/>
      <c r="P747" s="388"/>
      <c r="Q747" s="103"/>
      <c r="R747" s="388"/>
    </row>
    <row r="748" spans="15:18" x14ac:dyDescent="0.4">
      <c r="O748" s="388"/>
      <c r="P748" s="388"/>
      <c r="Q748" s="103"/>
      <c r="R748" s="388"/>
    </row>
    <row r="749" spans="15:18" x14ac:dyDescent="0.4">
      <c r="O749" s="388"/>
      <c r="P749" s="388"/>
      <c r="Q749" s="103"/>
      <c r="R749" s="388"/>
    </row>
    <row r="750" spans="15:18" x14ac:dyDescent="0.4">
      <c r="O750" s="388"/>
      <c r="P750" s="388"/>
      <c r="Q750" s="103"/>
      <c r="R750" s="388"/>
    </row>
    <row r="751" spans="15:18" x14ac:dyDescent="0.4">
      <c r="O751" s="388"/>
      <c r="P751" s="388"/>
      <c r="Q751" s="103"/>
      <c r="R751" s="388"/>
    </row>
    <row r="752" spans="15:18" x14ac:dyDescent="0.4">
      <c r="O752" s="388"/>
      <c r="P752" s="388"/>
      <c r="Q752" s="103"/>
      <c r="R752" s="388"/>
    </row>
    <row r="753" spans="15:18" x14ac:dyDescent="0.4">
      <c r="O753" s="388"/>
      <c r="P753" s="388"/>
      <c r="Q753" s="103"/>
      <c r="R753" s="388"/>
    </row>
    <row r="754" spans="15:18" x14ac:dyDescent="0.4">
      <c r="O754" s="388"/>
      <c r="P754" s="388"/>
      <c r="Q754" s="103"/>
      <c r="R754" s="388"/>
    </row>
    <row r="755" spans="15:18" x14ac:dyDescent="0.4">
      <c r="O755" s="388"/>
      <c r="P755" s="388"/>
      <c r="Q755" s="103"/>
      <c r="R755" s="388"/>
    </row>
    <row r="756" spans="15:18" x14ac:dyDescent="0.4">
      <c r="O756" s="388"/>
      <c r="P756" s="388"/>
      <c r="Q756" s="103"/>
      <c r="R756" s="388"/>
    </row>
    <row r="757" spans="15:18" x14ac:dyDescent="0.4">
      <c r="O757" s="388"/>
      <c r="P757" s="388"/>
      <c r="Q757" s="103"/>
      <c r="R757" s="388"/>
    </row>
    <row r="758" spans="15:18" x14ac:dyDescent="0.4">
      <c r="O758" s="388"/>
      <c r="P758" s="388"/>
      <c r="Q758" s="103"/>
      <c r="R758" s="388"/>
    </row>
    <row r="759" spans="15:18" x14ac:dyDescent="0.4">
      <c r="O759" s="388"/>
      <c r="P759" s="388"/>
      <c r="Q759" s="103"/>
      <c r="R759" s="388"/>
    </row>
    <row r="760" spans="15:18" x14ac:dyDescent="0.4">
      <c r="O760" s="388"/>
      <c r="P760" s="388"/>
      <c r="Q760" s="103"/>
      <c r="R760" s="388"/>
    </row>
    <row r="761" spans="15:18" x14ac:dyDescent="0.4">
      <c r="O761" s="388"/>
      <c r="P761" s="388"/>
      <c r="Q761" s="103"/>
      <c r="R761" s="388"/>
    </row>
    <row r="762" spans="15:18" x14ac:dyDescent="0.4">
      <c r="O762" s="388"/>
      <c r="P762" s="388"/>
      <c r="Q762" s="103"/>
      <c r="R762" s="388"/>
    </row>
    <row r="763" spans="15:18" x14ac:dyDescent="0.4">
      <c r="O763" s="388"/>
      <c r="P763" s="388"/>
      <c r="Q763" s="103"/>
      <c r="R763" s="388"/>
    </row>
    <row r="764" spans="15:18" x14ac:dyDescent="0.4">
      <c r="O764" s="388"/>
      <c r="P764" s="388"/>
      <c r="Q764" s="103"/>
      <c r="R764" s="388"/>
    </row>
    <row r="765" spans="15:18" x14ac:dyDescent="0.4">
      <c r="O765" s="388"/>
      <c r="P765" s="388"/>
      <c r="Q765" s="103"/>
      <c r="R765" s="388"/>
    </row>
    <row r="766" spans="15:18" x14ac:dyDescent="0.4">
      <c r="O766" s="388"/>
      <c r="P766" s="388"/>
      <c r="Q766" s="103"/>
      <c r="R766" s="388"/>
    </row>
    <row r="767" spans="15:18" x14ac:dyDescent="0.4">
      <c r="O767" s="388"/>
      <c r="P767" s="388"/>
      <c r="Q767" s="103"/>
      <c r="R767" s="388"/>
    </row>
    <row r="768" spans="15:18" x14ac:dyDescent="0.4">
      <c r="O768" s="388"/>
      <c r="P768" s="388"/>
      <c r="Q768" s="103"/>
      <c r="R768" s="388"/>
    </row>
    <row r="769" spans="15:18" x14ac:dyDescent="0.4">
      <c r="O769" s="388"/>
      <c r="P769" s="388"/>
      <c r="Q769" s="103"/>
      <c r="R769" s="388"/>
    </row>
    <row r="770" spans="15:18" x14ac:dyDescent="0.4">
      <c r="O770" s="388"/>
      <c r="P770" s="388"/>
      <c r="Q770" s="103"/>
      <c r="R770" s="388"/>
    </row>
    <row r="771" spans="15:18" x14ac:dyDescent="0.4">
      <c r="O771" s="388"/>
      <c r="P771" s="388"/>
      <c r="Q771" s="103"/>
      <c r="R771" s="388"/>
    </row>
    <row r="772" spans="15:18" x14ac:dyDescent="0.4">
      <c r="O772" s="388"/>
      <c r="P772" s="388"/>
      <c r="Q772" s="103"/>
      <c r="R772" s="388"/>
    </row>
    <row r="773" spans="15:18" x14ac:dyDescent="0.4">
      <c r="O773" s="388"/>
      <c r="P773" s="388"/>
      <c r="Q773" s="103"/>
      <c r="R773" s="388"/>
    </row>
    <row r="774" spans="15:18" x14ac:dyDescent="0.4">
      <c r="O774" s="388"/>
      <c r="P774" s="388"/>
      <c r="Q774" s="103"/>
      <c r="R774" s="388"/>
    </row>
    <row r="775" spans="15:18" x14ac:dyDescent="0.4">
      <c r="O775" s="388"/>
      <c r="P775" s="388"/>
      <c r="Q775" s="103"/>
      <c r="R775" s="388"/>
    </row>
    <row r="776" spans="15:18" x14ac:dyDescent="0.4">
      <c r="O776" s="388"/>
      <c r="P776" s="388"/>
      <c r="Q776" s="103"/>
      <c r="R776" s="388"/>
    </row>
    <row r="777" spans="15:18" x14ac:dyDescent="0.4">
      <c r="O777" s="388"/>
      <c r="P777" s="388"/>
      <c r="Q777" s="103"/>
      <c r="R777" s="388"/>
    </row>
    <row r="778" spans="15:18" x14ac:dyDescent="0.4">
      <c r="O778" s="388"/>
      <c r="P778" s="388"/>
      <c r="Q778" s="103"/>
      <c r="R778" s="388"/>
    </row>
    <row r="779" spans="15:18" x14ac:dyDescent="0.4">
      <c r="O779" s="388"/>
      <c r="P779" s="388"/>
      <c r="Q779" s="103"/>
      <c r="R779" s="388"/>
    </row>
    <row r="780" spans="15:18" x14ac:dyDescent="0.4">
      <c r="O780" s="388"/>
      <c r="P780" s="388"/>
      <c r="Q780" s="103"/>
      <c r="R780" s="388"/>
    </row>
    <row r="781" spans="15:18" x14ac:dyDescent="0.4">
      <c r="O781" s="388"/>
      <c r="P781" s="388"/>
      <c r="Q781" s="103"/>
      <c r="R781" s="388"/>
    </row>
    <row r="782" spans="15:18" x14ac:dyDescent="0.4">
      <c r="O782" s="388"/>
      <c r="P782" s="388"/>
      <c r="Q782" s="103"/>
      <c r="R782" s="388"/>
    </row>
    <row r="783" spans="15:18" x14ac:dyDescent="0.4">
      <c r="O783" s="388"/>
      <c r="P783" s="388"/>
      <c r="Q783" s="103"/>
      <c r="R783" s="388"/>
    </row>
    <row r="784" spans="15:18" x14ac:dyDescent="0.4">
      <c r="O784" s="388"/>
      <c r="P784" s="388"/>
      <c r="Q784" s="103"/>
      <c r="R784" s="388"/>
    </row>
    <row r="785" spans="15:18" x14ac:dyDescent="0.4">
      <c r="O785" s="388"/>
      <c r="P785" s="388"/>
      <c r="Q785" s="103"/>
      <c r="R785" s="388"/>
    </row>
    <row r="786" spans="15:18" x14ac:dyDescent="0.4">
      <c r="O786" s="388"/>
      <c r="P786" s="388"/>
      <c r="Q786" s="103"/>
      <c r="R786" s="388"/>
    </row>
    <row r="787" spans="15:18" x14ac:dyDescent="0.4">
      <c r="O787" s="388"/>
      <c r="P787" s="388"/>
      <c r="Q787" s="103"/>
      <c r="R787" s="388"/>
    </row>
    <row r="788" spans="15:18" x14ac:dyDescent="0.4">
      <c r="O788" s="388"/>
      <c r="P788" s="388"/>
      <c r="Q788" s="103"/>
      <c r="R788" s="388"/>
    </row>
    <row r="789" spans="15:18" x14ac:dyDescent="0.4">
      <c r="O789" s="388"/>
      <c r="P789" s="388"/>
      <c r="Q789" s="103"/>
      <c r="R789" s="388"/>
    </row>
    <row r="790" spans="15:18" x14ac:dyDescent="0.4">
      <c r="O790" s="388"/>
      <c r="P790" s="388"/>
      <c r="Q790" s="103"/>
      <c r="R790" s="388"/>
    </row>
    <row r="791" spans="15:18" x14ac:dyDescent="0.4">
      <c r="O791" s="388"/>
      <c r="P791" s="388"/>
      <c r="Q791" s="103"/>
      <c r="R791" s="388"/>
    </row>
    <row r="792" spans="15:18" x14ac:dyDescent="0.4">
      <c r="O792" s="388"/>
      <c r="P792" s="388"/>
      <c r="Q792" s="103"/>
      <c r="R792" s="388"/>
    </row>
    <row r="793" spans="15:18" x14ac:dyDescent="0.4">
      <c r="O793" s="388"/>
      <c r="P793" s="388"/>
      <c r="Q793" s="103"/>
      <c r="R793" s="388"/>
    </row>
    <row r="794" spans="15:18" x14ac:dyDescent="0.4">
      <c r="O794" s="388"/>
      <c r="P794" s="388"/>
      <c r="Q794" s="103"/>
      <c r="R794" s="388"/>
    </row>
    <row r="795" spans="15:18" x14ac:dyDescent="0.4">
      <c r="O795" s="388"/>
      <c r="P795" s="388"/>
      <c r="Q795" s="103"/>
      <c r="R795" s="388"/>
    </row>
    <row r="796" spans="15:18" x14ac:dyDescent="0.4">
      <c r="O796" s="388"/>
      <c r="P796" s="388"/>
      <c r="Q796" s="103"/>
      <c r="R796" s="388"/>
    </row>
    <row r="797" spans="15:18" x14ac:dyDescent="0.4">
      <c r="O797" s="388"/>
      <c r="P797" s="388"/>
      <c r="Q797" s="103"/>
      <c r="R797" s="388"/>
    </row>
    <row r="798" spans="15:18" x14ac:dyDescent="0.4">
      <c r="O798" s="388"/>
      <c r="P798" s="388"/>
      <c r="Q798" s="103"/>
      <c r="R798" s="388"/>
    </row>
    <row r="799" spans="15:18" x14ac:dyDescent="0.4">
      <c r="O799" s="388"/>
      <c r="P799" s="388"/>
      <c r="Q799" s="103"/>
      <c r="R799" s="388"/>
    </row>
    <row r="800" spans="15:18" x14ac:dyDescent="0.4">
      <c r="O800" s="388"/>
      <c r="P800" s="388"/>
      <c r="Q800" s="103"/>
      <c r="R800" s="388"/>
    </row>
    <row r="801" spans="15:18" x14ac:dyDescent="0.4">
      <c r="O801" s="388"/>
      <c r="P801" s="388"/>
      <c r="Q801" s="103"/>
      <c r="R801" s="388"/>
    </row>
    <row r="802" spans="15:18" x14ac:dyDescent="0.4">
      <c r="O802" s="388"/>
      <c r="P802" s="388"/>
      <c r="Q802" s="103"/>
      <c r="R802" s="388"/>
    </row>
    <row r="803" spans="15:18" x14ac:dyDescent="0.4">
      <c r="O803" s="388"/>
      <c r="P803" s="388"/>
      <c r="Q803" s="103"/>
      <c r="R803" s="388"/>
    </row>
    <row r="804" spans="15:18" x14ac:dyDescent="0.4">
      <c r="O804" s="388"/>
      <c r="P804" s="388"/>
      <c r="Q804" s="103"/>
      <c r="R804" s="388"/>
    </row>
    <row r="805" spans="15:18" x14ac:dyDescent="0.4">
      <c r="O805" s="388"/>
      <c r="P805" s="388"/>
      <c r="Q805" s="103"/>
      <c r="R805" s="388"/>
    </row>
    <row r="806" spans="15:18" x14ac:dyDescent="0.4">
      <c r="O806" s="388"/>
      <c r="P806" s="388"/>
      <c r="Q806" s="103"/>
      <c r="R806" s="388"/>
    </row>
    <row r="807" spans="15:18" x14ac:dyDescent="0.4">
      <c r="O807" s="388"/>
      <c r="P807" s="388"/>
      <c r="Q807" s="103"/>
      <c r="R807" s="388"/>
    </row>
    <row r="808" spans="15:18" x14ac:dyDescent="0.4">
      <c r="O808" s="388"/>
      <c r="P808" s="388"/>
      <c r="Q808" s="103"/>
      <c r="R808" s="388"/>
    </row>
    <row r="809" spans="15:18" x14ac:dyDescent="0.4">
      <c r="O809" s="388"/>
      <c r="P809" s="388"/>
      <c r="Q809" s="103"/>
      <c r="R809" s="388"/>
    </row>
    <row r="810" spans="15:18" x14ac:dyDescent="0.4">
      <c r="O810" s="388"/>
      <c r="P810" s="388"/>
      <c r="Q810" s="103"/>
      <c r="R810" s="388"/>
    </row>
    <row r="811" spans="15:18" x14ac:dyDescent="0.4">
      <c r="O811" s="388"/>
      <c r="P811" s="388"/>
      <c r="Q811" s="103"/>
      <c r="R811" s="388"/>
    </row>
    <row r="812" spans="15:18" x14ac:dyDescent="0.4">
      <c r="O812" s="388"/>
      <c r="P812" s="388"/>
      <c r="Q812" s="103"/>
      <c r="R812" s="388"/>
    </row>
    <row r="813" spans="15:18" x14ac:dyDescent="0.4">
      <c r="O813" s="388"/>
      <c r="P813" s="388"/>
      <c r="Q813" s="103"/>
      <c r="R813" s="388"/>
    </row>
    <row r="814" spans="15:18" x14ac:dyDescent="0.4">
      <c r="O814" s="388"/>
      <c r="P814" s="388"/>
      <c r="Q814" s="103"/>
      <c r="R814" s="388"/>
    </row>
    <row r="815" spans="15:18" x14ac:dyDescent="0.4">
      <c r="O815" s="388"/>
      <c r="P815" s="388"/>
      <c r="Q815" s="103"/>
      <c r="R815" s="388"/>
    </row>
    <row r="816" spans="15:18" x14ac:dyDescent="0.4">
      <c r="O816" s="388"/>
      <c r="P816" s="388"/>
      <c r="Q816" s="103"/>
      <c r="R816" s="388"/>
    </row>
    <row r="817" spans="15:18" x14ac:dyDescent="0.4">
      <c r="O817" s="388"/>
      <c r="P817" s="388"/>
      <c r="Q817" s="103"/>
      <c r="R817" s="388"/>
    </row>
    <row r="818" spans="15:18" x14ac:dyDescent="0.4">
      <c r="O818" s="388"/>
      <c r="P818" s="388"/>
      <c r="Q818" s="103"/>
      <c r="R818" s="388"/>
    </row>
    <row r="819" spans="15:18" x14ac:dyDescent="0.4">
      <c r="O819" s="388"/>
      <c r="P819" s="388"/>
      <c r="Q819" s="103"/>
      <c r="R819" s="388"/>
    </row>
    <row r="820" spans="15:18" x14ac:dyDescent="0.4">
      <c r="O820" s="388"/>
      <c r="P820" s="388"/>
      <c r="Q820" s="103"/>
      <c r="R820" s="388"/>
    </row>
    <row r="821" spans="15:18" x14ac:dyDescent="0.4">
      <c r="O821" s="388"/>
      <c r="P821" s="388"/>
      <c r="Q821" s="103"/>
      <c r="R821" s="388"/>
    </row>
    <row r="822" spans="15:18" x14ac:dyDescent="0.4">
      <c r="O822" s="388"/>
      <c r="P822" s="388"/>
      <c r="Q822" s="103"/>
      <c r="R822" s="388"/>
    </row>
    <row r="823" spans="15:18" x14ac:dyDescent="0.4">
      <c r="O823" s="388"/>
      <c r="P823" s="388"/>
      <c r="Q823" s="103"/>
      <c r="R823" s="388"/>
    </row>
    <row r="824" spans="15:18" x14ac:dyDescent="0.4">
      <c r="O824" s="388"/>
      <c r="P824" s="388"/>
      <c r="Q824" s="103"/>
      <c r="R824" s="388"/>
    </row>
    <row r="825" spans="15:18" x14ac:dyDescent="0.4">
      <c r="O825" s="388"/>
      <c r="P825" s="388"/>
      <c r="Q825" s="103"/>
      <c r="R825" s="388"/>
    </row>
    <row r="826" spans="15:18" x14ac:dyDescent="0.4">
      <c r="O826" s="388"/>
      <c r="P826" s="388"/>
      <c r="Q826" s="103"/>
      <c r="R826" s="388"/>
    </row>
    <row r="827" spans="15:18" x14ac:dyDescent="0.4">
      <c r="O827" s="388"/>
      <c r="P827" s="388"/>
      <c r="Q827" s="103"/>
      <c r="R827" s="388"/>
    </row>
    <row r="828" spans="15:18" x14ac:dyDescent="0.4">
      <c r="O828" s="388"/>
      <c r="P828" s="388"/>
      <c r="Q828" s="103"/>
      <c r="R828" s="388"/>
    </row>
    <row r="829" spans="15:18" x14ac:dyDescent="0.4">
      <c r="O829" s="388"/>
      <c r="P829" s="388"/>
      <c r="Q829" s="103"/>
      <c r="R829" s="388"/>
    </row>
    <row r="830" spans="15:18" x14ac:dyDescent="0.4">
      <c r="O830" s="388"/>
      <c r="P830" s="388"/>
      <c r="Q830" s="103"/>
      <c r="R830" s="388"/>
    </row>
    <row r="831" spans="15:18" x14ac:dyDescent="0.4">
      <c r="O831" s="388"/>
      <c r="P831" s="388"/>
      <c r="Q831" s="103"/>
      <c r="R831" s="388"/>
    </row>
    <row r="832" spans="15:18" x14ac:dyDescent="0.4">
      <c r="O832" s="388"/>
      <c r="P832" s="388"/>
      <c r="Q832" s="103"/>
      <c r="R832" s="388"/>
    </row>
    <row r="833" spans="15:18" x14ac:dyDescent="0.4">
      <c r="O833" s="388"/>
      <c r="P833" s="388"/>
      <c r="Q833" s="103"/>
      <c r="R833" s="388"/>
    </row>
    <row r="834" spans="15:18" x14ac:dyDescent="0.4">
      <c r="O834" s="388"/>
      <c r="P834" s="388"/>
      <c r="Q834" s="103"/>
      <c r="R834" s="388"/>
    </row>
    <row r="835" spans="15:18" x14ac:dyDescent="0.4">
      <c r="O835" s="388"/>
      <c r="P835" s="388"/>
      <c r="Q835" s="103"/>
      <c r="R835" s="388"/>
    </row>
    <row r="836" spans="15:18" x14ac:dyDescent="0.4">
      <c r="O836" s="388"/>
      <c r="P836" s="388"/>
      <c r="Q836" s="103"/>
      <c r="R836" s="388"/>
    </row>
    <row r="837" spans="15:18" x14ac:dyDescent="0.4">
      <c r="O837" s="388"/>
      <c r="P837" s="388"/>
      <c r="Q837" s="103"/>
      <c r="R837" s="388"/>
    </row>
    <row r="838" spans="15:18" x14ac:dyDescent="0.4">
      <c r="O838" s="388"/>
      <c r="P838" s="388"/>
      <c r="Q838" s="103"/>
      <c r="R838" s="388"/>
    </row>
    <row r="839" spans="15:18" x14ac:dyDescent="0.4">
      <c r="O839" s="388"/>
      <c r="P839" s="388"/>
      <c r="Q839" s="103"/>
      <c r="R839" s="388"/>
    </row>
    <row r="840" spans="15:18" x14ac:dyDescent="0.4">
      <c r="O840" s="388"/>
      <c r="P840" s="388"/>
      <c r="Q840" s="103"/>
      <c r="R840" s="388"/>
    </row>
    <row r="841" spans="15:18" x14ac:dyDescent="0.4">
      <c r="O841" s="388"/>
      <c r="P841" s="388"/>
      <c r="Q841" s="103"/>
      <c r="R841" s="388"/>
    </row>
    <row r="842" spans="15:18" x14ac:dyDescent="0.4">
      <c r="O842" s="388"/>
      <c r="P842" s="388"/>
      <c r="Q842" s="103"/>
      <c r="R842" s="388"/>
    </row>
    <row r="843" spans="15:18" x14ac:dyDescent="0.4">
      <c r="O843" s="388"/>
      <c r="P843" s="388"/>
      <c r="Q843" s="103"/>
      <c r="R843" s="388"/>
    </row>
    <row r="844" spans="15:18" x14ac:dyDescent="0.4">
      <c r="O844" s="388"/>
      <c r="P844" s="388"/>
      <c r="Q844" s="103"/>
      <c r="R844" s="388"/>
    </row>
    <row r="845" spans="15:18" x14ac:dyDescent="0.4">
      <c r="O845" s="388"/>
      <c r="P845" s="388"/>
      <c r="Q845" s="103"/>
      <c r="R845" s="388"/>
    </row>
    <row r="846" spans="15:18" x14ac:dyDescent="0.4">
      <c r="O846" s="388"/>
      <c r="P846" s="388"/>
      <c r="Q846" s="103"/>
      <c r="R846" s="388"/>
    </row>
    <row r="847" spans="15:18" x14ac:dyDescent="0.4">
      <c r="O847" s="388"/>
      <c r="P847" s="388"/>
      <c r="Q847" s="103"/>
      <c r="R847" s="388"/>
    </row>
    <row r="848" spans="15:18" x14ac:dyDescent="0.4">
      <c r="O848" s="388"/>
      <c r="P848" s="388"/>
      <c r="Q848" s="103"/>
      <c r="R848" s="388"/>
    </row>
    <row r="849" spans="15:18" x14ac:dyDescent="0.4">
      <c r="O849" s="388"/>
      <c r="P849" s="388"/>
      <c r="Q849" s="103"/>
      <c r="R849" s="388"/>
    </row>
    <row r="850" spans="15:18" x14ac:dyDescent="0.4">
      <c r="O850" s="388"/>
      <c r="P850" s="388"/>
      <c r="Q850" s="103"/>
      <c r="R850" s="388"/>
    </row>
    <row r="851" spans="15:18" x14ac:dyDescent="0.4">
      <c r="O851" s="388"/>
      <c r="P851" s="388"/>
      <c r="Q851" s="103"/>
      <c r="R851" s="388"/>
    </row>
    <row r="852" spans="15:18" x14ac:dyDescent="0.4">
      <c r="O852" s="388"/>
      <c r="P852" s="388"/>
      <c r="Q852" s="103"/>
      <c r="R852" s="388"/>
    </row>
    <row r="853" spans="15:18" x14ac:dyDescent="0.4">
      <c r="O853" s="388"/>
      <c r="P853" s="388"/>
      <c r="Q853" s="103"/>
      <c r="R853" s="388"/>
    </row>
    <row r="854" spans="15:18" x14ac:dyDescent="0.4">
      <c r="O854" s="388"/>
      <c r="P854" s="388"/>
      <c r="Q854" s="103"/>
      <c r="R854" s="388"/>
    </row>
    <row r="855" spans="15:18" x14ac:dyDescent="0.4">
      <c r="O855" s="388"/>
      <c r="P855" s="388"/>
      <c r="Q855" s="103"/>
      <c r="R855" s="388"/>
    </row>
    <row r="856" spans="15:18" x14ac:dyDescent="0.4">
      <c r="O856" s="388"/>
      <c r="P856" s="388"/>
      <c r="Q856" s="103"/>
      <c r="R856" s="388"/>
    </row>
    <row r="857" spans="15:18" x14ac:dyDescent="0.4">
      <c r="O857" s="388"/>
      <c r="P857" s="388"/>
      <c r="Q857" s="103"/>
      <c r="R857" s="388"/>
    </row>
    <row r="858" spans="15:18" x14ac:dyDescent="0.4">
      <c r="O858" s="388"/>
      <c r="P858" s="388"/>
      <c r="Q858" s="103"/>
      <c r="R858" s="388"/>
    </row>
    <row r="859" spans="15:18" x14ac:dyDescent="0.4">
      <c r="O859" s="388"/>
      <c r="P859" s="388"/>
      <c r="Q859" s="103"/>
      <c r="R859" s="388"/>
    </row>
    <row r="860" spans="15:18" x14ac:dyDescent="0.4">
      <c r="O860" s="388"/>
      <c r="P860" s="388"/>
      <c r="Q860" s="103"/>
      <c r="R860" s="388"/>
    </row>
    <row r="861" spans="15:18" x14ac:dyDescent="0.4">
      <c r="O861" s="388"/>
      <c r="P861" s="388"/>
      <c r="Q861" s="103"/>
      <c r="R861" s="388"/>
    </row>
    <row r="862" spans="15:18" x14ac:dyDescent="0.4">
      <c r="O862" s="388"/>
      <c r="P862" s="388"/>
      <c r="Q862" s="103"/>
      <c r="R862" s="388"/>
    </row>
    <row r="863" spans="15:18" x14ac:dyDescent="0.4">
      <c r="O863" s="388"/>
      <c r="P863" s="388"/>
      <c r="Q863" s="103"/>
      <c r="R863" s="388"/>
    </row>
    <row r="864" spans="15:18" x14ac:dyDescent="0.4">
      <c r="O864" s="388"/>
      <c r="P864" s="388"/>
      <c r="Q864" s="103"/>
      <c r="R864" s="388"/>
    </row>
    <row r="865" spans="15:18" x14ac:dyDescent="0.4">
      <c r="O865" s="388"/>
      <c r="P865" s="388"/>
      <c r="Q865" s="103"/>
      <c r="R865" s="388"/>
    </row>
    <row r="866" spans="15:18" x14ac:dyDescent="0.4">
      <c r="O866" s="388"/>
      <c r="P866" s="388"/>
      <c r="Q866" s="103"/>
      <c r="R866" s="388"/>
    </row>
    <row r="867" spans="15:18" x14ac:dyDescent="0.4">
      <c r="O867" s="388"/>
      <c r="P867" s="388"/>
      <c r="Q867" s="103"/>
      <c r="R867" s="388"/>
    </row>
    <row r="868" spans="15:18" x14ac:dyDescent="0.4">
      <c r="O868" s="388"/>
      <c r="P868" s="388"/>
      <c r="Q868" s="103"/>
      <c r="R868" s="388"/>
    </row>
    <row r="869" spans="15:18" x14ac:dyDescent="0.4">
      <c r="O869" s="388"/>
      <c r="P869" s="388"/>
      <c r="Q869" s="103"/>
      <c r="R869" s="388"/>
    </row>
    <row r="870" spans="15:18" x14ac:dyDescent="0.4">
      <c r="O870" s="388"/>
      <c r="P870" s="388"/>
      <c r="Q870" s="103"/>
      <c r="R870" s="388"/>
    </row>
    <row r="871" spans="15:18" x14ac:dyDescent="0.4">
      <c r="O871" s="388"/>
      <c r="P871" s="388"/>
      <c r="Q871" s="103"/>
      <c r="R871" s="388"/>
    </row>
    <row r="872" spans="15:18" x14ac:dyDescent="0.4">
      <c r="O872" s="388"/>
      <c r="P872" s="388"/>
      <c r="Q872" s="103"/>
      <c r="R872" s="388"/>
    </row>
    <row r="873" spans="15:18" x14ac:dyDescent="0.4">
      <c r="O873" s="388"/>
      <c r="P873" s="388"/>
      <c r="Q873" s="103"/>
      <c r="R873" s="388"/>
    </row>
    <row r="874" spans="15:18" x14ac:dyDescent="0.4">
      <c r="O874" s="388"/>
      <c r="P874" s="388"/>
      <c r="Q874" s="103"/>
      <c r="R874" s="388"/>
    </row>
    <row r="875" spans="15:18" x14ac:dyDescent="0.4">
      <c r="O875" s="388"/>
      <c r="P875" s="388"/>
      <c r="Q875" s="103"/>
      <c r="R875" s="388"/>
    </row>
    <row r="876" spans="15:18" x14ac:dyDescent="0.4">
      <c r="O876" s="388"/>
      <c r="P876" s="388"/>
      <c r="Q876" s="103"/>
      <c r="R876" s="388"/>
    </row>
    <row r="877" spans="15:18" x14ac:dyDescent="0.4">
      <c r="O877" s="388"/>
      <c r="P877" s="388"/>
      <c r="Q877" s="103"/>
      <c r="R877" s="388"/>
    </row>
    <row r="878" spans="15:18" x14ac:dyDescent="0.4">
      <c r="O878" s="388"/>
      <c r="P878" s="388"/>
      <c r="Q878" s="103"/>
      <c r="R878" s="388"/>
    </row>
    <row r="879" spans="15:18" x14ac:dyDescent="0.4">
      <c r="O879" s="388"/>
      <c r="P879" s="388"/>
      <c r="Q879" s="103"/>
      <c r="R879" s="388"/>
    </row>
    <row r="880" spans="15:18" x14ac:dyDescent="0.4">
      <c r="O880" s="388"/>
      <c r="P880" s="388"/>
      <c r="Q880" s="103"/>
      <c r="R880" s="388"/>
    </row>
    <row r="881" spans="15:18" x14ac:dyDescent="0.4">
      <c r="O881" s="388"/>
      <c r="P881" s="388"/>
      <c r="Q881" s="103"/>
      <c r="R881" s="388"/>
    </row>
    <row r="882" spans="15:18" x14ac:dyDescent="0.4">
      <c r="O882" s="388"/>
      <c r="P882" s="388"/>
      <c r="Q882" s="103"/>
      <c r="R882" s="388"/>
    </row>
    <row r="883" spans="15:18" x14ac:dyDescent="0.4">
      <c r="O883" s="388"/>
      <c r="P883" s="388"/>
      <c r="Q883" s="103"/>
      <c r="R883" s="388"/>
    </row>
    <row r="884" spans="15:18" x14ac:dyDescent="0.4">
      <c r="O884" s="388"/>
      <c r="P884" s="388"/>
      <c r="Q884" s="103"/>
      <c r="R884" s="388"/>
    </row>
    <row r="885" spans="15:18" x14ac:dyDescent="0.4">
      <c r="O885" s="388"/>
      <c r="P885" s="388"/>
      <c r="Q885" s="103"/>
      <c r="R885" s="388"/>
    </row>
    <row r="886" spans="15:18" x14ac:dyDescent="0.4">
      <c r="O886" s="388"/>
      <c r="P886" s="388"/>
      <c r="Q886" s="103"/>
      <c r="R886" s="388"/>
    </row>
    <row r="887" spans="15:18" x14ac:dyDescent="0.4">
      <c r="O887" s="388"/>
      <c r="P887" s="388"/>
      <c r="Q887" s="103"/>
      <c r="R887" s="388"/>
    </row>
    <row r="888" spans="15:18" x14ac:dyDescent="0.4">
      <c r="O888" s="388"/>
      <c r="P888" s="388"/>
      <c r="Q888" s="103"/>
      <c r="R888" s="388"/>
    </row>
    <row r="889" spans="15:18" x14ac:dyDescent="0.4">
      <c r="O889" s="388"/>
      <c r="P889" s="388"/>
      <c r="Q889" s="103"/>
      <c r="R889" s="388"/>
    </row>
    <row r="890" spans="15:18" x14ac:dyDescent="0.4">
      <c r="O890" s="388"/>
      <c r="P890" s="388"/>
      <c r="Q890" s="103"/>
      <c r="R890" s="388"/>
    </row>
    <row r="891" spans="15:18" x14ac:dyDescent="0.4">
      <c r="O891" s="388"/>
      <c r="P891" s="388"/>
      <c r="Q891" s="103"/>
      <c r="R891" s="388"/>
    </row>
    <row r="892" spans="15:18" x14ac:dyDescent="0.4">
      <c r="O892" s="388"/>
      <c r="P892" s="388"/>
      <c r="Q892" s="103"/>
      <c r="R892" s="388"/>
    </row>
    <row r="893" spans="15:18" x14ac:dyDescent="0.4">
      <c r="O893" s="388"/>
      <c r="P893" s="388"/>
      <c r="Q893" s="103"/>
      <c r="R893" s="388"/>
    </row>
    <row r="894" spans="15:18" x14ac:dyDescent="0.4">
      <c r="O894" s="388"/>
      <c r="P894" s="388"/>
      <c r="Q894" s="103"/>
      <c r="R894" s="388"/>
    </row>
    <row r="895" spans="15:18" x14ac:dyDescent="0.4">
      <c r="O895" s="388"/>
      <c r="P895" s="388"/>
      <c r="Q895" s="103"/>
      <c r="R895" s="388"/>
    </row>
    <row r="896" spans="15:18" x14ac:dyDescent="0.4">
      <c r="O896" s="388"/>
      <c r="P896" s="388"/>
      <c r="Q896" s="103"/>
      <c r="R896" s="388"/>
    </row>
    <row r="897" spans="15:18" x14ac:dyDescent="0.4">
      <c r="O897" s="388"/>
      <c r="P897" s="388"/>
      <c r="Q897" s="103"/>
      <c r="R897" s="388"/>
    </row>
    <row r="898" spans="15:18" x14ac:dyDescent="0.4">
      <c r="O898" s="388"/>
      <c r="P898" s="388"/>
      <c r="Q898" s="103"/>
      <c r="R898" s="388"/>
    </row>
    <row r="899" spans="15:18" x14ac:dyDescent="0.4">
      <c r="O899" s="388"/>
      <c r="P899" s="388"/>
      <c r="Q899" s="103"/>
      <c r="R899" s="388"/>
    </row>
    <row r="900" spans="15:18" x14ac:dyDescent="0.4">
      <c r="O900" s="388"/>
      <c r="P900" s="388"/>
      <c r="Q900" s="103"/>
      <c r="R900" s="388"/>
    </row>
    <row r="901" spans="15:18" x14ac:dyDescent="0.4">
      <c r="O901" s="388"/>
      <c r="P901" s="388"/>
      <c r="Q901" s="103"/>
      <c r="R901" s="388"/>
    </row>
    <row r="902" spans="15:18" x14ac:dyDescent="0.4">
      <c r="O902" s="388"/>
      <c r="P902" s="388"/>
      <c r="Q902" s="103"/>
      <c r="R902" s="388"/>
    </row>
    <row r="903" spans="15:18" x14ac:dyDescent="0.4">
      <c r="O903" s="388"/>
      <c r="P903" s="388"/>
      <c r="Q903" s="103"/>
      <c r="R903" s="388"/>
    </row>
    <row r="904" spans="15:18" x14ac:dyDescent="0.4">
      <c r="O904" s="388"/>
      <c r="P904" s="388"/>
      <c r="Q904" s="103"/>
      <c r="R904" s="388"/>
    </row>
    <row r="905" spans="15:18" x14ac:dyDescent="0.4">
      <c r="O905" s="388"/>
      <c r="P905" s="388"/>
      <c r="Q905" s="103"/>
      <c r="R905" s="388"/>
    </row>
    <row r="906" spans="15:18" x14ac:dyDescent="0.4">
      <c r="O906" s="388"/>
      <c r="P906" s="388"/>
      <c r="Q906" s="103"/>
      <c r="R906" s="388"/>
    </row>
    <row r="907" spans="15:18" x14ac:dyDescent="0.4">
      <c r="O907" s="388"/>
      <c r="P907" s="388"/>
      <c r="Q907" s="103"/>
      <c r="R907" s="388"/>
    </row>
    <row r="908" spans="15:18" x14ac:dyDescent="0.4">
      <c r="O908" s="388"/>
      <c r="P908" s="388"/>
      <c r="Q908" s="103"/>
      <c r="R908" s="388"/>
    </row>
    <row r="909" spans="15:18" x14ac:dyDescent="0.4">
      <c r="O909" s="388"/>
      <c r="P909" s="388"/>
      <c r="Q909" s="103"/>
      <c r="R909" s="388"/>
    </row>
    <row r="910" spans="15:18" x14ac:dyDescent="0.4">
      <c r="O910" s="388"/>
      <c r="P910" s="388"/>
      <c r="Q910" s="103"/>
      <c r="R910" s="388"/>
    </row>
    <row r="911" spans="15:18" x14ac:dyDescent="0.4">
      <c r="O911" s="388"/>
      <c r="P911" s="388"/>
      <c r="Q911" s="103"/>
      <c r="R911" s="388"/>
    </row>
    <row r="912" spans="15:18" x14ac:dyDescent="0.4">
      <c r="O912" s="388"/>
      <c r="P912" s="388"/>
      <c r="Q912" s="103"/>
      <c r="R912" s="388"/>
    </row>
    <row r="913" spans="15:18" x14ac:dyDescent="0.4">
      <c r="O913" s="388"/>
      <c r="P913" s="388"/>
      <c r="Q913" s="103"/>
      <c r="R913" s="388"/>
    </row>
    <row r="914" spans="15:18" x14ac:dyDescent="0.4">
      <c r="O914" s="388"/>
      <c r="P914" s="388"/>
      <c r="Q914" s="103"/>
      <c r="R914" s="388"/>
    </row>
    <row r="915" spans="15:18" x14ac:dyDescent="0.4">
      <c r="O915" s="388"/>
      <c r="P915" s="388"/>
      <c r="Q915" s="103"/>
      <c r="R915" s="388"/>
    </row>
    <row r="916" spans="15:18" x14ac:dyDescent="0.4">
      <c r="O916" s="388"/>
      <c r="P916" s="388"/>
      <c r="Q916" s="103"/>
      <c r="R916" s="388"/>
    </row>
    <row r="917" spans="15:18" x14ac:dyDescent="0.4">
      <c r="O917" s="388"/>
      <c r="P917" s="388"/>
      <c r="Q917" s="103"/>
      <c r="R917" s="388"/>
    </row>
    <row r="918" spans="15:18" x14ac:dyDescent="0.4">
      <c r="O918" s="388"/>
      <c r="P918" s="388"/>
      <c r="Q918" s="103"/>
      <c r="R918" s="388"/>
    </row>
    <row r="919" spans="15:18" x14ac:dyDescent="0.4">
      <c r="O919" s="388"/>
      <c r="P919" s="388"/>
      <c r="Q919" s="103"/>
      <c r="R919" s="388"/>
    </row>
    <row r="920" spans="15:18" x14ac:dyDescent="0.4">
      <c r="O920" s="388"/>
      <c r="P920" s="388"/>
      <c r="Q920" s="103"/>
      <c r="R920" s="388"/>
    </row>
    <row r="921" spans="15:18" x14ac:dyDescent="0.4">
      <c r="O921" s="388"/>
      <c r="P921" s="388"/>
      <c r="Q921" s="103"/>
      <c r="R921" s="388"/>
    </row>
    <row r="922" spans="15:18" x14ac:dyDescent="0.4">
      <c r="O922" s="388"/>
      <c r="P922" s="388"/>
      <c r="Q922" s="103"/>
      <c r="R922" s="388"/>
    </row>
    <row r="923" spans="15:18" x14ac:dyDescent="0.4">
      <c r="O923" s="23"/>
      <c r="P923" s="23"/>
      <c r="Q923" s="23"/>
      <c r="R923" s="23"/>
    </row>
    <row r="924" spans="15:18" x14ac:dyDescent="0.4">
      <c r="O924" s="23"/>
      <c r="P924" s="92"/>
      <c r="Q924" s="23"/>
      <c r="R924" s="23"/>
    </row>
    <row r="925" spans="15:18" x14ac:dyDescent="0.4">
      <c r="O925" s="23"/>
      <c r="P925" s="23"/>
      <c r="Q925" s="23"/>
      <c r="R925" s="23"/>
    </row>
    <row r="926" spans="15:18" x14ac:dyDescent="0.4">
      <c r="O926" s="23"/>
      <c r="P926" s="23"/>
      <c r="Q926" s="23"/>
      <c r="R926" s="23"/>
    </row>
    <row r="927" spans="15:18" x14ac:dyDescent="0.4">
      <c r="O927" s="23"/>
      <c r="P927" s="23"/>
      <c r="Q927" s="23"/>
      <c r="R927" s="23"/>
    </row>
    <row r="928" spans="15:18" x14ac:dyDescent="0.4">
      <c r="O928" s="23"/>
      <c r="P928" s="23"/>
      <c r="Q928" s="23"/>
      <c r="R928" s="23"/>
    </row>
    <row r="929" spans="15:18" x14ac:dyDescent="0.4">
      <c r="O929" s="23"/>
      <c r="P929" s="23"/>
      <c r="Q929" s="23"/>
      <c r="R929" s="23"/>
    </row>
    <row r="930" spans="15:18" x14ac:dyDescent="0.4">
      <c r="O930" s="23"/>
      <c r="P930" s="23"/>
      <c r="Q930" s="23"/>
      <c r="R930" s="23"/>
    </row>
    <row r="931" spans="15:18" x14ac:dyDescent="0.4">
      <c r="O931" s="23"/>
      <c r="P931" s="23"/>
      <c r="Q931" s="23"/>
      <c r="R931" s="23"/>
    </row>
    <row r="932" spans="15:18" x14ac:dyDescent="0.4">
      <c r="O932" s="23"/>
      <c r="P932" s="23"/>
      <c r="Q932" s="23"/>
      <c r="R932" s="23"/>
    </row>
    <row r="933" spans="15:18" x14ac:dyDescent="0.4">
      <c r="O933" s="23"/>
      <c r="P933" s="23"/>
      <c r="Q933" s="23"/>
      <c r="R933" s="23"/>
    </row>
    <row r="934" spans="15:18" x14ac:dyDescent="0.4">
      <c r="O934" s="23"/>
      <c r="P934" s="23"/>
      <c r="Q934" s="23"/>
      <c r="R934" s="23"/>
    </row>
    <row r="935" spans="15:18" x14ac:dyDescent="0.4">
      <c r="O935" s="23"/>
      <c r="P935" s="23"/>
      <c r="Q935" s="23"/>
      <c r="R935" s="23"/>
    </row>
    <row r="936" spans="15:18" x14ac:dyDescent="0.4">
      <c r="O936" s="23"/>
      <c r="P936" s="23"/>
      <c r="Q936" s="23"/>
      <c r="R936" s="23"/>
    </row>
    <row r="937" spans="15:18" x14ac:dyDescent="0.4">
      <c r="O937" s="23"/>
      <c r="P937" s="23"/>
      <c r="Q937" s="23"/>
      <c r="R937" s="23"/>
    </row>
    <row r="938" spans="15:18" x14ac:dyDescent="0.4">
      <c r="O938" s="23"/>
      <c r="P938" s="23"/>
      <c r="Q938" s="23"/>
      <c r="R938" s="23"/>
    </row>
    <row r="939" spans="15:18" x14ac:dyDescent="0.4">
      <c r="O939" s="23"/>
      <c r="P939" s="23"/>
      <c r="Q939" s="23"/>
      <c r="R939" s="23"/>
    </row>
    <row r="940" spans="15:18" x14ac:dyDescent="0.4">
      <c r="O940" s="23"/>
      <c r="P940" s="23"/>
      <c r="Q940" s="23"/>
      <c r="R940" s="23"/>
    </row>
    <row r="941" spans="15:18" x14ac:dyDescent="0.4">
      <c r="O941" s="23"/>
      <c r="P941" s="23"/>
      <c r="Q941" s="23"/>
      <c r="R941" s="23"/>
    </row>
    <row r="942" spans="15:18" x14ac:dyDescent="0.4">
      <c r="O942" s="23"/>
      <c r="P942" s="23"/>
      <c r="Q942" s="23"/>
      <c r="R942" s="23"/>
    </row>
    <row r="943" spans="15:18" x14ac:dyDescent="0.4">
      <c r="O943" s="23"/>
      <c r="P943" s="23"/>
      <c r="Q943" s="23"/>
      <c r="R943" s="23"/>
    </row>
    <row r="944" spans="15:18" x14ac:dyDescent="0.4">
      <c r="O944" s="23"/>
      <c r="P944" s="23"/>
      <c r="Q944" s="23"/>
      <c r="R944" s="23"/>
    </row>
    <row r="945" spans="15:18" x14ac:dyDescent="0.4">
      <c r="O945" s="23"/>
      <c r="P945" s="23"/>
      <c r="Q945" s="23"/>
      <c r="R945" s="23"/>
    </row>
    <row r="946" spans="15:18" x14ac:dyDescent="0.4">
      <c r="O946" s="23"/>
      <c r="P946" s="23"/>
      <c r="Q946" s="23"/>
      <c r="R946" s="23"/>
    </row>
    <row r="947" spans="15:18" x14ac:dyDescent="0.4">
      <c r="O947" s="23"/>
      <c r="P947" s="23"/>
      <c r="Q947" s="23"/>
      <c r="R947" s="23"/>
    </row>
    <row r="948" spans="15:18" x14ac:dyDescent="0.4">
      <c r="O948" s="23"/>
      <c r="P948" s="23"/>
      <c r="Q948" s="23"/>
      <c r="R948" s="23"/>
    </row>
    <row r="949" spans="15:18" x14ac:dyDescent="0.4">
      <c r="O949" s="23"/>
      <c r="P949" s="23"/>
      <c r="Q949" s="23"/>
      <c r="R949" s="23"/>
    </row>
    <row r="950" spans="15:18" x14ac:dyDescent="0.4">
      <c r="O950" s="23"/>
      <c r="P950" s="23"/>
      <c r="Q950" s="23"/>
      <c r="R950" s="23"/>
    </row>
    <row r="951" spans="15:18" x14ac:dyDescent="0.4">
      <c r="O951" s="23"/>
      <c r="P951" s="23"/>
      <c r="Q951" s="23"/>
      <c r="R951" s="23"/>
    </row>
    <row r="952" spans="15:18" x14ac:dyDescent="0.4">
      <c r="O952" s="23"/>
      <c r="P952" s="23"/>
      <c r="Q952" s="23"/>
      <c r="R952" s="23"/>
    </row>
    <row r="953" spans="15:18" x14ac:dyDescent="0.4">
      <c r="O953" s="23"/>
      <c r="P953" s="23"/>
      <c r="Q953" s="23"/>
      <c r="R953" s="23"/>
    </row>
    <row r="954" spans="15:18" x14ac:dyDescent="0.4">
      <c r="O954" s="23"/>
      <c r="P954" s="23"/>
      <c r="Q954" s="23"/>
      <c r="R954" s="23"/>
    </row>
    <row r="955" spans="15:18" x14ac:dyDescent="0.4">
      <c r="O955" s="23"/>
      <c r="P955" s="23"/>
      <c r="Q955" s="23"/>
      <c r="R955" s="23"/>
    </row>
    <row r="956" spans="15:18" x14ac:dyDescent="0.4">
      <c r="O956" s="23"/>
      <c r="P956" s="23"/>
      <c r="Q956" s="23"/>
      <c r="R956" s="23"/>
    </row>
    <row r="957" spans="15:18" x14ac:dyDescent="0.4">
      <c r="O957" s="23"/>
      <c r="P957" s="23"/>
      <c r="Q957" s="23"/>
      <c r="R957" s="23"/>
    </row>
    <row r="958" spans="15:18" x14ac:dyDescent="0.4">
      <c r="O958" s="23"/>
      <c r="P958" s="23"/>
      <c r="Q958" s="23"/>
      <c r="R958" s="23"/>
    </row>
    <row r="959" spans="15:18" x14ac:dyDescent="0.4">
      <c r="O959" s="23"/>
      <c r="P959" s="23"/>
      <c r="Q959" s="23"/>
      <c r="R959" s="23"/>
    </row>
    <row r="960" spans="15:18" x14ac:dyDescent="0.4">
      <c r="O960" s="23"/>
      <c r="P960" s="23"/>
      <c r="Q960" s="23"/>
      <c r="R960" s="23"/>
    </row>
    <row r="961" spans="15:18" x14ac:dyDescent="0.4">
      <c r="O961" s="23"/>
      <c r="P961" s="23"/>
      <c r="Q961" s="23"/>
      <c r="R961" s="23"/>
    </row>
    <row r="962" spans="15:18" x14ac:dyDescent="0.4">
      <c r="O962" s="23"/>
      <c r="P962" s="23"/>
      <c r="Q962" s="23"/>
      <c r="R962" s="23"/>
    </row>
    <row r="963" spans="15:18" x14ac:dyDescent="0.4">
      <c r="O963" s="23"/>
      <c r="P963" s="23"/>
      <c r="Q963" s="23"/>
      <c r="R963" s="23"/>
    </row>
    <row r="964" spans="15:18" x14ac:dyDescent="0.4">
      <c r="O964" s="23"/>
      <c r="P964" s="23"/>
      <c r="Q964" s="23"/>
      <c r="R964" s="23"/>
    </row>
    <row r="965" spans="15:18" x14ac:dyDescent="0.4">
      <c r="O965" s="23"/>
      <c r="P965" s="23"/>
      <c r="Q965" s="23"/>
      <c r="R965" s="23"/>
    </row>
    <row r="966" spans="15:18" x14ac:dyDescent="0.4">
      <c r="O966" s="23"/>
      <c r="P966" s="23"/>
      <c r="Q966" s="23"/>
      <c r="R966" s="23"/>
    </row>
    <row r="967" spans="15:18" x14ac:dyDescent="0.4">
      <c r="O967" s="23"/>
      <c r="P967" s="23"/>
      <c r="Q967" s="23"/>
      <c r="R967" s="23"/>
    </row>
    <row r="968" spans="15:18" x14ac:dyDescent="0.4">
      <c r="O968" s="23"/>
      <c r="P968" s="23"/>
      <c r="Q968" s="23"/>
      <c r="R968" s="23"/>
    </row>
    <row r="969" spans="15:18" x14ac:dyDescent="0.4">
      <c r="O969" s="23"/>
      <c r="P969" s="23"/>
      <c r="Q969" s="23"/>
      <c r="R969" s="23"/>
    </row>
    <row r="970" spans="15:18" x14ac:dyDescent="0.4">
      <c r="O970" s="23"/>
      <c r="P970" s="23"/>
      <c r="Q970" s="23"/>
      <c r="R970" s="23"/>
    </row>
    <row r="971" spans="15:18" x14ac:dyDescent="0.4">
      <c r="O971" s="23"/>
      <c r="P971" s="23"/>
      <c r="Q971" s="23"/>
      <c r="R971" s="23"/>
    </row>
    <row r="972" spans="15:18" x14ac:dyDescent="0.4">
      <c r="O972" s="23"/>
      <c r="P972" s="23"/>
      <c r="Q972" s="23"/>
      <c r="R972" s="23"/>
    </row>
    <row r="973" spans="15:18" x14ac:dyDescent="0.4">
      <c r="O973" s="23"/>
      <c r="P973" s="23"/>
      <c r="Q973" s="23"/>
      <c r="R973" s="23"/>
    </row>
    <row r="974" spans="15:18" x14ac:dyDescent="0.4">
      <c r="O974" s="23"/>
      <c r="P974" s="23"/>
      <c r="Q974" s="23"/>
      <c r="R974" s="23"/>
    </row>
    <row r="975" spans="15:18" x14ac:dyDescent="0.4">
      <c r="O975" s="23"/>
      <c r="P975" s="23"/>
      <c r="Q975" s="23"/>
      <c r="R975" s="23"/>
    </row>
    <row r="976" spans="15:18" x14ac:dyDescent="0.4">
      <c r="O976" s="23"/>
      <c r="P976" s="23"/>
      <c r="Q976" s="23"/>
      <c r="R976" s="23"/>
    </row>
    <row r="977" spans="15:18" x14ac:dyDescent="0.4">
      <c r="O977" s="23"/>
      <c r="P977" s="23"/>
      <c r="Q977" s="23"/>
      <c r="R977" s="23"/>
    </row>
    <row r="978" spans="15:18" x14ac:dyDescent="0.4">
      <c r="O978" s="23"/>
      <c r="P978" s="23"/>
      <c r="Q978" s="23"/>
      <c r="R978" s="23"/>
    </row>
    <row r="979" spans="15:18" x14ac:dyDescent="0.4">
      <c r="O979" s="23"/>
      <c r="P979" s="23"/>
      <c r="Q979" s="23"/>
      <c r="R979" s="23"/>
    </row>
    <row r="980" spans="15:18" x14ac:dyDescent="0.4">
      <c r="O980" s="23"/>
      <c r="P980" s="23"/>
      <c r="Q980" s="23"/>
      <c r="R980" s="23"/>
    </row>
    <row r="981" spans="15:18" x14ac:dyDescent="0.4">
      <c r="O981" s="23"/>
      <c r="P981" s="23"/>
      <c r="Q981" s="23"/>
      <c r="R981" s="23"/>
    </row>
    <row r="982" spans="15:18" x14ac:dyDescent="0.4">
      <c r="O982" s="23"/>
      <c r="P982" s="23"/>
      <c r="Q982" s="23"/>
      <c r="R982" s="23"/>
    </row>
    <row r="983" spans="15:18" x14ac:dyDescent="0.4">
      <c r="O983" s="23"/>
      <c r="P983" s="23"/>
      <c r="Q983" s="23"/>
      <c r="R983" s="23"/>
    </row>
    <row r="984" spans="15:18" x14ac:dyDescent="0.4">
      <c r="O984" s="23"/>
      <c r="P984" s="23"/>
      <c r="Q984" s="23"/>
      <c r="R984" s="23"/>
    </row>
    <row r="985" spans="15:18" x14ac:dyDescent="0.4">
      <c r="O985" s="23"/>
      <c r="P985" s="23"/>
      <c r="Q985" s="23"/>
      <c r="R985" s="23"/>
    </row>
    <row r="986" spans="15:18" x14ac:dyDescent="0.4">
      <c r="O986" s="23"/>
      <c r="P986" s="23"/>
      <c r="Q986" s="23"/>
      <c r="R986" s="23"/>
    </row>
    <row r="987" spans="15:18" x14ac:dyDescent="0.4">
      <c r="O987" s="23"/>
      <c r="P987" s="23"/>
      <c r="Q987" s="23"/>
      <c r="R987" s="23"/>
    </row>
    <row r="988" spans="15:18" x14ac:dyDescent="0.4">
      <c r="O988" s="23"/>
      <c r="P988" s="23"/>
      <c r="Q988" s="23"/>
      <c r="R988" s="23"/>
    </row>
    <row r="989" spans="15:18" x14ac:dyDescent="0.4">
      <c r="O989" s="23"/>
      <c r="P989" s="23"/>
      <c r="Q989" s="23"/>
      <c r="R989" s="23"/>
    </row>
    <row r="990" spans="15:18" x14ac:dyDescent="0.4">
      <c r="O990" s="23"/>
      <c r="P990" s="23"/>
      <c r="Q990" s="23"/>
      <c r="R990" s="23"/>
    </row>
    <row r="991" spans="15:18" x14ac:dyDescent="0.4">
      <c r="O991" s="23"/>
      <c r="P991" s="23"/>
      <c r="Q991" s="23"/>
      <c r="R991" s="23"/>
    </row>
    <row r="992" spans="15:18" x14ac:dyDescent="0.4">
      <c r="O992" s="23"/>
      <c r="P992" s="23"/>
      <c r="Q992" s="23"/>
      <c r="R992" s="23"/>
    </row>
    <row r="993" spans="15:18" x14ac:dyDescent="0.4">
      <c r="O993" s="23"/>
      <c r="P993" s="23"/>
      <c r="Q993" s="23"/>
      <c r="R993" s="23"/>
    </row>
    <row r="994" spans="15:18" x14ac:dyDescent="0.4">
      <c r="O994" s="23"/>
      <c r="P994" s="23"/>
      <c r="Q994" s="23"/>
      <c r="R994" s="23"/>
    </row>
    <row r="995" spans="15:18" x14ac:dyDescent="0.4">
      <c r="O995" s="23"/>
      <c r="P995" s="23"/>
      <c r="Q995" s="23"/>
      <c r="R995" s="23"/>
    </row>
    <row r="996" spans="15:18" x14ac:dyDescent="0.4">
      <c r="O996" s="23"/>
      <c r="P996" s="23"/>
      <c r="Q996" s="23"/>
      <c r="R996" s="23"/>
    </row>
    <row r="997" spans="15:18" x14ac:dyDescent="0.4">
      <c r="O997" s="23"/>
      <c r="P997" s="23"/>
      <c r="Q997" s="23"/>
      <c r="R997" s="23"/>
    </row>
    <row r="998" spans="15:18" x14ac:dyDescent="0.4">
      <c r="O998" s="23"/>
      <c r="P998" s="23"/>
      <c r="Q998" s="23"/>
      <c r="R998" s="23"/>
    </row>
    <row r="999" spans="15:18" x14ac:dyDescent="0.4">
      <c r="O999" s="23"/>
      <c r="P999" s="23"/>
      <c r="Q999" s="23"/>
      <c r="R999" s="23"/>
    </row>
    <row r="1000" spans="15:18" x14ac:dyDescent="0.4">
      <c r="O1000" s="23"/>
      <c r="P1000" s="23"/>
      <c r="Q1000" s="23"/>
      <c r="R1000" s="23"/>
    </row>
    <row r="1001" spans="15:18" x14ac:dyDescent="0.4">
      <c r="O1001" s="23"/>
      <c r="P1001" s="23"/>
      <c r="Q1001" s="23"/>
      <c r="R1001" s="23"/>
    </row>
    <row r="1002" spans="15:18" x14ac:dyDescent="0.4">
      <c r="O1002" s="23"/>
      <c r="P1002" s="23"/>
      <c r="Q1002" s="23"/>
      <c r="R1002" s="23"/>
    </row>
    <row r="1003" spans="15:18" x14ac:dyDescent="0.4">
      <c r="O1003" s="23"/>
      <c r="P1003" s="23"/>
      <c r="Q1003" s="23"/>
      <c r="R1003" s="23"/>
    </row>
  </sheetData>
  <sortState ref="O27:R738">
    <sortCondition ref="R27:R738"/>
    <sortCondition ref="Q27:Q738"/>
  </sortState>
  <pageMargins left="0.75" right="0.75" top="1" bottom="1" header="0.5" footer="0.5"/>
  <headerFooter alignWithMargins="0"/>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0">
    <tabColor theme="5" tint="0.39997558519241921"/>
  </sheetPr>
  <dimension ref="A1:AK40"/>
  <sheetViews>
    <sheetView zoomScale="80" zoomScaleNormal="80" workbookViewId="0"/>
  </sheetViews>
  <sheetFormatPr defaultColWidth="8.71875" defaultRowHeight="12.3" x14ac:dyDescent="0.4"/>
  <cols>
    <col min="1" max="1" width="11.44140625" style="130" customWidth="1"/>
    <col min="2" max="2" width="10.1640625" style="130" bestFit="1" customWidth="1"/>
    <col min="3" max="3" width="7.5546875" style="130" bestFit="1" customWidth="1"/>
    <col min="4" max="4" width="12.83203125" style="130" bestFit="1" customWidth="1"/>
    <col min="5" max="5" width="13.1640625" style="130" bestFit="1" customWidth="1"/>
    <col min="6" max="7" width="13.1640625" style="130" customWidth="1"/>
    <col min="8" max="8" width="7" style="130" customWidth="1"/>
    <col min="9" max="9" width="12.83203125" style="130" bestFit="1" customWidth="1"/>
    <col min="10" max="10" width="13.1640625" style="130" bestFit="1" customWidth="1"/>
    <col min="11" max="17" width="8.71875" style="130"/>
    <col min="18" max="18" width="8" style="130" bestFit="1" customWidth="1"/>
    <col min="19" max="19" width="4.83203125" style="130" bestFit="1" customWidth="1"/>
    <col min="20" max="20" width="11.5546875" style="130" bestFit="1" customWidth="1"/>
    <col min="21" max="21" width="6.5546875" style="130" customWidth="1"/>
    <col min="22" max="16384" width="8.71875" style="130"/>
  </cols>
  <sheetData>
    <row r="1" spans="1:1" ht="14.4" x14ac:dyDescent="0.55000000000000004">
      <c r="A1" s="36" t="s">
        <v>521</v>
      </c>
    </row>
    <row r="21" spans="1:37" x14ac:dyDescent="0.4">
      <c r="W21" s="30"/>
      <c r="X21" s="30"/>
      <c r="Y21" s="30"/>
      <c r="Z21" s="30"/>
      <c r="AA21" s="30"/>
      <c r="AB21" s="30"/>
      <c r="AC21" s="30"/>
      <c r="AD21" s="30"/>
      <c r="AE21" s="30"/>
      <c r="AF21" s="30"/>
      <c r="AG21" s="30"/>
      <c r="AH21" s="30"/>
      <c r="AI21" s="30"/>
      <c r="AJ21" s="30"/>
      <c r="AK21" s="30"/>
    </row>
    <row r="22" spans="1:37" ht="12.6" x14ac:dyDescent="0.45">
      <c r="A22" s="76" t="s">
        <v>38</v>
      </c>
      <c r="C22" s="30"/>
      <c r="D22" s="30"/>
      <c r="E22" s="30"/>
      <c r="F22" s="30"/>
      <c r="G22" s="30"/>
      <c r="H22" s="30"/>
      <c r="I22" s="30"/>
      <c r="J22" s="194" t="s">
        <v>38</v>
      </c>
      <c r="L22" s="194"/>
      <c r="N22" s="194"/>
      <c r="P22" s="194"/>
      <c r="W22" s="30"/>
      <c r="X22" s="30"/>
      <c r="Y22" s="194"/>
      <c r="Z22" s="22"/>
      <c r="AA22" s="194"/>
      <c r="AB22" s="22"/>
      <c r="AC22" s="22"/>
      <c r="AD22" s="22"/>
      <c r="AE22" s="22"/>
      <c r="AF22" s="22"/>
      <c r="AG22" s="30"/>
      <c r="AH22" s="30"/>
      <c r="AI22" s="30"/>
      <c r="AJ22" s="30"/>
      <c r="AK22" s="30"/>
    </row>
    <row r="25" spans="1:37" x14ac:dyDescent="0.4">
      <c r="A25" s="100"/>
      <c r="B25" s="104"/>
      <c r="C25" s="104"/>
      <c r="D25" s="385" t="s">
        <v>519</v>
      </c>
      <c r="E25" s="385" t="s">
        <v>519</v>
      </c>
      <c r="F25" s="385" t="s">
        <v>520</v>
      </c>
      <c r="G25" s="385" t="s">
        <v>520</v>
      </c>
      <c r="H25" s="385"/>
      <c r="I25" s="104"/>
      <c r="J25" s="112"/>
    </row>
    <row r="26" spans="1:37" x14ac:dyDescent="0.4">
      <c r="A26" s="386" t="s">
        <v>173</v>
      </c>
      <c r="B26" s="388" t="s">
        <v>173</v>
      </c>
      <c r="C26" s="388"/>
      <c r="D26" s="388" t="s">
        <v>84</v>
      </c>
      <c r="E26" s="388" t="s">
        <v>518</v>
      </c>
      <c r="F26" s="388" t="s">
        <v>84</v>
      </c>
      <c r="G26" s="388" t="s">
        <v>518</v>
      </c>
      <c r="H26" s="388"/>
      <c r="I26" s="388" t="s">
        <v>84</v>
      </c>
      <c r="J26" s="387" t="s">
        <v>518</v>
      </c>
    </row>
    <row r="27" spans="1:37" x14ac:dyDescent="0.4">
      <c r="A27" s="386" t="s">
        <v>77</v>
      </c>
      <c r="B27" s="388" t="s">
        <v>77</v>
      </c>
      <c r="C27" s="388"/>
      <c r="D27" s="388" t="s">
        <v>173</v>
      </c>
      <c r="E27" s="388" t="s">
        <v>173</v>
      </c>
      <c r="F27" s="388" t="s">
        <v>173</v>
      </c>
      <c r="G27" s="388" t="s">
        <v>173</v>
      </c>
      <c r="H27" s="388"/>
      <c r="I27" s="388" t="s">
        <v>10</v>
      </c>
      <c r="J27" s="387" t="s">
        <v>10</v>
      </c>
    </row>
    <row r="28" spans="1:37" x14ac:dyDescent="0.4">
      <c r="A28" s="386" t="s">
        <v>58</v>
      </c>
      <c r="B28" s="388" t="s">
        <v>80</v>
      </c>
      <c r="C28" s="388" t="s">
        <v>76</v>
      </c>
      <c r="D28" s="388" t="s">
        <v>517</v>
      </c>
      <c r="E28" s="388" t="s">
        <v>517</v>
      </c>
      <c r="F28" s="388" t="s">
        <v>517</v>
      </c>
      <c r="G28" s="388" t="s">
        <v>517</v>
      </c>
      <c r="H28" s="388"/>
      <c r="I28" s="388" t="s">
        <v>517</v>
      </c>
      <c r="J28" s="387" t="s">
        <v>517</v>
      </c>
    </row>
    <row r="29" spans="1:37" x14ac:dyDescent="0.4">
      <c r="A29" s="129" t="s">
        <v>515</v>
      </c>
      <c r="B29" s="141" t="s">
        <v>516</v>
      </c>
      <c r="C29" s="141" t="s">
        <v>75</v>
      </c>
      <c r="D29" s="141" t="s">
        <v>11</v>
      </c>
      <c r="E29" s="141" t="s">
        <v>11</v>
      </c>
      <c r="F29" s="141" t="s">
        <v>11</v>
      </c>
      <c r="G29" s="141" t="s">
        <v>11</v>
      </c>
      <c r="H29" s="141"/>
      <c r="I29" s="141" t="s">
        <v>11</v>
      </c>
      <c r="J29" s="12" t="s">
        <v>11</v>
      </c>
    </row>
    <row r="30" spans="1:37" x14ac:dyDescent="0.4">
      <c r="A30" s="530">
        <v>175.07</v>
      </c>
      <c r="B30" s="517">
        <v>10</v>
      </c>
      <c r="C30" s="531">
        <v>2010</v>
      </c>
      <c r="D30" s="532">
        <v>277.87518031092429</v>
      </c>
      <c r="E30" s="532">
        <v>225.86118955991287</v>
      </c>
      <c r="F30" s="532">
        <v>179.31822641911697</v>
      </c>
      <c r="G30" s="532">
        <v>146.56718531439779</v>
      </c>
      <c r="H30" s="532"/>
      <c r="I30" s="532">
        <v>169.01777702940356</v>
      </c>
      <c r="J30" s="533">
        <v>140.9400474793097</v>
      </c>
    </row>
    <row r="31" spans="1:37" x14ac:dyDescent="0.4">
      <c r="A31" s="530">
        <v>422.75000000000006</v>
      </c>
      <c r="B31" s="517">
        <v>28</v>
      </c>
      <c r="C31" s="531">
        <f>C30+1</f>
        <v>2011</v>
      </c>
      <c r="D31" s="532">
        <v>190.97630184841813</v>
      </c>
      <c r="E31" s="532">
        <v>204.8718589287804</v>
      </c>
      <c r="F31" s="532">
        <v>124.96304551612431</v>
      </c>
      <c r="G31" s="532">
        <v>133.25021197176974</v>
      </c>
      <c r="H31" s="532"/>
      <c r="I31" s="532">
        <v>143.65527182191354</v>
      </c>
      <c r="J31" s="533">
        <v>145.52269800531204</v>
      </c>
    </row>
    <row r="32" spans="1:37" x14ac:dyDescent="0.4">
      <c r="A32" s="530">
        <v>899.64400000000001</v>
      </c>
      <c r="B32" s="517">
        <v>40</v>
      </c>
      <c r="C32" s="531">
        <f t="shared" ref="C32:C40" si="0">C31+1</f>
        <v>2012</v>
      </c>
      <c r="D32" s="532">
        <v>167.07609278124178</v>
      </c>
      <c r="E32" s="532">
        <v>148.76165029084356</v>
      </c>
      <c r="F32" s="532">
        <v>109.080538921121</v>
      </c>
      <c r="G32" s="532">
        <v>97.156784765000083</v>
      </c>
      <c r="H32" s="532"/>
      <c r="I32" s="532">
        <v>112.09089137188991</v>
      </c>
      <c r="J32" s="533">
        <v>114.90446634126302</v>
      </c>
    </row>
    <row r="33" spans="1:10" x14ac:dyDescent="0.4">
      <c r="A33" s="530">
        <v>1343.789</v>
      </c>
      <c r="B33" s="517">
        <v>38</v>
      </c>
      <c r="C33" s="531">
        <f t="shared" si="0"/>
        <v>2013</v>
      </c>
      <c r="D33" s="532">
        <v>137.91560668264052</v>
      </c>
      <c r="E33" s="532">
        <v>137.75984837023046</v>
      </c>
      <c r="F33" s="532">
        <v>88.958715133891587</v>
      </c>
      <c r="G33" s="532">
        <v>89.438279366688676</v>
      </c>
      <c r="H33" s="532"/>
      <c r="I33" s="532">
        <v>106.26535770670745</v>
      </c>
      <c r="J33" s="533">
        <v>108.83222132145333</v>
      </c>
    </row>
    <row r="34" spans="1:10" x14ac:dyDescent="0.4">
      <c r="A34" s="530">
        <v>3164.1594999999998</v>
      </c>
      <c r="B34" s="517">
        <v>63</v>
      </c>
      <c r="C34" s="531">
        <f t="shared" si="0"/>
        <v>2014</v>
      </c>
      <c r="D34" s="532">
        <v>116.7699409711947</v>
      </c>
      <c r="E34" s="532">
        <v>129.1839665634231</v>
      </c>
      <c r="F34" s="532">
        <v>76.820100271862984</v>
      </c>
      <c r="G34" s="532">
        <v>83.98463563334829</v>
      </c>
      <c r="H34" s="532"/>
      <c r="I34" s="532">
        <v>78.308403900411406</v>
      </c>
      <c r="J34" s="533">
        <v>109.38695079436549</v>
      </c>
    </row>
    <row r="35" spans="1:10" x14ac:dyDescent="0.4">
      <c r="A35" s="530">
        <v>2851.6819999999998</v>
      </c>
      <c r="B35" s="517">
        <v>86</v>
      </c>
      <c r="C35" s="531">
        <f t="shared" si="0"/>
        <v>2015</v>
      </c>
      <c r="D35" s="532">
        <v>95.287779675652331</v>
      </c>
      <c r="E35" s="532">
        <v>100.23579411825737</v>
      </c>
      <c r="F35" s="532">
        <v>62.614295502082186</v>
      </c>
      <c r="G35" s="532">
        <v>65.633692704052379</v>
      </c>
      <c r="H35" s="532"/>
      <c r="I35" s="532">
        <v>63.792708909103879</v>
      </c>
      <c r="J35" s="533">
        <v>72.819114996904332</v>
      </c>
    </row>
    <row r="36" spans="1:10" x14ac:dyDescent="0.4">
      <c r="A36" s="530">
        <v>7383.6939999999977</v>
      </c>
      <c r="B36" s="517">
        <v>146</v>
      </c>
      <c r="C36" s="531">
        <f t="shared" si="0"/>
        <v>2016</v>
      </c>
      <c r="D36" s="532">
        <v>75.457605699076908</v>
      </c>
      <c r="E36" s="532">
        <v>75.540333855580229</v>
      </c>
      <c r="F36" s="532">
        <v>49.691795079611886</v>
      </c>
      <c r="G36" s="532">
        <v>49.905288829335596</v>
      </c>
      <c r="H36" s="532"/>
      <c r="I36" s="532">
        <v>47.025853629680071</v>
      </c>
      <c r="J36" s="533">
        <v>50.531491279049042</v>
      </c>
    </row>
    <row r="37" spans="1:10" x14ac:dyDescent="0.4">
      <c r="A37" s="530">
        <v>4026.523000000001</v>
      </c>
      <c r="B37" s="517">
        <v>161</v>
      </c>
      <c r="C37" s="531">
        <f t="shared" si="0"/>
        <v>2017</v>
      </c>
      <c r="D37" s="532">
        <v>74.851720480315635</v>
      </c>
      <c r="E37" s="532">
        <v>73.492128251423509</v>
      </c>
      <c r="F37" s="532">
        <v>50.04954535371165</v>
      </c>
      <c r="G37" s="532">
        <v>48.589869999509389</v>
      </c>
      <c r="H37" s="532"/>
      <c r="I37" s="532">
        <v>38.534836789098222</v>
      </c>
      <c r="J37" s="533">
        <v>41.445341153324961</v>
      </c>
    </row>
    <row r="38" spans="1:10" x14ac:dyDescent="0.4">
      <c r="A38" s="530">
        <v>3949.4160000000015</v>
      </c>
      <c r="B38" s="517">
        <v>94</v>
      </c>
      <c r="C38" s="531">
        <f t="shared" si="0"/>
        <v>2018</v>
      </c>
      <c r="D38" s="532">
        <v>61.422518808370434</v>
      </c>
      <c r="E38" s="532">
        <v>57.976812626738436</v>
      </c>
      <c r="F38" s="532">
        <v>43.015946571834334</v>
      </c>
      <c r="G38" s="532">
        <v>40.292644194855683</v>
      </c>
      <c r="H38" s="532"/>
      <c r="I38" s="532">
        <v>42.092617966078727</v>
      </c>
      <c r="J38" s="533">
        <v>37.463297913841764</v>
      </c>
    </row>
    <row r="39" spans="1:10" x14ac:dyDescent="0.4">
      <c r="A39" s="530">
        <v>2102.252</v>
      </c>
      <c r="B39" s="517">
        <v>46</v>
      </c>
      <c r="C39" s="531">
        <f t="shared" si="0"/>
        <v>2019</v>
      </c>
      <c r="D39" s="532">
        <v>40.637559900370633</v>
      </c>
      <c r="E39" s="532">
        <v>44.534501898141272</v>
      </c>
      <c r="F39" s="532">
        <v>28.797047040199207</v>
      </c>
      <c r="G39" s="532">
        <v>31.118027232952333</v>
      </c>
      <c r="H39" s="532"/>
      <c r="I39" s="532">
        <v>31.764404911321932</v>
      </c>
      <c r="J39" s="533">
        <v>31.579088370507119</v>
      </c>
    </row>
    <row r="40" spans="1:10" x14ac:dyDescent="0.4">
      <c r="A40" s="534" t="s">
        <v>514</v>
      </c>
      <c r="B40" s="520" t="s">
        <v>514</v>
      </c>
      <c r="C40" s="535">
        <f t="shared" si="0"/>
        <v>2020</v>
      </c>
      <c r="D40" s="536"/>
      <c r="E40" s="536"/>
      <c r="F40" s="536"/>
      <c r="G40" s="536"/>
      <c r="H40" s="536"/>
      <c r="I40" s="536">
        <v>23.737121633970627</v>
      </c>
      <c r="J40" s="537">
        <v>24.560672794985958</v>
      </c>
    </row>
  </sheetData>
  <pageMargins left="0.75" right="0.75" top="1" bottom="1" header="0.5" footer="0.5"/>
  <headerFooter alignWithMargins="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tabColor theme="9" tint="0.39997558519241921"/>
  </sheetPr>
  <dimension ref="A1:O41"/>
  <sheetViews>
    <sheetView zoomScale="80" zoomScaleNormal="80" workbookViewId="0"/>
  </sheetViews>
  <sheetFormatPr defaultColWidth="8.71875" defaultRowHeight="12.3" x14ac:dyDescent="0.4"/>
  <sheetData>
    <row r="1" spans="1:13" ht="14.4" x14ac:dyDescent="0.55000000000000004">
      <c r="A1" s="20" t="s">
        <v>472</v>
      </c>
      <c r="M1" s="25"/>
    </row>
    <row r="17" spans="1:15" ht="14.4" x14ac:dyDescent="0.55000000000000004">
      <c r="O17" s="312"/>
    </row>
    <row r="32" spans="1:15" ht="12.6" x14ac:dyDescent="0.45">
      <c r="A32" s="37" t="s">
        <v>473</v>
      </c>
    </row>
    <row r="41" spans="1:1" ht="12.6" x14ac:dyDescent="0.45">
      <c r="A41" s="37"/>
    </row>
  </sheetData>
  <pageMargins left="0.7" right="0.7" top="0.75" bottom="0.75" header="0.3" footer="0.3"/>
  <pageSetup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8">
    <tabColor theme="5" tint="0.39997558519241921"/>
  </sheetPr>
  <dimension ref="A1:T501"/>
  <sheetViews>
    <sheetView zoomScale="80" zoomScaleNormal="80" workbookViewId="0"/>
  </sheetViews>
  <sheetFormatPr defaultColWidth="8.71875" defaultRowHeight="12.3" x14ac:dyDescent="0.4"/>
  <cols>
    <col min="1" max="1" width="8.71875" style="130"/>
    <col min="2" max="2" width="13.71875" style="4" bestFit="1" customWidth="1"/>
    <col min="3" max="4" width="11.71875" style="4" bestFit="1" customWidth="1"/>
    <col min="5" max="5" width="11.44140625" style="4" bestFit="1" customWidth="1"/>
    <col min="6" max="6" width="11.83203125" style="130" customWidth="1"/>
    <col min="7" max="7" width="11.71875" style="4" bestFit="1" customWidth="1"/>
    <col min="8" max="8" width="8.1640625" style="4" bestFit="1" customWidth="1"/>
    <col min="9" max="9" width="11.1640625" style="130" bestFit="1" customWidth="1"/>
    <col min="10" max="10" width="12.27734375" style="130" customWidth="1"/>
    <col min="11" max="11" width="12" style="4" customWidth="1"/>
    <col min="12" max="12" width="8.1640625" style="4" bestFit="1" customWidth="1"/>
    <col min="13" max="13" width="8.71875" style="130"/>
    <col min="14" max="14" width="9.71875" style="130" bestFit="1" customWidth="1"/>
    <col min="15" max="15" width="10.1640625" style="130" bestFit="1" customWidth="1"/>
    <col min="16" max="16" width="8.71875" style="130"/>
    <col min="17" max="17" width="10.1640625" style="130" bestFit="1" customWidth="1"/>
    <col min="18" max="16384" width="8.71875" style="130"/>
  </cols>
  <sheetData>
    <row r="1" spans="1:12" ht="14.4" x14ac:dyDescent="0.55000000000000004">
      <c r="A1" s="36" t="s">
        <v>475</v>
      </c>
    </row>
    <row r="11" spans="1:12" x14ac:dyDescent="0.4">
      <c r="L11" s="160"/>
    </row>
    <row r="20" spans="1:20" x14ac:dyDescent="0.4">
      <c r="T20" s="395"/>
    </row>
    <row r="22" spans="1:20" ht="12.6" x14ac:dyDescent="0.45">
      <c r="A22" s="72" t="s">
        <v>176</v>
      </c>
    </row>
    <row r="23" spans="1:20" ht="12.6" x14ac:dyDescent="0.45">
      <c r="A23" s="28" t="s">
        <v>659</v>
      </c>
      <c r="H23" s="338"/>
      <c r="L23" s="338"/>
    </row>
    <row r="25" spans="1:20" x14ac:dyDescent="0.4">
      <c r="A25" s="541"/>
      <c r="B25" s="152" t="s">
        <v>122</v>
      </c>
      <c r="C25" s="542" t="s">
        <v>28</v>
      </c>
      <c r="D25" s="543" t="s">
        <v>9</v>
      </c>
      <c r="F25" s="541" t="s">
        <v>9</v>
      </c>
      <c r="G25" s="542" t="s">
        <v>9</v>
      </c>
      <c r="H25" s="543" t="s">
        <v>9</v>
      </c>
      <c r="I25" s="78"/>
      <c r="J25" s="383" t="s">
        <v>28</v>
      </c>
      <c r="K25" s="385" t="s">
        <v>28</v>
      </c>
      <c r="L25" s="384" t="s">
        <v>28</v>
      </c>
      <c r="O25" s="133"/>
    </row>
    <row r="26" spans="1:20" x14ac:dyDescent="0.4">
      <c r="A26" s="334"/>
      <c r="B26" s="151" t="s">
        <v>123</v>
      </c>
      <c r="C26" s="335" t="s">
        <v>0</v>
      </c>
      <c r="D26" s="71" t="s">
        <v>0</v>
      </c>
      <c r="F26" s="334" t="s">
        <v>109</v>
      </c>
      <c r="G26" s="335" t="s">
        <v>76</v>
      </c>
      <c r="H26" s="71" t="s">
        <v>76</v>
      </c>
      <c r="I26" s="78"/>
      <c r="J26" s="386" t="s">
        <v>109</v>
      </c>
      <c r="K26" s="388" t="s">
        <v>76</v>
      </c>
      <c r="L26" s="387" t="s">
        <v>76</v>
      </c>
      <c r="O26" s="133"/>
    </row>
    <row r="27" spans="1:20" x14ac:dyDescent="0.4">
      <c r="A27" s="331"/>
      <c r="B27" s="153" t="s">
        <v>113</v>
      </c>
      <c r="C27" s="153" t="s">
        <v>113</v>
      </c>
      <c r="D27" s="154" t="s">
        <v>113</v>
      </c>
      <c r="E27" s="136"/>
      <c r="F27" s="331" t="s">
        <v>106</v>
      </c>
      <c r="G27" s="153" t="s">
        <v>113</v>
      </c>
      <c r="H27" s="24" t="s">
        <v>58</v>
      </c>
      <c r="I27" s="137"/>
      <c r="J27" s="129" t="s">
        <v>106</v>
      </c>
      <c r="K27" s="153" t="s">
        <v>113</v>
      </c>
      <c r="L27" s="12" t="s">
        <v>58</v>
      </c>
    </row>
    <row r="28" spans="1:20" x14ac:dyDescent="0.4">
      <c r="A28" s="334">
        <v>2009</v>
      </c>
      <c r="B28" s="182">
        <v>56.995984360595777</v>
      </c>
      <c r="C28" s="182">
        <v>156.02776185242917</v>
      </c>
      <c r="D28" s="183">
        <v>71.959280567269118</v>
      </c>
      <c r="E28" s="136"/>
      <c r="F28" s="155">
        <v>39841</v>
      </c>
      <c r="G28" s="145">
        <v>53.112496032530501</v>
      </c>
      <c r="H28" s="158">
        <v>50.4</v>
      </c>
      <c r="I28" s="136"/>
      <c r="J28" s="155">
        <v>39867</v>
      </c>
      <c r="K28" s="145">
        <v>127.93577507574307</v>
      </c>
      <c r="L28" s="158">
        <v>30</v>
      </c>
      <c r="N28" s="549"/>
      <c r="O28" s="549"/>
      <c r="Q28" s="133"/>
    </row>
    <row r="29" spans="1:20" x14ac:dyDescent="0.4">
      <c r="A29" s="334">
        <v>2010</v>
      </c>
      <c r="B29" s="182">
        <v>56.191497193396231</v>
      </c>
      <c r="C29" s="182">
        <v>128.66733382327459</v>
      </c>
      <c r="D29" s="183">
        <v>63.253498219930478</v>
      </c>
      <c r="E29" s="136"/>
      <c r="F29" s="155">
        <v>39843</v>
      </c>
      <c r="G29" s="145">
        <v>60.464177061991663</v>
      </c>
      <c r="H29" s="158">
        <v>98.9</v>
      </c>
      <c r="I29" s="136"/>
      <c r="J29" s="155">
        <v>39873</v>
      </c>
      <c r="K29" s="145">
        <v>154.14133735018936</v>
      </c>
      <c r="L29" s="158">
        <v>30</v>
      </c>
      <c r="N29" s="549"/>
      <c r="O29" s="549"/>
      <c r="Q29" s="133"/>
    </row>
    <row r="30" spans="1:20" x14ac:dyDescent="0.4">
      <c r="A30" s="334">
        <v>2011</v>
      </c>
      <c r="B30" s="182">
        <v>45.481896027242833</v>
      </c>
      <c r="C30" s="182">
        <v>104.55639076888642</v>
      </c>
      <c r="D30" s="183">
        <v>46.026151561310378</v>
      </c>
      <c r="E30" s="136"/>
      <c r="F30" s="155">
        <v>39846</v>
      </c>
      <c r="G30" s="145">
        <v>51.138987283191462</v>
      </c>
      <c r="H30" s="158">
        <v>99</v>
      </c>
      <c r="I30" s="136"/>
      <c r="J30" s="155">
        <v>39877</v>
      </c>
      <c r="K30" s="145">
        <v>146.00855653676382</v>
      </c>
      <c r="L30" s="158">
        <v>19</v>
      </c>
      <c r="Q30" s="133"/>
    </row>
    <row r="31" spans="1:20" x14ac:dyDescent="0.4">
      <c r="A31" s="334">
        <v>2012</v>
      </c>
      <c r="B31" s="182">
        <v>43.986345568285607</v>
      </c>
      <c r="C31" s="182">
        <v>81.191921993066302</v>
      </c>
      <c r="D31" s="183">
        <v>38.7245560919729</v>
      </c>
      <c r="E31" s="136"/>
      <c r="F31" s="155">
        <v>39849</v>
      </c>
      <c r="G31" s="145">
        <v>93.750652464033394</v>
      </c>
      <c r="H31" s="158">
        <v>51</v>
      </c>
      <c r="I31" s="136"/>
      <c r="J31" s="155">
        <v>39934</v>
      </c>
      <c r="K31" s="145">
        <v>202.28792904367219</v>
      </c>
      <c r="L31" s="158">
        <v>12.6</v>
      </c>
      <c r="O31" s="133"/>
      <c r="Q31" s="133"/>
    </row>
    <row r="32" spans="1:20" x14ac:dyDescent="0.4">
      <c r="A32" s="334">
        <v>2013</v>
      </c>
      <c r="B32" s="182">
        <v>42.686149748660561</v>
      </c>
      <c r="C32" s="182">
        <v>65.018150330660632</v>
      </c>
      <c r="D32" s="183">
        <v>27.633220120062504</v>
      </c>
      <c r="E32" s="136"/>
      <c r="F32" s="155">
        <v>39849</v>
      </c>
      <c r="G32" s="145">
        <v>93.750652464033394</v>
      </c>
      <c r="H32" s="158">
        <v>49.5</v>
      </c>
      <c r="I32" s="136"/>
      <c r="J32" s="155">
        <v>39941</v>
      </c>
      <c r="K32" s="145">
        <v>137.68508460827246</v>
      </c>
      <c r="L32" s="158">
        <v>230</v>
      </c>
      <c r="O32" s="133"/>
      <c r="Q32" s="133"/>
    </row>
    <row r="33" spans="1:17" x14ac:dyDescent="0.4">
      <c r="A33" s="334">
        <v>2014</v>
      </c>
      <c r="B33" s="182">
        <v>45.561809936126508</v>
      </c>
      <c r="C33" s="182">
        <v>53.961548494931115</v>
      </c>
      <c r="D33" s="183">
        <v>25.470727734770406</v>
      </c>
      <c r="E33" s="136"/>
      <c r="F33" s="155">
        <v>39849</v>
      </c>
      <c r="G33" s="145">
        <v>91.022649882720046</v>
      </c>
      <c r="H33" s="158">
        <v>150</v>
      </c>
      <c r="I33" s="136"/>
      <c r="J33" s="155">
        <v>39965</v>
      </c>
      <c r="K33" s="145">
        <v>126.21212395114803</v>
      </c>
      <c r="L33" s="158">
        <v>20</v>
      </c>
      <c r="O33" s="133"/>
      <c r="Q33" s="133"/>
    </row>
    <row r="34" spans="1:17" x14ac:dyDescent="0.4">
      <c r="A34" s="334">
        <v>2015</v>
      </c>
      <c r="B34" s="182">
        <v>46.560824074110982</v>
      </c>
      <c r="C34" s="182">
        <v>45.5195507643231</v>
      </c>
      <c r="D34" s="183">
        <v>29.741061936532255</v>
      </c>
      <c r="E34" s="136"/>
      <c r="F34" s="155">
        <v>39863</v>
      </c>
      <c r="G34" s="145">
        <v>91.015205969964995</v>
      </c>
      <c r="H34" s="158">
        <v>49.5</v>
      </c>
      <c r="I34" s="136"/>
      <c r="J34" s="155">
        <v>39965</v>
      </c>
      <c r="K34" s="145">
        <v>220.97672286541973</v>
      </c>
      <c r="L34" s="158">
        <v>10.08</v>
      </c>
      <c r="O34" s="133"/>
      <c r="Q34" s="133"/>
    </row>
    <row r="35" spans="1:17" x14ac:dyDescent="0.4">
      <c r="A35" s="334">
        <v>2016</v>
      </c>
      <c r="B35" s="182">
        <v>39.302956028733433</v>
      </c>
      <c r="C35" s="182">
        <v>37.764069072965192</v>
      </c>
      <c r="D35" s="183">
        <v>25.191082943878005</v>
      </c>
      <c r="E35" s="136"/>
      <c r="F35" s="155">
        <v>39889</v>
      </c>
      <c r="G35" s="145">
        <v>112.99331147887187</v>
      </c>
      <c r="H35" s="158">
        <v>8</v>
      </c>
      <c r="I35" s="136"/>
      <c r="J35" s="155">
        <v>39965</v>
      </c>
      <c r="K35" s="145">
        <v>194.38722260280545</v>
      </c>
      <c r="L35" s="158">
        <v>14</v>
      </c>
      <c r="O35" s="133"/>
      <c r="Q35" s="133"/>
    </row>
    <row r="36" spans="1:17" x14ac:dyDescent="0.4">
      <c r="A36" s="334">
        <v>2017</v>
      </c>
      <c r="B36" s="182">
        <v>37.66506043529283</v>
      </c>
      <c r="C36" s="182">
        <v>35.620077672790771</v>
      </c>
      <c r="D36" s="183">
        <v>16.705189861729075</v>
      </c>
      <c r="E36" s="136"/>
      <c r="F36" s="155">
        <v>39889</v>
      </c>
      <c r="G36" s="145">
        <v>115.79770422804262</v>
      </c>
      <c r="H36" s="158">
        <v>24.75</v>
      </c>
      <c r="I36" s="136"/>
      <c r="J36" s="155">
        <v>39986</v>
      </c>
      <c r="K36" s="145">
        <v>161.81548905663686</v>
      </c>
      <c r="L36" s="158">
        <v>48</v>
      </c>
      <c r="O36" s="133"/>
      <c r="Q36" s="133"/>
    </row>
    <row r="37" spans="1:17" x14ac:dyDescent="0.4">
      <c r="A37" s="334">
        <v>2018</v>
      </c>
      <c r="B37" s="182">
        <v>34.06513392943981</v>
      </c>
      <c r="C37" s="182">
        <v>25.825215422775617</v>
      </c>
      <c r="D37" s="183">
        <v>12.262296074383334</v>
      </c>
      <c r="E37" s="136"/>
      <c r="F37" s="155">
        <v>39896</v>
      </c>
      <c r="G37" s="145">
        <v>86.385087354119733</v>
      </c>
      <c r="H37" s="158">
        <v>63</v>
      </c>
      <c r="I37" s="136"/>
      <c r="J37" s="155">
        <v>40042</v>
      </c>
      <c r="K37" s="145">
        <v>140.08794936438139</v>
      </c>
      <c r="L37" s="158">
        <v>250</v>
      </c>
      <c r="O37" s="133"/>
      <c r="Q37" s="133"/>
    </row>
    <row r="38" spans="1:17" x14ac:dyDescent="0.4">
      <c r="A38" s="334">
        <v>2019</v>
      </c>
      <c r="B38" s="182">
        <v>30.275967507761074</v>
      </c>
      <c r="C38" s="182">
        <v>23.991276544504327</v>
      </c>
      <c r="D38" s="183">
        <v>24.809696845494891</v>
      </c>
      <c r="E38" s="136"/>
      <c r="F38" s="155">
        <v>39903</v>
      </c>
      <c r="G38" s="145">
        <v>59.216657194443023</v>
      </c>
      <c r="H38" s="158">
        <v>30</v>
      </c>
      <c r="I38" s="136"/>
      <c r="J38" s="155">
        <v>40064</v>
      </c>
      <c r="K38" s="145">
        <v>192.51207117238803</v>
      </c>
      <c r="L38" s="158">
        <v>250</v>
      </c>
      <c r="O38" s="133"/>
      <c r="Q38" s="133"/>
    </row>
    <row r="39" spans="1:17" x14ac:dyDescent="0.4">
      <c r="A39" s="331">
        <v>2020</v>
      </c>
      <c r="B39" s="186">
        <v>25.370271119895985</v>
      </c>
      <c r="C39" s="186">
        <v>29.615702532347971</v>
      </c>
      <c r="D39" s="187" t="e">
        <v>#N/A</v>
      </c>
      <c r="E39" s="136"/>
      <c r="F39" s="155">
        <v>39903</v>
      </c>
      <c r="G39" s="145">
        <v>59.216657194443023</v>
      </c>
      <c r="H39" s="158">
        <v>12</v>
      </c>
      <c r="I39" s="136"/>
      <c r="J39" s="155">
        <v>40137</v>
      </c>
      <c r="K39" s="145">
        <v>114.28127286800645</v>
      </c>
      <c r="L39" s="158">
        <v>21</v>
      </c>
      <c r="O39" s="133"/>
      <c r="Q39" s="133"/>
    </row>
    <row r="40" spans="1:17" x14ac:dyDescent="0.4">
      <c r="A40" s="4"/>
      <c r="B40" s="136"/>
      <c r="C40" s="136"/>
      <c r="D40" s="136"/>
      <c r="E40" s="136"/>
      <c r="F40" s="155">
        <v>39904</v>
      </c>
      <c r="G40" s="145">
        <v>49.377170620560605</v>
      </c>
      <c r="H40" s="158">
        <v>49.5</v>
      </c>
      <c r="I40" s="136"/>
      <c r="J40" s="155">
        <v>40170</v>
      </c>
      <c r="K40" s="145">
        <v>128.46820614698845</v>
      </c>
      <c r="L40" s="158">
        <v>50</v>
      </c>
      <c r="O40" s="133"/>
      <c r="Q40" s="133"/>
    </row>
    <row r="41" spans="1:17" x14ac:dyDescent="0.4">
      <c r="A41" s="4"/>
      <c r="B41" s="136"/>
      <c r="D41" s="136"/>
      <c r="F41" s="155">
        <v>39904</v>
      </c>
      <c r="G41" s="145">
        <v>79.028810074565371</v>
      </c>
      <c r="H41" s="158">
        <v>96.6</v>
      </c>
      <c r="I41" s="136"/>
      <c r="J41" s="155">
        <v>40171</v>
      </c>
      <c r="K41" s="145">
        <v>232.7679192034704</v>
      </c>
      <c r="L41" s="158">
        <v>6</v>
      </c>
      <c r="O41" s="133"/>
      <c r="Q41" s="133"/>
    </row>
    <row r="42" spans="1:17" x14ac:dyDescent="0.4">
      <c r="F42" s="155">
        <v>39913</v>
      </c>
      <c r="G42" s="145">
        <v>103.0242087244447</v>
      </c>
      <c r="H42" s="158">
        <v>124.5</v>
      </c>
      <c r="I42" s="136"/>
      <c r="J42" s="155">
        <v>40171</v>
      </c>
      <c r="K42" s="145">
        <v>232.7679192034704</v>
      </c>
      <c r="L42" s="158">
        <v>19</v>
      </c>
      <c r="O42" s="133"/>
      <c r="Q42" s="133"/>
    </row>
    <row r="43" spans="1:17" x14ac:dyDescent="0.4">
      <c r="F43" s="155">
        <v>39932</v>
      </c>
      <c r="G43" s="145">
        <v>67.396016859294733</v>
      </c>
      <c r="H43" s="158">
        <v>70</v>
      </c>
      <c r="I43" s="136"/>
      <c r="J43" s="155">
        <v>40171</v>
      </c>
      <c r="K43" s="145">
        <v>232.7679192034704</v>
      </c>
      <c r="L43" s="158">
        <v>20</v>
      </c>
      <c r="O43" s="133"/>
      <c r="Q43" s="133"/>
    </row>
    <row r="44" spans="1:17" x14ac:dyDescent="0.4">
      <c r="F44" s="155">
        <v>39933</v>
      </c>
      <c r="G44" s="145">
        <v>62.422684134817054</v>
      </c>
      <c r="H44" s="158">
        <v>22.5</v>
      </c>
      <c r="I44" s="136"/>
      <c r="J44" s="155">
        <v>40204</v>
      </c>
      <c r="K44" s="145">
        <v>157.94117785682593</v>
      </c>
      <c r="L44" s="158">
        <v>50</v>
      </c>
      <c r="O44" s="133"/>
      <c r="Q44" s="133"/>
    </row>
    <row r="45" spans="1:17" x14ac:dyDescent="0.4">
      <c r="F45" s="155">
        <v>39974</v>
      </c>
      <c r="G45" s="145">
        <v>74.500167876295421</v>
      </c>
      <c r="H45" s="158">
        <v>102.3</v>
      </c>
      <c r="I45" s="136"/>
      <c r="J45" s="155">
        <v>40204</v>
      </c>
      <c r="K45" s="145">
        <v>157.94117785682593</v>
      </c>
      <c r="L45" s="158">
        <v>20</v>
      </c>
      <c r="O45" s="133"/>
      <c r="Q45" s="133"/>
    </row>
    <row r="46" spans="1:17" x14ac:dyDescent="0.4">
      <c r="F46" s="155">
        <v>39986</v>
      </c>
      <c r="G46" s="145">
        <v>70.935498445108848</v>
      </c>
      <c r="H46" s="158">
        <v>205.5</v>
      </c>
      <c r="I46" s="136"/>
      <c r="J46" s="155">
        <v>40204</v>
      </c>
      <c r="K46" s="145">
        <v>156.78919889199267</v>
      </c>
      <c r="L46" s="158">
        <v>20</v>
      </c>
      <c r="O46" s="133"/>
      <c r="Q46" s="133"/>
    </row>
    <row r="47" spans="1:17" x14ac:dyDescent="0.4">
      <c r="F47" s="155">
        <v>39994</v>
      </c>
      <c r="G47" s="145">
        <v>64.273960514612099</v>
      </c>
      <c r="H47" s="158">
        <v>51</v>
      </c>
      <c r="I47" s="136"/>
      <c r="J47" s="155">
        <v>40211</v>
      </c>
      <c r="K47" s="145">
        <v>134.17296521757345</v>
      </c>
      <c r="L47" s="158">
        <v>50</v>
      </c>
      <c r="O47" s="133"/>
      <c r="Q47" s="133"/>
    </row>
    <row r="48" spans="1:17" x14ac:dyDescent="0.4">
      <c r="F48" s="155">
        <v>39994</v>
      </c>
      <c r="G48" s="145">
        <v>71.580658563935529</v>
      </c>
      <c r="H48" s="158">
        <v>70</v>
      </c>
      <c r="I48" s="136"/>
      <c r="J48" s="155">
        <v>40233</v>
      </c>
      <c r="K48" s="145">
        <v>136.41543361093846</v>
      </c>
      <c r="L48" s="158">
        <v>300</v>
      </c>
      <c r="O48" s="133"/>
      <c r="Q48" s="133"/>
    </row>
    <row r="49" spans="6:17" x14ac:dyDescent="0.4">
      <c r="F49" s="155">
        <v>40003</v>
      </c>
      <c r="G49" s="145">
        <v>84.086650577510454</v>
      </c>
      <c r="H49" s="158">
        <v>21</v>
      </c>
      <c r="I49" s="136"/>
      <c r="J49" s="155">
        <v>40243</v>
      </c>
      <c r="K49" s="145">
        <v>128.41644739381232</v>
      </c>
      <c r="L49" s="158">
        <v>40</v>
      </c>
      <c r="O49" s="133"/>
      <c r="Q49" s="133"/>
    </row>
    <row r="50" spans="6:17" x14ac:dyDescent="0.4">
      <c r="F50" s="155">
        <v>40003</v>
      </c>
      <c r="G50" s="145">
        <v>84.086650577510454</v>
      </c>
      <c r="H50" s="158">
        <v>21</v>
      </c>
      <c r="I50" s="136"/>
      <c r="J50" s="155">
        <v>40287</v>
      </c>
      <c r="K50" s="145">
        <v>102.51965173885839</v>
      </c>
      <c r="L50" s="158">
        <v>29</v>
      </c>
      <c r="O50" s="133"/>
      <c r="Q50" s="133"/>
    </row>
    <row r="51" spans="6:17" x14ac:dyDescent="0.4">
      <c r="F51" s="155">
        <v>40003</v>
      </c>
      <c r="G51" s="145">
        <v>84.086650577510454</v>
      </c>
      <c r="H51" s="158">
        <v>22.5</v>
      </c>
      <c r="I51" s="136"/>
      <c r="J51" s="155">
        <v>40289</v>
      </c>
      <c r="K51" s="145">
        <v>135.88994944907773</v>
      </c>
      <c r="L51" s="158">
        <v>66</v>
      </c>
      <c r="O51" s="133"/>
      <c r="Q51" s="133"/>
    </row>
    <row r="52" spans="6:17" x14ac:dyDescent="0.4">
      <c r="F52" s="155">
        <v>40024</v>
      </c>
      <c r="G52" s="145">
        <v>53.292896100479993</v>
      </c>
      <c r="H52" s="158">
        <v>69</v>
      </c>
      <c r="I52" s="136"/>
      <c r="J52" s="155">
        <v>40297</v>
      </c>
      <c r="K52" s="145">
        <v>128.03867808268507</v>
      </c>
      <c r="L52" s="158">
        <v>25</v>
      </c>
      <c r="O52" s="133"/>
      <c r="Q52" s="133"/>
    </row>
    <row r="53" spans="6:17" x14ac:dyDescent="0.4">
      <c r="F53" s="155">
        <v>40026</v>
      </c>
      <c r="G53" s="145">
        <v>63.355124894909345</v>
      </c>
      <c r="H53" s="158">
        <v>100</v>
      </c>
      <c r="I53" s="136"/>
      <c r="J53" s="155">
        <v>40308</v>
      </c>
      <c r="K53" s="145">
        <v>128.38562679836727</v>
      </c>
      <c r="L53" s="158">
        <v>125</v>
      </c>
      <c r="O53" s="133"/>
      <c r="Q53" s="133"/>
    </row>
    <row r="54" spans="6:17" x14ac:dyDescent="0.4">
      <c r="F54" s="155">
        <v>40030</v>
      </c>
      <c r="G54" s="145">
        <v>72.91099584720439</v>
      </c>
      <c r="H54" s="158">
        <v>18.899999999999999</v>
      </c>
      <c r="I54" s="136"/>
      <c r="J54" s="155">
        <v>40318</v>
      </c>
      <c r="K54" s="145">
        <v>154.54344875579176</v>
      </c>
      <c r="L54" s="158">
        <v>25.8</v>
      </c>
      <c r="O54" s="133"/>
      <c r="Q54" s="133"/>
    </row>
    <row r="55" spans="6:17" x14ac:dyDescent="0.4">
      <c r="F55" s="155">
        <v>40030</v>
      </c>
      <c r="G55" s="145">
        <v>73.226708944031117</v>
      </c>
      <c r="H55" s="158">
        <v>16.8</v>
      </c>
      <c r="I55" s="136"/>
      <c r="J55" s="155">
        <v>40330</v>
      </c>
      <c r="K55" s="145">
        <v>128.03867808268507</v>
      </c>
      <c r="L55" s="158">
        <v>20</v>
      </c>
      <c r="O55" s="133"/>
      <c r="Q55" s="133"/>
    </row>
    <row r="56" spans="6:17" x14ac:dyDescent="0.4">
      <c r="F56" s="155">
        <v>40042</v>
      </c>
      <c r="G56" s="145">
        <v>102.57672138742937</v>
      </c>
      <c r="H56" s="158">
        <v>90</v>
      </c>
      <c r="I56" s="136"/>
      <c r="J56" s="155">
        <v>40330</v>
      </c>
      <c r="K56" s="145">
        <v>311.91380748936717</v>
      </c>
      <c r="L56" s="158">
        <v>32</v>
      </c>
      <c r="O56" s="133"/>
      <c r="Q56" s="133"/>
    </row>
    <row r="57" spans="6:17" x14ac:dyDescent="0.4">
      <c r="F57" s="155">
        <v>40051</v>
      </c>
      <c r="G57" s="145">
        <v>65.580136923998637</v>
      </c>
      <c r="H57" s="158">
        <v>200.2</v>
      </c>
      <c r="I57" s="136"/>
      <c r="J57" s="155">
        <v>40353</v>
      </c>
      <c r="K57" s="145">
        <v>124.14223757873724</v>
      </c>
      <c r="L57" s="158">
        <v>23</v>
      </c>
      <c r="O57" s="133"/>
      <c r="Q57" s="133"/>
    </row>
    <row r="58" spans="6:17" x14ac:dyDescent="0.4">
      <c r="F58" s="155">
        <v>40064</v>
      </c>
      <c r="G58" s="145">
        <v>54.706714198529809</v>
      </c>
      <c r="H58" s="158">
        <v>36</v>
      </c>
      <c r="I58" s="136"/>
      <c r="J58" s="155">
        <v>40359</v>
      </c>
      <c r="K58" s="145">
        <v>97.328193346328405</v>
      </c>
      <c r="L58" s="158">
        <v>12</v>
      </c>
      <c r="O58" s="133"/>
      <c r="Q58" s="133"/>
    </row>
    <row r="59" spans="6:17" x14ac:dyDescent="0.4">
      <c r="F59" s="155">
        <v>40081</v>
      </c>
      <c r="G59" s="145">
        <v>46.044405763287124</v>
      </c>
      <c r="H59" s="158">
        <v>151.80000000000001</v>
      </c>
      <c r="I59" s="136"/>
      <c r="J59" s="155">
        <v>40359</v>
      </c>
      <c r="K59" s="145">
        <v>96.999110030155364</v>
      </c>
      <c r="L59" s="158">
        <v>10</v>
      </c>
      <c r="O59" s="133"/>
      <c r="Q59" s="133"/>
    </row>
    <row r="60" spans="6:17" x14ac:dyDescent="0.4">
      <c r="F60" s="155">
        <v>40081</v>
      </c>
      <c r="G60" s="145">
        <v>47.791048101535132</v>
      </c>
      <c r="H60" s="158">
        <v>129.6</v>
      </c>
      <c r="I60" s="136"/>
      <c r="J60" s="155">
        <v>40385</v>
      </c>
      <c r="K60" s="145">
        <v>129.59082616495928</v>
      </c>
      <c r="L60" s="158">
        <v>20</v>
      </c>
      <c r="O60" s="133"/>
      <c r="Q60" s="133"/>
    </row>
    <row r="61" spans="6:17" x14ac:dyDescent="0.4">
      <c r="F61" s="155">
        <v>40087</v>
      </c>
      <c r="G61" s="145">
        <v>65.255721308695456</v>
      </c>
      <c r="H61" s="158">
        <v>150</v>
      </c>
      <c r="I61" s="136"/>
      <c r="J61" s="155">
        <v>40388</v>
      </c>
      <c r="K61" s="145">
        <v>149.63355332733474</v>
      </c>
      <c r="L61" s="158">
        <v>150</v>
      </c>
      <c r="O61" s="133"/>
      <c r="Q61" s="133"/>
    </row>
    <row r="62" spans="6:17" x14ac:dyDescent="0.4">
      <c r="F62" s="155">
        <v>40091</v>
      </c>
      <c r="G62" s="145">
        <v>48.314216800885376</v>
      </c>
      <c r="H62" s="158">
        <v>99</v>
      </c>
      <c r="I62" s="136"/>
      <c r="J62" s="155">
        <v>40388</v>
      </c>
      <c r="K62" s="145">
        <v>124.26824820034791</v>
      </c>
      <c r="L62" s="158">
        <v>45</v>
      </c>
      <c r="O62" s="133"/>
      <c r="Q62" s="133"/>
    </row>
    <row r="63" spans="6:17" x14ac:dyDescent="0.4">
      <c r="F63" s="155">
        <v>40095</v>
      </c>
      <c r="G63" s="145">
        <v>76.627460724107252</v>
      </c>
      <c r="H63" s="158">
        <v>5</v>
      </c>
      <c r="I63" s="136"/>
      <c r="J63" s="155">
        <v>40400</v>
      </c>
      <c r="K63" s="145">
        <v>129.15175690099213</v>
      </c>
      <c r="L63" s="158">
        <v>30</v>
      </c>
      <c r="O63" s="133"/>
      <c r="Q63" s="133"/>
    </row>
    <row r="64" spans="6:17" x14ac:dyDescent="0.4">
      <c r="F64" s="155">
        <v>40119</v>
      </c>
      <c r="G64" s="145">
        <v>69.087859819717238</v>
      </c>
      <c r="H64" s="158">
        <v>60</v>
      </c>
      <c r="I64" s="136"/>
      <c r="J64" s="155">
        <v>40400</v>
      </c>
      <c r="K64" s="145">
        <v>187.7203669070341</v>
      </c>
      <c r="L64" s="158">
        <v>5.5</v>
      </c>
      <c r="O64" s="133"/>
      <c r="Q64" s="133"/>
    </row>
    <row r="65" spans="6:17" x14ac:dyDescent="0.4">
      <c r="F65" s="155">
        <v>40133</v>
      </c>
      <c r="G65" s="145">
        <v>64.380140274596073</v>
      </c>
      <c r="H65" s="158">
        <v>50</v>
      </c>
      <c r="I65" s="136"/>
      <c r="J65" s="155">
        <v>40414</v>
      </c>
      <c r="K65" s="145">
        <v>110.02605535372581</v>
      </c>
      <c r="L65" s="158">
        <v>23</v>
      </c>
      <c r="O65" s="133"/>
      <c r="Q65" s="133"/>
    </row>
    <row r="66" spans="6:17" x14ac:dyDescent="0.4">
      <c r="F66" s="155">
        <v>40141</v>
      </c>
      <c r="G66" s="145">
        <v>74.23972800296734</v>
      </c>
      <c r="H66" s="158">
        <v>209.4</v>
      </c>
      <c r="I66" s="136"/>
      <c r="J66" s="155">
        <v>40441</v>
      </c>
      <c r="K66" s="145">
        <v>119.32622099523928</v>
      </c>
      <c r="L66" s="158">
        <v>62.5</v>
      </c>
      <c r="O66" s="133"/>
      <c r="Q66" s="133"/>
    </row>
    <row r="67" spans="6:17" x14ac:dyDescent="0.4">
      <c r="F67" s="155">
        <v>40141</v>
      </c>
      <c r="G67" s="145">
        <v>65.315076114560796</v>
      </c>
      <c r="H67" s="158">
        <v>150</v>
      </c>
      <c r="I67" s="136"/>
      <c r="J67" s="155">
        <v>40492</v>
      </c>
      <c r="K67" s="145">
        <v>125.55486656968762</v>
      </c>
      <c r="L67" s="158">
        <v>130</v>
      </c>
      <c r="O67" s="133"/>
      <c r="Q67" s="133"/>
    </row>
    <row r="68" spans="6:17" x14ac:dyDescent="0.4">
      <c r="F68" s="155">
        <v>40147</v>
      </c>
      <c r="G68" s="145">
        <v>111.80381823516993</v>
      </c>
      <c r="H68" s="158">
        <v>150</v>
      </c>
      <c r="I68" s="136"/>
      <c r="J68" s="155">
        <v>40497</v>
      </c>
      <c r="K68" s="145">
        <v>75.346673125802468</v>
      </c>
      <c r="L68" s="158">
        <v>14</v>
      </c>
      <c r="O68" s="133"/>
      <c r="Q68" s="133"/>
    </row>
    <row r="69" spans="6:17" x14ac:dyDescent="0.4">
      <c r="F69" s="155">
        <v>40147</v>
      </c>
      <c r="G69" s="145">
        <v>111.80381823516993</v>
      </c>
      <c r="H69" s="158">
        <v>150</v>
      </c>
      <c r="I69" s="136"/>
      <c r="J69" s="155">
        <v>40497</v>
      </c>
      <c r="K69" s="145">
        <v>73.503384351934471</v>
      </c>
      <c r="L69" s="158">
        <v>20</v>
      </c>
      <c r="O69" s="133"/>
      <c r="Q69" s="133"/>
    </row>
    <row r="70" spans="6:17" x14ac:dyDescent="0.4">
      <c r="F70" s="155">
        <v>40147</v>
      </c>
      <c r="G70" s="145">
        <v>111.67872182073688</v>
      </c>
      <c r="H70" s="158">
        <v>150</v>
      </c>
      <c r="I70" s="136"/>
      <c r="J70" s="155">
        <v>40513</v>
      </c>
      <c r="K70" s="145">
        <v>133.87399430328566</v>
      </c>
      <c r="L70" s="158">
        <v>9</v>
      </c>
      <c r="O70" s="133"/>
      <c r="Q70" s="133"/>
    </row>
    <row r="71" spans="6:17" x14ac:dyDescent="0.4">
      <c r="F71" s="155">
        <v>40147</v>
      </c>
      <c r="G71" s="145">
        <v>111.42579586322964</v>
      </c>
      <c r="H71" s="158">
        <v>102</v>
      </c>
      <c r="I71" s="136"/>
      <c r="J71" s="155">
        <v>40513</v>
      </c>
      <c r="K71" s="145">
        <v>143.19136023871189</v>
      </c>
      <c r="L71" s="158">
        <v>7.65</v>
      </c>
      <c r="O71" s="133"/>
      <c r="Q71" s="133"/>
    </row>
    <row r="72" spans="6:17" x14ac:dyDescent="0.4">
      <c r="F72" s="155">
        <v>40147</v>
      </c>
      <c r="G72" s="145">
        <v>111.42579586322964</v>
      </c>
      <c r="H72" s="158">
        <v>168</v>
      </c>
      <c r="I72" s="136"/>
      <c r="J72" s="155">
        <v>40533</v>
      </c>
      <c r="K72" s="145">
        <v>119.68109562930729</v>
      </c>
      <c r="L72" s="158">
        <v>60</v>
      </c>
      <c r="O72" s="133"/>
      <c r="Q72" s="133"/>
    </row>
    <row r="73" spans="6:17" x14ac:dyDescent="0.4">
      <c r="F73" s="155">
        <v>40149</v>
      </c>
      <c r="G73" s="145">
        <v>97.039587466324377</v>
      </c>
      <c r="H73" s="158">
        <v>50</v>
      </c>
      <c r="I73" s="136"/>
      <c r="J73" s="155">
        <v>40542</v>
      </c>
      <c r="K73" s="145">
        <v>105.39895769306231</v>
      </c>
      <c r="L73" s="158">
        <v>309</v>
      </c>
      <c r="O73" s="133"/>
      <c r="Q73" s="133"/>
    </row>
    <row r="74" spans="6:17" x14ac:dyDescent="0.4">
      <c r="F74" s="155">
        <v>40156</v>
      </c>
      <c r="G74" s="145">
        <v>121.06837594379142</v>
      </c>
      <c r="H74" s="158">
        <v>10.25</v>
      </c>
      <c r="I74" s="136"/>
      <c r="J74" s="155">
        <v>40542</v>
      </c>
      <c r="K74" s="145">
        <v>142.56710847089252</v>
      </c>
      <c r="L74" s="158">
        <v>20</v>
      </c>
      <c r="O74" s="133"/>
      <c r="Q74" s="133"/>
    </row>
    <row r="75" spans="6:17" x14ac:dyDescent="0.4">
      <c r="F75" s="155">
        <v>40164</v>
      </c>
      <c r="G75" s="145">
        <v>122.64982626822145</v>
      </c>
      <c r="H75" s="158">
        <v>120</v>
      </c>
      <c r="I75" s="136"/>
      <c r="J75" s="155">
        <v>40548</v>
      </c>
      <c r="K75" s="145">
        <v>105.62532012454332</v>
      </c>
      <c r="L75" s="158">
        <v>270</v>
      </c>
      <c r="O75" s="133"/>
      <c r="Q75" s="133"/>
    </row>
    <row r="76" spans="6:17" x14ac:dyDescent="0.4">
      <c r="F76" s="155">
        <v>40175</v>
      </c>
      <c r="G76" s="145">
        <v>71.74022305417887</v>
      </c>
      <c r="H76" s="158">
        <v>70</v>
      </c>
      <c r="I76" s="136"/>
      <c r="J76" s="155">
        <v>40550</v>
      </c>
      <c r="K76" s="145">
        <v>117.90100245430406</v>
      </c>
      <c r="L76" s="158">
        <v>110</v>
      </c>
      <c r="O76" s="133"/>
      <c r="Q76" s="133"/>
    </row>
    <row r="77" spans="6:17" x14ac:dyDescent="0.4">
      <c r="F77" s="155">
        <v>40206</v>
      </c>
      <c r="G77" s="145">
        <v>101.1676336360826</v>
      </c>
      <c r="H77" s="158">
        <v>151.80000000000001</v>
      </c>
      <c r="I77" s="136"/>
      <c r="J77" s="155">
        <v>40568</v>
      </c>
      <c r="K77" s="145">
        <v>130.67928018532925</v>
      </c>
      <c r="L77" s="158">
        <v>26</v>
      </c>
      <c r="O77" s="133"/>
      <c r="Q77" s="133"/>
    </row>
    <row r="78" spans="6:17" x14ac:dyDescent="0.4">
      <c r="F78" s="155">
        <v>40214</v>
      </c>
      <c r="G78" s="145">
        <v>52.737777517335523</v>
      </c>
      <c r="H78" s="158">
        <v>81</v>
      </c>
      <c r="I78" s="136"/>
      <c r="J78" s="155">
        <v>40581</v>
      </c>
      <c r="K78" s="145">
        <v>110.49964734050111</v>
      </c>
      <c r="L78" s="158">
        <v>250</v>
      </c>
      <c r="O78" s="133"/>
      <c r="Q78" s="133"/>
    </row>
    <row r="79" spans="6:17" x14ac:dyDescent="0.4">
      <c r="F79" s="155">
        <v>40221</v>
      </c>
      <c r="G79" s="145">
        <v>71.880763274401133</v>
      </c>
      <c r="H79" s="158">
        <v>198</v>
      </c>
      <c r="I79" s="136"/>
      <c r="J79" s="155">
        <v>40585</v>
      </c>
      <c r="K79" s="145">
        <v>110.1516817504756</v>
      </c>
      <c r="L79" s="158">
        <v>30</v>
      </c>
      <c r="O79" s="133"/>
      <c r="Q79" s="133"/>
    </row>
    <row r="80" spans="6:17" x14ac:dyDescent="0.4">
      <c r="F80" s="155">
        <v>40242</v>
      </c>
      <c r="G80" s="145">
        <v>107.09565359745588</v>
      </c>
      <c r="H80" s="158">
        <v>65.099999999999994</v>
      </c>
      <c r="I80" s="136"/>
      <c r="J80" s="155">
        <v>40585</v>
      </c>
      <c r="K80" s="145">
        <v>113.45611005571536</v>
      </c>
      <c r="L80" s="158">
        <v>20</v>
      </c>
      <c r="O80" s="133"/>
      <c r="Q80" s="133"/>
    </row>
    <row r="81" spans="6:17" x14ac:dyDescent="0.4">
      <c r="F81" s="155">
        <v>40266</v>
      </c>
      <c r="G81" s="145">
        <v>57.159287890798467</v>
      </c>
      <c r="H81" s="158">
        <v>250.2</v>
      </c>
      <c r="I81" s="136"/>
      <c r="J81" s="155">
        <v>40610</v>
      </c>
      <c r="K81" s="145">
        <v>90.256287176892172</v>
      </c>
      <c r="L81" s="158">
        <v>150</v>
      </c>
      <c r="O81" s="133"/>
      <c r="Q81" s="133"/>
    </row>
    <row r="82" spans="6:17" x14ac:dyDescent="0.4">
      <c r="F82" s="155">
        <v>40269</v>
      </c>
      <c r="G82" s="145">
        <v>58.685342366910326</v>
      </c>
      <c r="H82" s="158">
        <v>40.5</v>
      </c>
      <c r="I82" s="136"/>
      <c r="J82" s="155">
        <v>40697</v>
      </c>
      <c r="K82" s="145">
        <v>107.59637847732819</v>
      </c>
      <c r="L82" s="158">
        <v>127</v>
      </c>
      <c r="O82" s="133"/>
      <c r="Q82" s="133"/>
    </row>
    <row r="83" spans="6:17" x14ac:dyDescent="0.4">
      <c r="F83" s="155">
        <v>40284</v>
      </c>
      <c r="G83" s="145">
        <v>41.559938697751143</v>
      </c>
      <c r="H83" s="158">
        <v>102.4</v>
      </c>
      <c r="I83" s="136"/>
      <c r="J83" s="155">
        <v>40697</v>
      </c>
      <c r="K83" s="145">
        <v>115.19553556354373</v>
      </c>
      <c r="L83" s="158">
        <v>110</v>
      </c>
      <c r="O83" s="133"/>
      <c r="Q83" s="133"/>
    </row>
    <row r="84" spans="6:17" x14ac:dyDescent="0.4">
      <c r="F84" s="155">
        <v>40287</v>
      </c>
      <c r="G84" s="145">
        <v>84.957980486791726</v>
      </c>
      <c r="H84" s="158">
        <v>50.4</v>
      </c>
      <c r="I84" s="136"/>
      <c r="J84" s="155">
        <v>40715</v>
      </c>
      <c r="K84" s="145">
        <v>102.74055073357263</v>
      </c>
      <c r="L84" s="158">
        <v>150</v>
      </c>
      <c r="O84" s="133"/>
      <c r="Q84" s="133"/>
    </row>
    <row r="85" spans="6:17" x14ac:dyDescent="0.4">
      <c r="F85" s="155">
        <v>40291</v>
      </c>
      <c r="G85" s="145">
        <v>49.00682194018605</v>
      </c>
      <c r="H85" s="158">
        <v>51</v>
      </c>
      <c r="I85" s="136"/>
      <c r="J85" s="155">
        <v>40732</v>
      </c>
      <c r="K85" s="145">
        <v>121.09775972700984</v>
      </c>
      <c r="L85" s="158">
        <v>23</v>
      </c>
      <c r="O85" s="133"/>
      <c r="Q85" s="133"/>
    </row>
    <row r="86" spans="6:17" x14ac:dyDescent="0.4">
      <c r="F86" s="155">
        <v>40297</v>
      </c>
      <c r="G86" s="145">
        <v>109.69805277786398</v>
      </c>
      <c r="H86" s="158">
        <v>143.5</v>
      </c>
      <c r="I86" s="136"/>
      <c r="J86" s="155">
        <v>40738</v>
      </c>
      <c r="K86" s="145">
        <v>97.230944040558128</v>
      </c>
      <c r="L86" s="158">
        <v>20</v>
      </c>
      <c r="O86" s="133"/>
      <c r="Q86" s="133"/>
    </row>
    <row r="87" spans="6:17" x14ac:dyDescent="0.4">
      <c r="F87" s="155">
        <v>40302</v>
      </c>
      <c r="G87" s="145">
        <v>77.072495394811739</v>
      </c>
      <c r="H87" s="158">
        <v>32.5</v>
      </c>
      <c r="I87" s="136"/>
      <c r="J87" s="155">
        <v>40745</v>
      </c>
      <c r="K87" s="145">
        <v>111.9409899558503</v>
      </c>
      <c r="L87" s="158">
        <v>150</v>
      </c>
      <c r="O87" s="133"/>
      <c r="Q87" s="133"/>
    </row>
    <row r="88" spans="6:17" x14ac:dyDescent="0.4">
      <c r="F88" s="155">
        <v>40302</v>
      </c>
      <c r="G88" s="145">
        <v>80.219576177133433</v>
      </c>
      <c r="H88" s="158">
        <v>20</v>
      </c>
      <c r="I88" s="136"/>
      <c r="J88" s="155">
        <v>40815</v>
      </c>
      <c r="K88" s="145">
        <v>82.017484107405636</v>
      </c>
      <c r="L88" s="158">
        <v>250</v>
      </c>
      <c r="O88" s="133"/>
      <c r="Q88" s="133"/>
    </row>
    <row r="89" spans="6:17" x14ac:dyDescent="0.4">
      <c r="F89" s="155">
        <v>40317</v>
      </c>
      <c r="G89" s="145">
        <v>57.850221957897659</v>
      </c>
      <c r="H89" s="158">
        <v>250.8</v>
      </c>
      <c r="I89" s="136"/>
      <c r="J89" s="155">
        <v>40817</v>
      </c>
      <c r="K89" s="145">
        <v>133.03692870117212</v>
      </c>
      <c r="L89" s="158">
        <v>9</v>
      </c>
      <c r="O89" s="133"/>
      <c r="Q89" s="133"/>
    </row>
    <row r="90" spans="6:17" x14ac:dyDescent="0.4">
      <c r="F90" s="155">
        <v>40330</v>
      </c>
      <c r="G90" s="145">
        <v>51.233561442097866</v>
      </c>
      <c r="H90" s="158">
        <v>36</v>
      </c>
      <c r="I90" s="136"/>
      <c r="J90" s="155">
        <v>40878</v>
      </c>
      <c r="K90" s="145">
        <v>218.13997006679676</v>
      </c>
      <c r="L90" s="158">
        <v>20</v>
      </c>
      <c r="O90" s="133"/>
      <c r="Q90" s="133"/>
    </row>
    <row r="91" spans="6:17" x14ac:dyDescent="0.4">
      <c r="F91" s="155">
        <v>40331</v>
      </c>
      <c r="G91" s="145">
        <v>113.11135554027841</v>
      </c>
      <c r="H91" s="158">
        <v>102</v>
      </c>
      <c r="I91" s="136"/>
      <c r="J91" s="155">
        <v>40885</v>
      </c>
      <c r="K91" s="145">
        <v>104.17838165945746</v>
      </c>
      <c r="L91" s="158">
        <v>19</v>
      </c>
      <c r="O91" s="133"/>
      <c r="Q91" s="133"/>
    </row>
    <row r="92" spans="6:17" x14ac:dyDescent="0.4">
      <c r="F92" s="155">
        <v>40332</v>
      </c>
      <c r="G92" s="145">
        <v>96.10577499766049</v>
      </c>
      <c r="H92" s="158">
        <v>36.799999999999997</v>
      </c>
      <c r="I92" s="136"/>
      <c r="J92" s="155">
        <v>40897</v>
      </c>
      <c r="K92" s="145">
        <v>81.803350471648059</v>
      </c>
      <c r="L92" s="158">
        <v>20</v>
      </c>
      <c r="O92" s="133"/>
      <c r="Q92" s="133"/>
    </row>
    <row r="93" spans="6:17" x14ac:dyDescent="0.4">
      <c r="F93" s="155">
        <v>40332</v>
      </c>
      <c r="G93" s="145">
        <v>48.087066418825664</v>
      </c>
      <c r="H93" s="158">
        <v>100</v>
      </c>
      <c r="I93" s="136"/>
      <c r="J93" s="155">
        <v>40897</v>
      </c>
      <c r="K93" s="145">
        <v>80.920971708715271</v>
      </c>
      <c r="L93" s="158">
        <v>20</v>
      </c>
      <c r="O93" s="133"/>
      <c r="Q93" s="133"/>
    </row>
    <row r="94" spans="6:17" x14ac:dyDescent="0.4">
      <c r="F94" s="155">
        <v>40332</v>
      </c>
      <c r="G94" s="145">
        <v>90.837560725511551</v>
      </c>
      <c r="H94" s="158">
        <v>90</v>
      </c>
      <c r="I94" s="136"/>
      <c r="J94" s="155">
        <v>40897</v>
      </c>
      <c r="K94" s="145">
        <v>110.34527680408773</v>
      </c>
      <c r="L94" s="158">
        <v>30</v>
      </c>
      <c r="O94" s="133"/>
      <c r="Q94" s="133"/>
    </row>
    <row r="95" spans="6:17" x14ac:dyDescent="0.4">
      <c r="F95" s="155">
        <v>40333</v>
      </c>
      <c r="G95" s="145">
        <v>64.605453873552406</v>
      </c>
      <c r="H95" s="158">
        <v>30</v>
      </c>
      <c r="I95" s="136"/>
      <c r="J95" s="155">
        <v>40909</v>
      </c>
      <c r="K95" s="145">
        <v>82.937356166687763</v>
      </c>
      <c r="L95" s="158">
        <v>15</v>
      </c>
      <c r="O95" s="133"/>
      <c r="Q95" s="133"/>
    </row>
    <row r="96" spans="6:17" x14ac:dyDescent="0.4">
      <c r="F96" s="155">
        <v>40338</v>
      </c>
      <c r="G96" s="145">
        <v>114.03994434344681</v>
      </c>
      <c r="H96" s="158">
        <v>150</v>
      </c>
      <c r="I96" s="136"/>
      <c r="J96" s="155">
        <v>40909</v>
      </c>
      <c r="K96" s="145">
        <v>74.409786058782956</v>
      </c>
      <c r="L96" s="158">
        <v>15</v>
      </c>
      <c r="O96" s="133"/>
      <c r="Q96" s="133"/>
    </row>
    <row r="97" spans="6:17" x14ac:dyDescent="0.4">
      <c r="F97" s="155">
        <v>40338</v>
      </c>
      <c r="G97" s="145">
        <v>116.25617639743018</v>
      </c>
      <c r="H97" s="158">
        <v>168</v>
      </c>
      <c r="I97" s="136"/>
      <c r="J97" s="155">
        <v>40942</v>
      </c>
      <c r="K97" s="145">
        <v>83.426933085535097</v>
      </c>
      <c r="L97" s="158">
        <v>200</v>
      </c>
      <c r="O97" s="133"/>
      <c r="Q97" s="133"/>
    </row>
    <row r="98" spans="6:17" x14ac:dyDescent="0.4">
      <c r="F98" s="155">
        <v>40338</v>
      </c>
      <c r="G98" s="145">
        <v>114.03994434344681</v>
      </c>
      <c r="H98" s="158">
        <v>150</v>
      </c>
      <c r="I98" s="136"/>
      <c r="J98" s="155">
        <v>40966</v>
      </c>
      <c r="K98" s="145">
        <v>57.620026552602383</v>
      </c>
      <c r="L98" s="158">
        <v>20</v>
      </c>
      <c r="O98" s="133"/>
      <c r="Q98" s="133"/>
    </row>
    <row r="99" spans="6:17" x14ac:dyDescent="0.4">
      <c r="F99" s="155">
        <v>40338</v>
      </c>
      <c r="G99" s="145">
        <v>116.25617639743018</v>
      </c>
      <c r="H99" s="158">
        <v>132</v>
      </c>
      <c r="I99" s="136"/>
      <c r="J99" s="155">
        <v>41093</v>
      </c>
      <c r="K99" s="145">
        <v>87.290865194941006</v>
      </c>
      <c r="L99" s="158">
        <v>20</v>
      </c>
      <c r="O99" s="133"/>
      <c r="Q99" s="133"/>
    </row>
    <row r="100" spans="6:17" x14ac:dyDescent="0.4">
      <c r="F100" s="155">
        <v>40350</v>
      </c>
      <c r="G100" s="145">
        <v>89.734196850339274</v>
      </c>
      <c r="H100" s="158">
        <v>81.599999999999994</v>
      </c>
      <c r="I100" s="136"/>
      <c r="J100" s="155">
        <v>41093</v>
      </c>
      <c r="K100" s="145">
        <v>89.80384502839263</v>
      </c>
      <c r="L100" s="158">
        <v>20</v>
      </c>
      <c r="O100" s="133"/>
      <c r="Q100" s="133"/>
    </row>
    <row r="101" spans="6:17" x14ac:dyDescent="0.4">
      <c r="F101" s="155">
        <v>40359</v>
      </c>
      <c r="G101" s="145">
        <v>54.350168122162877</v>
      </c>
      <c r="H101" s="158">
        <v>114</v>
      </c>
      <c r="I101" s="136"/>
      <c r="J101" s="155">
        <v>41124</v>
      </c>
      <c r="K101" s="145">
        <v>86.942379729033604</v>
      </c>
      <c r="L101" s="158">
        <v>20</v>
      </c>
      <c r="O101" s="133"/>
      <c r="Q101" s="133"/>
    </row>
    <row r="102" spans="6:17" x14ac:dyDescent="0.4">
      <c r="F102" s="155">
        <v>40366</v>
      </c>
      <c r="G102" s="145">
        <v>36.646434771243314</v>
      </c>
      <c r="H102" s="158">
        <v>78.2</v>
      </c>
      <c r="I102" s="136"/>
      <c r="J102" s="155">
        <v>41134</v>
      </c>
      <c r="K102" s="145">
        <v>86.953975002641542</v>
      </c>
      <c r="L102" s="158">
        <v>20</v>
      </c>
      <c r="O102" s="133"/>
      <c r="Q102" s="133"/>
    </row>
    <row r="103" spans="6:17" x14ac:dyDescent="0.4">
      <c r="F103" s="155">
        <v>40368</v>
      </c>
      <c r="G103" s="145">
        <v>54.393625324381219</v>
      </c>
      <c r="H103" s="158">
        <v>42.5</v>
      </c>
      <c r="I103" s="136"/>
      <c r="J103" s="155">
        <v>41137</v>
      </c>
      <c r="K103" s="145">
        <v>85.116521318063178</v>
      </c>
      <c r="L103" s="158">
        <v>102</v>
      </c>
      <c r="O103" s="133"/>
      <c r="Q103" s="133"/>
    </row>
    <row r="104" spans="6:17" x14ac:dyDescent="0.4">
      <c r="F104" s="155">
        <v>40374</v>
      </c>
      <c r="G104" s="145">
        <v>43.75900264039317</v>
      </c>
      <c r="H104" s="158">
        <v>99.2</v>
      </c>
      <c r="I104" s="136"/>
      <c r="J104" s="155">
        <v>41150</v>
      </c>
      <c r="K104" s="145">
        <v>82.278995859770305</v>
      </c>
      <c r="L104" s="158">
        <v>20</v>
      </c>
      <c r="O104" s="133"/>
      <c r="Q104" s="133"/>
    </row>
    <row r="105" spans="6:17" x14ac:dyDescent="0.4">
      <c r="F105" s="155">
        <v>40380</v>
      </c>
      <c r="G105" s="145">
        <v>78.444069151437404</v>
      </c>
      <c r="H105" s="158">
        <v>99.2</v>
      </c>
      <c r="I105" s="136"/>
      <c r="J105" s="155">
        <v>41152</v>
      </c>
      <c r="K105" s="145">
        <v>88.227334807971346</v>
      </c>
      <c r="L105" s="158">
        <v>250</v>
      </c>
      <c r="O105" s="133"/>
      <c r="Q105" s="133"/>
    </row>
    <row r="106" spans="6:17" x14ac:dyDescent="0.4">
      <c r="F106" s="155">
        <v>40381</v>
      </c>
      <c r="G106" s="145">
        <v>110.66402762753356</v>
      </c>
      <c r="H106" s="158">
        <v>102.5</v>
      </c>
      <c r="I106" s="136"/>
      <c r="J106" s="155">
        <v>41169</v>
      </c>
      <c r="K106" s="145">
        <v>80.555504530150273</v>
      </c>
      <c r="L106" s="158">
        <v>20</v>
      </c>
      <c r="O106" s="133"/>
      <c r="Q106" s="133"/>
    </row>
    <row r="107" spans="6:17" x14ac:dyDescent="0.4">
      <c r="F107" s="155">
        <v>40400</v>
      </c>
      <c r="G107" s="145">
        <v>87.819348308215652</v>
      </c>
      <c r="H107" s="158">
        <v>110.4</v>
      </c>
      <c r="I107" s="136"/>
      <c r="J107" s="155">
        <v>41169</v>
      </c>
      <c r="K107" s="145">
        <v>96.273109336038459</v>
      </c>
      <c r="L107" s="158">
        <v>20.8</v>
      </c>
      <c r="O107" s="133"/>
      <c r="Q107" s="133"/>
    </row>
    <row r="108" spans="6:17" x14ac:dyDescent="0.4">
      <c r="F108" s="155">
        <v>40406</v>
      </c>
      <c r="G108" s="145">
        <v>54.477611633329964</v>
      </c>
      <c r="H108" s="158">
        <v>199.8</v>
      </c>
      <c r="I108" s="136"/>
      <c r="J108" s="155">
        <v>41199</v>
      </c>
      <c r="K108" s="145">
        <v>82.665744688357279</v>
      </c>
      <c r="L108" s="158">
        <v>10</v>
      </c>
      <c r="O108" s="133"/>
      <c r="Q108" s="133"/>
    </row>
    <row r="109" spans="6:17" x14ac:dyDescent="0.4">
      <c r="F109" s="155">
        <v>40410</v>
      </c>
      <c r="G109" s="145">
        <v>121.98672303286173</v>
      </c>
      <c r="H109" s="158">
        <v>49</v>
      </c>
      <c r="I109" s="136"/>
      <c r="J109" s="155">
        <v>41207</v>
      </c>
      <c r="K109" s="145">
        <v>53.809784737509418</v>
      </c>
      <c r="L109" s="158">
        <v>50</v>
      </c>
      <c r="O109" s="133"/>
      <c r="Q109" s="133"/>
    </row>
    <row r="110" spans="6:17" x14ac:dyDescent="0.4">
      <c r="F110" s="155">
        <v>40422</v>
      </c>
      <c r="G110" s="145">
        <v>69.003386165540249</v>
      </c>
      <c r="H110" s="158">
        <v>79.2</v>
      </c>
      <c r="I110" s="136"/>
      <c r="J110" s="155">
        <v>41214</v>
      </c>
      <c r="K110" s="145">
        <v>68.240330929720201</v>
      </c>
      <c r="L110" s="158">
        <v>20</v>
      </c>
      <c r="O110" s="133"/>
      <c r="Q110" s="133"/>
    </row>
    <row r="111" spans="6:17" x14ac:dyDescent="0.4">
      <c r="F111" s="155">
        <v>40429</v>
      </c>
      <c r="G111" s="145">
        <v>79.345722094725772</v>
      </c>
      <c r="H111" s="158">
        <v>55.2</v>
      </c>
      <c r="I111" s="136"/>
      <c r="J111" s="155">
        <v>41228</v>
      </c>
      <c r="K111" s="145">
        <v>78.718386144874557</v>
      </c>
      <c r="L111" s="158">
        <v>20</v>
      </c>
      <c r="O111" s="133"/>
      <c r="Q111" s="133"/>
    </row>
    <row r="112" spans="6:17" x14ac:dyDescent="0.4">
      <c r="F112" s="155">
        <v>40438</v>
      </c>
      <c r="G112" s="145">
        <v>33.917542500887372</v>
      </c>
      <c r="H112" s="158">
        <v>148.80000000000001</v>
      </c>
      <c r="I112" s="136"/>
      <c r="J112" s="155">
        <v>41255</v>
      </c>
      <c r="K112" s="145">
        <v>77.098371459659049</v>
      </c>
      <c r="L112" s="158">
        <v>250</v>
      </c>
      <c r="O112" s="133"/>
      <c r="Q112" s="133"/>
    </row>
    <row r="113" spans="6:17" x14ac:dyDescent="0.4">
      <c r="F113" s="155">
        <v>40443</v>
      </c>
      <c r="G113" s="145">
        <v>42.579971735531565</v>
      </c>
      <c r="H113" s="158">
        <v>80</v>
      </c>
      <c r="I113" s="136"/>
      <c r="J113" s="155">
        <v>41256</v>
      </c>
      <c r="K113" s="145">
        <v>80.318451061926751</v>
      </c>
      <c r="L113" s="158">
        <v>20</v>
      </c>
      <c r="O113" s="133"/>
      <c r="Q113" s="133"/>
    </row>
    <row r="114" spans="6:17" x14ac:dyDescent="0.4">
      <c r="F114" s="155">
        <v>40462</v>
      </c>
      <c r="G114" s="145">
        <v>108.24505586712817</v>
      </c>
      <c r="H114" s="158">
        <v>49.8</v>
      </c>
      <c r="I114" s="136"/>
      <c r="J114" s="155">
        <v>41309</v>
      </c>
      <c r="K114" s="145">
        <v>96.653412914908998</v>
      </c>
      <c r="L114" s="158">
        <v>28.8</v>
      </c>
      <c r="O114" s="133"/>
      <c r="Q114" s="133"/>
    </row>
    <row r="115" spans="6:17" x14ac:dyDescent="0.4">
      <c r="F115" s="155">
        <v>40469</v>
      </c>
      <c r="G115" s="145">
        <v>107.49796957135423</v>
      </c>
      <c r="H115" s="158">
        <v>31.68</v>
      </c>
      <c r="I115" s="136"/>
      <c r="J115" s="155">
        <v>41333</v>
      </c>
      <c r="K115" s="145">
        <v>77.344977044547335</v>
      </c>
      <c r="L115" s="158">
        <v>45</v>
      </c>
      <c r="O115" s="133"/>
      <c r="Q115" s="133"/>
    </row>
    <row r="116" spans="6:17" x14ac:dyDescent="0.4">
      <c r="F116" s="155">
        <v>40487</v>
      </c>
      <c r="G116" s="145">
        <v>38.36371187402861</v>
      </c>
      <c r="H116" s="158">
        <v>161</v>
      </c>
      <c r="I116" s="136"/>
      <c r="J116" s="155">
        <v>41355</v>
      </c>
      <c r="K116" s="145">
        <v>83.071288828573969</v>
      </c>
      <c r="L116" s="158">
        <v>20</v>
      </c>
      <c r="O116" s="133"/>
      <c r="Q116" s="133"/>
    </row>
    <row r="117" spans="6:17" x14ac:dyDescent="0.4">
      <c r="F117" s="155">
        <v>40494</v>
      </c>
      <c r="G117" s="145">
        <v>63.517600060201985</v>
      </c>
      <c r="H117" s="158">
        <v>99</v>
      </c>
      <c r="I117" s="136"/>
      <c r="J117" s="155">
        <v>41355</v>
      </c>
      <c r="K117" s="145">
        <v>81.795282422778698</v>
      </c>
      <c r="L117" s="158">
        <v>20</v>
      </c>
      <c r="O117" s="133"/>
      <c r="Q117" s="133"/>
    </row>
    <row r="118" spans="6:17" x14ac:dyDescent="0.4">
      <c r="F118" s="155">
        <v>40518</v>
      </c>
      <c r="G118" s="145">
        <v>32.88385851826412</v>
      </c>
      <c r="H118" s="158">
        <v>201</v>
      </c>
      <c r="I118" s="136"/>
      <c r="J118" s="155">
        <v>41358</v>
      </c>
      <c r="K118" s="145">
        <v>72.67541840683802</v>
      </c>
      <c r="L118" s="158">
        <v>20</v>
      </c>
      <c r="O118" s="133"/>
      <c r="Q118" s="133"/>
    </row>
    <row r="119" spans="6:17" x14ac:dyDescent="0.4">
      <c r="F119" s="155">
        <v>40521</v>
      </c>
      <c r="G119" s="145">
        <v>27.687832335479612</v>
      </c>
      <c r="H119" s="158">
        <v>167.89999999999998</v>
      </c>
      <c r="I119" s="136"/>
      <c r="J119" s="155">
        <v>41374</v>
      </c>
      <c r="K119" s="145">
        <v>81.624943373945641</v>
      </c>
      <c r="L119" s="158">
        <v>20</v>
      </c>
      <c r="O119" s="133"/>
      <c r="Q119" s="133"/>
    </row>
    <row r="120" spans="6:17" x14ac:dyDescent="0.4">
      <c r="F120" s="155">
        <v>40529</v>
      </c>
      <c r="G120" s="145">
        <v>100.2984440402888</v>
      </c>
      <c r="H120" s="158">
        <v>78.2</v>
      </c>
      <c r="I120" s="136"/>
      <c r="J120" s="155">
        <v>41380</v>
      </c>
      <c r="K120" s="145">
        <v>60.0322595419576</v>
      </c>
      <c r="L120" s="158">
        <v>20</v>
      </c>
      <c r="O120" s="133"/>
      <c r="Q120" s="133"/>
    </row>
    <row r="121" spans="6:17" x14ac:dyDescent="0.4">
      <c r="F121" s="155">
        <v>40529</v>
      </c>
      <c r="G121" s="145">
        <v>94.805752496750401</v>
      </c>
      <c r="H121" s="158">
        <v>78.2</v>
      </c>
      <c r="I121" s="136"/>
      <c r="J121" s="155">
        <v>41426</v>
      </c>
      <c r="K121" s="145">
        <v>56.213772917396433</v>
      </c>
      <c r="L121" s="158">
        <v>20</v>
      </c>
      <c r="O121" s="133"/>
      <c r="Q121" s="133"/>
    </row>
    <row r="122" spans="6:17" x14ac:dyDescent="0.4">
      <c r="F122" s="155">
        <v>40529</v>
      </c>
      <c r="G122" s="145">
        <v>54.424574148746167</v>
      </c>
      <c r="H122" s="158">
        <v>50</v>
      </c>
      <c r="I122" s="136"/>
      <c r="J122" s="155">
        <v>41428</v>
      </c>
      <c r="K122" s="145">
        <v>63.514662765746657</v>
      </c>
      <c r="L122" s="158">
        <v>48</v>
      </c>
      <c r="O122" s="133"/>
      <c r="Q122" s="133"/>
    </row>
    <row r="123" spans="6:17" x14ac:dyDescent="0.4">
      <c r="F123" s="155">
        <v>40529</v>
      </c>
      <c r="G123" s="145">
        <v>51.298286364792389</v>
      </c>
      <c r="H123" s="158">
        <v>38.46</v>
      </c>
      <c r="I123" s="136"/>
      <c r="J123" s="155">
        <v>41428</v>
      </c>
      <c r="K123" s="145">
        <v>64.365996588358087</v>
      </c>
      <c r="L123" s="158">
        <v>40</v>
      </c>
      <c r="O123" s="133"/>
      <c r="Q123" s="133"/>
    </row>
    <row r="124" spans="6:17" x14ac:dyDescent="0.4">
      <c r="F124" s="155">
        <v>40534</v>
      </c>
      <c r="G124" s="145">
        <v>43.238325495491772</v>
      </c>
      <c r="H124" s="158">
        <v>27.3</v>
      </c>
      <c r="I124" s="136"/>
      <c r="J124" s="155">
        <v>41458</v>
      </c>
      <c r="K124" s="145">
        <v>54.630616138445191</v>
      </c>
      <c r="L124" s="158">
        <v>50</v>
      </c>
      <c r="O124" s="133"/>
      <c r="Q124" s="133"/>
    </row>
    <row r="125" spans="6:17" x14ac:dyDescent="0.4">
      <c r="F125" s="155">
        <v>40535</v>
      </c>
      <c r="G125" s="145">
        <v>64.558410110893632</v>
      </c>
      <c r="H125" s="158">
        <v>28.5</v>
      </c>
      <c r="I125" s="136"/>
      <c r="J125" s="155">
        <v>41465</v>
      </c>
      <c r="K125" s="145">
        <v>56.026393674338351</v>
      </c>
      <c r="L125" s="158">
        <v>40</v>
      </c>
      <c r="O125" s="133"/>
      <c r="Q125" s="133"/>
    </row>
    <row r="126" spans="6:17" x14ac:dyDescent="0.4">
      <c r="F126" s="155">
        <v>40535</v>
      </c>
      <c r="G126" s="145">
        <v>70.30024983023084</v>
      </c>
      <c r="H126" s="158">
        <v>34.200000000000003</v>
      </c>
      <c r="I126" s="136"/>
      <c r="J126" s="155">
        <v>41465</v>
      </c>
      <c r="K126" s="145">
        <v>60.099855479946847</v>
      </c>
      <c r="L126" s="158">
        <v>20</v>
      </c>
      <c r="O126" s="133"/>
      <c r="Q126" s="133"/>
    </row>
    <row r="127" spans="6:17" x14ac:dyDescent="0.4">
      <c r="F127" s="155">
        <v>40535</v>
      </c>
      <c r="G127" s="145">
        <v>53.22333411376944</v>
      </c>
      <c r="H127" s="158">
        <v>48</v>
      </c>
      <c r="I127" s="136"/>
      <c r="J127" s="155">
        <v>41472</v>
      </c>
      <c r="K127" s="145">
        <v>78.615846450293716</v>
      </c>
      <c r="L127" s="158">
        <v>20</v>
      </c>
      <c r="O127" s="133"/>
      <c r="Q127" s="133"/>
    </row>
    <row r="128" spans="6:17" x14ac:dyDescent="0.4">
      <c r="F128" s="155">
        <v>40575</v>
      </c>
      <c r="G128" s="145">
        <v>99.585638508754997</v>
      </c>
      <c r="H128" s="158">
        <v>257.60000000000002</v>
      </c>
      <c r="I128" s="136"/>
      <c r="J128" s="155">
        <v>41472</v>
      </c>
      <c r="K128" s="145">
        <v>78.615846450293716</v>
      </c>
      <c r="L128" s="158">
        <v>12</v>
      </c>
      <c r="O128" s="133"/>
      <c r="Q128" s="133"/>
    </row>
    <row r="129" spans="6:17" x14ac:dyDescent="0.4">
      <c r="F129" s="155">
        <v>40612</v>
      </c>
      <c r="G129" s="145">
        <v>63.090306511399945</v>
      </c>
      <c r="H129" s="158">
        <v>100</v>
      </c>
      <c r="I129" s="136"/>
      <c r="J129" s="155">
        <v>41523</v>
      </c>
      <c r="K129" s="145">
        <v>63.715144126867884</v>
      </c>
      <c r="L129" s="158">
        <v>15</v>
      </c>
      <c r="O129" s="133"/>
      <c r="Q129" s="133"/>
    </row>
    <row r="130" spans="6:17" x14ac:dyDescent="0.4">
      <c r="F130" s="155">
        <v>40639</v>
      </c>
      <c r="G130" s="145">
        <v>97.401285257342749</v>
      </c>
      <c r="H130" s="158">
        <v>155.1</v>
      </c>
      <c r="I130" s="136"/>
      <c r="J130" s="155">
        <v>41536</v>
      </c>
      <c r="K130" s="145">
        <v>95.752571496246716</v>
      </c>
      <c r="L130" s="158">
        <v>20</v>
      </c>
      <c r="O130" s="133"/>
      <c r="Q130" s="133"/>
    </row>
    <row r="131" spans="6:17" x14ac:dyDescent="0.4">
      <c r="F131" s="155">
        <v>40653</v>
      </c>
      <c r="G131" s="145">
        <v>32.037855261086563</v>
      </c>
      <c r="H131" s="158">
        <v>100.8</v>
      </c>
      <c r="I131" s="136"/>
      <c r="J131" s="155">
        <v>41544</v>
      </c>
      <c r="K131" s="145">
        <v>61.044211140401245</v>
      </c>
      <c r="L131" s="158">
        <v>20</v>
      </c>
      <c r="O131" s="133"/>
      <c r="Q131" s="133"/>
    </row>
    <row r="132" spans="6:17" x14ac:dyDescent="0.4">
      <c r="F132" s="155">
        <v>40668</v>
      </c>
      <c r="G132" s="145">
        <v>60.800860637250267</v>
      </c>
      <c r="H132" s="158">
        <v>165.6</v>
      </c>
      <c r="I132" s="136"/>
      <c r="J132" s="155">
        <v>41556</v>
      </c>
      <c r="K132" s="145">
        <v>63.252258643009228</v>
      </c>
      <c r="L132" s="158">
        <v>20</v>
      </c>
      <c r="O132" s="133"/>
      <c r="Q132" s="133"/>
    </row>
    <row r="133" spans="6:17" x14ac:dyDescent="0.4">
      <c r="F133" s="155">
        <v>40669</v>
      </c>
      <c r="G133" s="145">
        <v>30.174857188302855</v>
      </c>
      <c r="H133" s="158">
        <v>131.1</v>
      </c>
      <c r="I133" s="136"/>
      <c r="J133" s="155">
        <v>41569</v>
      </c>
      <c r="K133" s="145">
        <v>61.267000232154551</v>
      </c>
      <c r="L133" s="158">
        <v>20</v>
      </c>
      <c r="O133" s="133"/>
      <c r="Q133" s="133"/>
    </row>
    <row r="134" spans="6:17" x14ac:dyDescent="0.4">
      <c r="F134" s="155">
        <v>40676</v>
      </c>
      <c r="G134" s="145">
        <v>66.304721716166142</v>
      </c>
      <c r="H134" s="158">
        <v>214.4</v>
      </c>
      <c r="I134" s="136"/>
      <c r="J134" s="155">
        <v>41609</v>
      </c>
      <c r="K134" s="145">
        <v>78.042245775809263</v>
      </c>
      <c r="L134" s="158">
        <v>7.3140000000000001</v>
      </c>
      <c r="O134" s="133"/>
      <c r="Q134" s="133"/>
    </row>
    <row r="135" spans="6:17" x14ac:dyDescent="0.4">
      <c r="F135" s="155">
        <v>40679</v>
      </c>
      <c r="G135" s="145">
        <v>29.041725442561695</v>
      </c>
      <c r="H135" s="158">
        <v>150.36000000000001</v>
      </c>
      <c r="I135" s="136"/>
      <c r="J135" s="155">
        <v>41614</v>
      </c>
      <c r="K135" s="145">
        <v>64.117240502304497</v>
      </c>
      <c r="L135" s="158">
        <v>20</v>
      </c>
      <c r="O135" s="133"/>
      <c r="Q135" s="133"/>
    </row>
    <row r="136" spans="6:17" x14ac:dyDescent="0.4">
      <c r="F136" s="155">
        <v>40679</v>
      </c>
      <c r="G136" s="145">
        <v>20.869138886231376</v>
      </c>
      <c r="H136" s="158">
        <v>108</v>
      </c>
      <c r="I136" s="136"/>
      <c r="J136" s="155">
        <v>41627</v>
      </c>
      <c r="K136" s="145">
        <v>53.260198223249645</v>
      </c>
      <c r="L136" s="158">
        <v>150</v>
      </c>
      <c r="O136" s="133"/>
      <c r="Q136" s="133"/>
    </row>
    <row r="137" spans="6:17" x14ac:dyDescent="0.4">
      <c r="F137" s="155">
        <v>40683</v>
      </c>
      <c r="G137" s="145">
        <v>51.094051865381708</v>
      </c>
      <c r="H137" s="158">
        <v>115</v>
      </c>
      <c r="I137" s="136"/>
      <c r="J137" s="155">
        <v>41669</v>
      </c>
      <c r="K137" s="145">
        <v>65.668732558977624</v>
      </c>
      <c r="L137" s="158">
        <v>7</v>
      </c>
      <c r="O137" s="133"/>
      <c r="Q137" s="133"/>
    </row>
    <row r="138" spans="6:17" x14ac:dyDescent="0.4">
      <c r="F138" s="155">
        <v>40701</v>
      </c>
      <c r="G138" s="145">
        <v>35.775437560927713</v>
      </c>
      <c r="H138" s="158">
        <v>202</v>
      </c>
      <c r="I138" s="136"/>
      <c r="J138" s="155">
        <v>41690</v>
      </c>
      <c r="K138" s="145">
        <v>46.826516009472016</v>
      </c>
      <c r="L138" s="158">
        <v>10.416</v>
      </c>
      <c r="O138" s="133"/>
      <c r="Q138" s="133"/>
    </row>
    <row r="139" spans="6:17" x14ac:dyDescent="0.4">
      <c r="F139" s="155">
        <v>40715</v>
      </c>
      <c r="G139" s="145">
        <v>45.75892136996859</v>
      </c>
      <c r="H139" s="158">
        <v>40</v>
      </c>
      <c r="I139" s="136"/>
      <c r="J139" s="155">
        <v>41715</v>
      </c>
      <c r="K139" s="145">
        <v>60.360814617509256</v>
      </c>
      <c r="L139" s="158">
        <v>20</v>
      </c>
      <c r="O139" s="133"/>
      <c r="Q139" s="133"/>
    </row>
    <row r="140" spans="6:17" x14ac:dyDescent="0.4">
      <c r="F140" s="155">
        <v>40721</v>
      </c>
      <c r="G140" s="145">
        <v>32.362413748578085</v>
      </c>
      <c r="H140" s="158">
        <v>200</v>
      </c>
      <c r="I140" s="136"/>
      <c r="J140" s="155">
        <v>41724</v>
      </c>
      <c r="K140" s="145">
        <v>56.564060633116803</v>
      </c>
      <c r="L140" s="158">
        <v>26.66</v>
      </c>
      <c r="O140" s="133"/>
      <c r="Q140" s="133"/>
    </row>
    <row r="141" spans="6:17" x14ac:dyDescent="0.4">
      <c r="F141" s="155">
        <v>40722</v>
      </c>
      <c r="G141" s="145">
        <v>59.281846776157806</v>
      </c>
      <c r="H141" s="158">
        <v>104.4</v>
      </c>
      <c r="I141" s="136"/>
      <c r="J141" s="155">
        <v>41730</v>
      </c>
      <c r="K141" s="145">
        <v>62.179439591627272</v>
      </c>
      <c r="L141" s="158">
        <v>10.3</v>
      </c>
      <c r="O141" s="133"/>
      <c r="Q141" s="133"/>
    </row>
    <row r="142" spans="6:17" x14ac:dyDescent="0.4">
      <c r="F142" s="155">
        <v>40723</v>
      </c>
      <c r="G142" s="145">
        <v>77.151933705334272</v>
      </c>
      <c r="H142" s="158">
        <v>20</v>
      </c>
      <c r="I142" s="136"/>
      <c r="J142" s="155">
        <v>41760</v>
      </c>
      <c r="K142" s="145">
        <v>41.825414051737255</v>
      </c>
      <c r="L142" s="158">
        <v>157.5</v>
      </c>
      <c r="O142" s="133"/>
      <c r="Q142" s="133"/>
    </row>
    <row r="143" spans="6:17" x14ac:dyDescent="0.4">
      <c r="F143" s="155">
        <v>40730</v>
      </c>
      <c r="G143" s="145">
        <v>39.222397258668181</v>
      </c>
      <c r="H143" s="158">
        <v>199.92</v>
      </c>
      <c r="I143" s="136"/>
      <c r="J143" s="155">
        <v>41786</v>
      </c>
      <c r="K143" s="145">
        <v>60.023334159885067</v>
      </c>
      <c r="L143" s="158">
        <v>30</v>
      </c>
      <c r="O143" s="133"/>
      <c r="Q143" s="133"/>
    </row>
    <row r="144" spans="6:17" x14ac:dyDescent="0.4">
      <c r="F144" s="155">
        <v>40739</v>
      </c>
      <c r="G144" s="145">
        <v>79.55744230723748</v>
      </c>
      <c r="H144" s="158">
        <v>162</v>
      </c>
      <c r="I144" s="136"/>
      <c r="J144" s="155">
        <v>41791</v>
      </c>
      <c r="K144" s="145">
        <v>62.775120253174975</v>
      </c>
      <c r="L144" s="158">
        <v>20</v>
      </c>
      <c r="O144" s="133"/>
      <c r="Q144" s="133"/>
    </row>
    <row r="145" spans="6:17" x14ac:dyDescent="0.4">
      <c r="F145" s="155">
        <v>40752</v>
      </c>
      <c r="G145" s="145">
        <v>82.255850024631783</v>
      </c>
      <c r="H145" s="158">
        <v>102.5</v>
      </c>
      <c r="I145" s="136"/>
      <c r="J145" s="155">
        <v>41802</v>
      </c>
      <c r="K145" s="145">
        <v>54.421452968467172</v>
      </c>
      <c r="L145" s="158">
        <v>30</v>
      </c>
      <c r="O145" s="133"/>
      <c r="Q145" s="133"/>
    </row>
    <row r="146" spans="6:17" x14ac:dyDescent="0.4">
      <c r="F146" s="155">
        <v>40758</v>
      </c>
      <c r="G146" s="145">
        <v>56.811235682613557</v>
      </c>
      <c r="H146" s="158">
        <v>120</v>
      </c>
      <c r="I146" s="136"/>
      <c r="J146" s="155">
        <v>41838</v>
      </c>
      <c r="K146" s="145">
        <v>51.531644255374999</v>
      </c>
      <c r="L146" s="158">
        <v>93.6</v>
      </c>
      <c r="O146" s="133"/>
      <c r="Q146" s="133"/>
    </row>
    <row r="147" spans="6:17" x14ac:dyDescent="0.4">
      <c r="F147" s="155">
        <v>40763</v>
      </c>
      <c r="G147" s="145">
        <v>44.699266002028487</v>
      </c>
      <c r="H147" s="158">
        <v>42</v>
      </c>
      <c r="I147" s="136"/>
      <c r="J147" s="155">
        <v>41843</v>
      </c>
      <c r="K147" s="145">
        <v>54.895855942905136</v>
      </c>
      <c r="L147" s="158">
        <v>75</v>
      </c>
      <c r="O147" s="133"/>
      <c r="Q147" s="133"/>
    </row>
    <row r="148" spans="6:17" x14ac:dyDescent="0.4">
      <c r="F148" s="155">
        <v>40770</v>
      </c>
      <c r="G148" s="145">
        <v>32.687794761118795</v>
      </c>
      <c r="H148" s="158">
        <v>200</v>
      </c>
      <c r="I148" s="136"/>
      <c r="J148" s="155">
        <v>41844</v>
      </c>
      <c r="K148" s="145">
        <v>54.630616138445191</v>
      </c>
      <c r="L148" s="158">
        <v>56</v>
      </c>
      <c r="O148" s="133"/>
      <c r="Q148" s="133"/>
    </row>
    <row r="149" spans="6:17" x14ac:dyDescent="0.4">
      <c r="F149" s="155">
        <v>40772</v>
      </c>
      <c r="G149" s="145">
        <v>40.57260806218838</v>
      </c>
      <c r="H149" s="158">
        <v>50</v>
      </c>
      <c r="I149" s="136"/>
      <c r="J149" s="155">
        <v>41844</v>
      </c>
      <c r="K149" s="145">
        <v>55.168765966498313</v>
      </c>
      <c r="L149" s="158">
        <v>56</v>
      </c>
      <c r="O149" s="133"/>
      <c r="Q149" s="133"/>
    </row>
    <row r="150" spans="6:17" x14ac:dyDescent="0.4">
      <c r="F150" s="155">
        <v>40772</v>
      </c>
      <c r="G150" s="145">
        <v>40.606660398359395</v>
      </c>
      <c r="H150" s="158">
        <v>37.5</v>
      </c>
      <c r="I150" s="136"/>
      <c r="J150" s="155">
        <v>41870</v>
      </c>
      <c r="K150" s="145">
        <v>57.682934694433456</v>
      </c>
      <c r="L150" s="158">
        <v>105</v>
      </c>
      <c r="O150" s="133"/>
      <c r="Q150" s="133"/>
    </row>
    <row r="151" spans="6:17" x14ac:dyDescent="0.4">
      <c r="F151" s="155">
        <v>40785</v>
      </c>
      <c r="G151" s="145">
        <v>25.512892151290568</v>
      </c>
      <c r="H151" s="158">
        <v>100.8</v>
      </c>
      <c r="I151" s="136"/>
      <c r="J151" s="155">
        <v>41876</v>
      </c>
      <c r="K151" s="145">
        <v>57.791921562831128</v>
      </c>
      <c r="L151" s="158">
        <v>60</v>
      </c>
      <c r="O151" s="133"/>
      <c r="Q151" s="133"/>
    </row>
    <row r="152" spans="6:17" x14ac:dyDescent="0.4">
      <c r="F152" s="155">
        <v>40793</v>
      </c>
      <c r="G152" s="145">
        <v>26.995650491496104</v>
      </c>
      <c r="H152" s="158">
        <v>104</v>
      </c>
      <c r="I152" s="136"/>
      <c r="J152" s="155">
        <v>41885</v>
      </c>
      <c r="K152" s="145">
        <v>48.013278402974613</v>
      </c>
      <c r="L152" s="158">
        <v>60</v>
      </c>
      <c r="O152" s="133"/>
      <c r="Q152" s="133"/>
    </row>
    <row r="153" spans="6:17" x14ac:dyDescent="0.4">
      <c r="F153" s="155">
        <v>40798</v>
      </c>
      <c r="G153" s="145">
        <v>35.018091694497507</v>
      </c>
      <c r="H153" s="158">
        <v>92.34</v>
      </c>
      <c r="I153" s="136"/>
      <c r="J153" s="155">
        <v>41886</v>
      </c>
      <c r="K153" s="145">
        <v>44.468702713956525</v>
      </c>
      <c r="L153" s="158">
        <v>52</v>
      </c>
      <c r="O153" s="133"/>
      <c r="Q153" s="133"/>
    </row>
    <row r="154" spans="6:17" x14ac:dyDescent="0.4">
      <c r="F154" s="155">
        <v>40798</v>
      </c>
      <c r="G154" s="145">
        <v>39.366743604271669</v>
      </c>
      <c r="H154" s="158">
        <v>201.6</v>
      </c>
      <c r="I154" s="136"/>
      <c r="J154" s="155">
        <v>41886</v>
      </c>
      <c r="K154" s="145">
        <v>53.145800296636239</v>
      </c>
      <c r="L154" s="158">
        <v>120</v>
      </c>
      <c r="O154" s="133"/>
      <c r="Q154" s="133"/>
    </row>
    <row r="155" spans="6:17" x14ac:dyDescent="0.4">
      <c r="F155" s="155">
        <v>40799</v>
      </c>
      <c r="G155" s="145">
        <v>67.73092370454907</v>
      </c>
      <c r="H155" s="158">
        <v>100.65</v>
      </c>
      <c r="I155" s="136"/>
      <c r="J155" s="155">
        <v>41915</v>
      </c>
      <c r="K155" s="145">
        <v>56.369383221106091</v>
      </c>
      <c r="L155" s="158">
        <v>30</v>
      </c>
      <c r="O155" s="133"/>
      <c r="Q155" s="133"/>
    </row>
    <row r="156" spans="6:17" x14ac:dyDescent="0.4">
      <c r="F156" s="155">
        <v>40817</v>
      </c>
      <c r="G156" s="145">
        <v>36.040516793644677</v>
      </c>
      <c r="H156" s="158">
        <v>48</v>
      </c>
      <c r="I156" s="136"/>
      <c r="J156" s="155">
        <v>41920</v>
      </c>
      <c r="K156" s="145">
        <v>50.173001903860701</v>
      </c>
      <c r="L156" s="158">
        <v>101.3</v>
      </c>
      <c r="O156" s="133"/>
      <c r="Q156" s="133"/>
    </row>
    <row r="157" spans="6:17" x14ac:dyDescent="0.4">
      <c r="F157" s="155">
        <v>40850</v>
      </c>
      <c r="G157" s="145">
        <v>26.468544354431618</v>
      </c>
      <c r="H157" s="158">
        <v>98.9</v>
      </c>
      <c r="I157" s="136"/>
      <c r="J157" s="155">
        <v>41920</v>
      </c>
      <c r="K157" s="145">
        <v>50.900981374424873</v>
      </c>
      <c r="L157" s="158">
        <v>51</v>
      </c>
      <c r="O157" s="133"/>
      <c r="Q157" s="133"/>
    </row>
    <row r="158" spans="6:17" x14ac:dyDescent="0.4">
      <c r="F158" s="155">
        <v>40850</v>
      </c>
      <c r="G158" s="145">
        <v>28.08948726183316</v>
      </c>
      <c r="H158" s="158">
        <v>100.8</v>
      </c>
      <c r="I158" s="136"/>
      <c r="J158" s="155">
        <v>41920</v>
      </c>
      <c r="K158" s="145">
        <v>50.8470545002357</v>
      </c>
      <c r="L158" s="158">
        <v>76.5</v>
      </c>
      <c r="O158" s="133"/>
      <c r="Q158" s="133"/>
    </row>
    <row r="159" spans="6:17" x14ac:dyDescent="0.4">
      <c r="F159" s="155">
        <v>40855</v>
      </c>
      <c r="G159" s="145">
        <v>29.097975137605744</v>
      </c>
      <c r="H159" s="158">
        <v>59.8</v>
      </c>
      <c r="I159" s="136"/>
      <c r="J159" s="155">
        <v>41920</v>
      </c>
      <c r="K159" s="145">
        <v>54.433529988139618</v>
      </c>
      <c r="L159" s="158">
        <v>30</v>
      </c>
      <c r="O159" s="133"/>
      <c r="Q159" s="133"/>
    </row>
    <row r="160" spans="6:17" x14ac:dyDescent="0.4">
      <c r="F160" s="155">
        <v>40863</v>
      </c>
      <c r="G160" s="145">
        <v>76.183199228236177</v>
      </c>
      <c r="H160" s="158">
        <v>49.5</v>
      </c>
      <c r="I160" s="136"/>
      <c r="J160" s="155">
        <v>41920</v>
      </c>
      <c r="K160" s="145">
        <v>57.001050405484413</v>
      </c>
      <c r="L160" s="158">
        <v>80</v>
      </c>
      <c r="O160" s="133"/>
      <c r="Q160" s="133"/>
    </row>
    <row r="161" spans="6:17" x14ac:dyDescent="0.4">
      <c r="F161" s="155">
        <v>40863</v>
      </c>
      <c r="G161" s="145">
        <v>52.708792483275701</v>
      </c>
      <c r="H161" s="158">
        <v>39.9</v>
      </c>
      <c r="I161" s="136"/>
      <c r="J161" s="155">
        <v>41920</v>
      </c>
      <c r="K161" s="145">
        <v>54.867666886459702</v>
      </c>
      <c r="L161" s="158">
        <v>103</v>
      </c>
      <c r="O161" s="133"/>
      <c r="Q161" s="133"/>
    </row>
    <row r="162" spans="6:17" x14ac:dyDescent="0.4">
      <c r="F162" s="155">
        <v>40875</v>
      </c>
      <c r="G162" s="145">
        <v>75.900229808117473</v>
      </c>
      <c r="H162" s="158">
        <v>20.65</v>
      </c>
      <c r="I162" s="136"/>
      <c r="J162" s="155">
        <v>41932</v>
      </c>
      <c r="K162" s="145">
        <v>54.06898241815334</v>
      </c>
      <c r="L162" s="158">
        <v>40</v>
      </c>
      <c r="O162" s="133"/>
      <c r="Q162" s="133"/>
    </row>
    <row r="163" spans="6:17" x14ac:dyDescent="0.4">
      <c r="F163" s="155">
        <v>40886</v>
      </c>
      <c r="G163" s="145">
        <v>36.875155727313938</v>
      </c>
      <c r="H163" s="158">
        <v>75</v>
      </c>
      <c r="I163" s="136"/>
      <c r="J163" s="155">
        <v>41933</v>
      </c>
      <c r="K163" s="145">
        <v>59.097275301369088</v>
      </c>
      <c r="L163" s="158">
        <v>11.4</v>
      </c>
      <c r="O163" s="133"/>
      <c r="Q163" s="133"/>
    </row>
    <row r="164" spans="6:17" x14ac:dyDescent="0.4">
      <c r="F164" s="155">
        <v>40890</v>
      </c>
      <c r="G164" s="145">
        <v>29.089315516865852</v>
      </c>
      <c r="H164" s="158">
        <v>201.25</v>
      </c>
      <c r="I164" s="136"/>
      <c r="J164" s="155">
        <v>41934</v>
      </c>
      <c r="K164" s="145">
        <v>53.697203498830198</v>
      </c>
      <c r="L164" s="158">
        <v>20</v>
      </c>
      <c r="O164" s="133"/>
      <c r="Q164" s="133"/>
    </row>
    <row r="165" spans="6:17" x14ac:dyDescent="0.4">
      <c r="F165" s="155">
        <v>40890</v>
      </c>
      <c r="G165" s="145">
        <v>29.875691552626492</v>
      </c>
      <c r="H165" s="158">
        <v>79.599999999999994</v>
      </c>
      <c r="I165" s="136"/>
      <c r="J165" s="155">
        <v>41934</v>
      </c>
      <c r="K165" s="145">
        <v>53.697203498830198</v>
      </c>
      <c r="L165" s="158">
        <v>20</v>
      </c>
      <c r="O165" s="133"/>
      <c r="Q165" s="133"/>
    </row>
    <row r="166" spans="6:17" x14ac:dyDescent="0.4">
      <c r="F166" s="155">
        <v>40892</v>
      </c>
      <c r="G166" s="145">
        <v>29.80886445942064</v>
      </c>
      <c r="H166" s="158">
        <v>49.2</v>
      </c>
      <c r="I166" s="136"/>
      <c r="J166" s="155">
        <v>41934</v>
      </c>
      <c r="K166" s="145">
        <v>53.697203498830198</v>
      </c>
      <c r="L166" s="158">
        <v>15</v>
      </c>
      <c r="O166" s="133"/>
      <c r="Q166" s="133"/>
    </row>
    <row r="167" spans="6:17" x14ac:dyDescent="0.4">
      <c r="F167" s="155">
        <v>40897</v>
      </c>
      <c r="G167" s="145">
        <v>30.349908878858663</v>
      </c>
      <c r="H167" s="158">
        <v>78.400000000000006</v>
      </c>
      <c r="I167" s="136"/>
      <c r="J167" s="155">
        <v>41934</v>
      </c>
      <c r="K167" s="145">
        <v>53.697203498830198</v>
      </c>
      <c r="L167" s="158">
        <v>20</v>
      </c>
      <c r="O167" s="133"/>
      <c r="Q167" s="133"/>
    </row>
    <row r="168" spans="6:17" x14ac:dyDescent="0.4">
      <c r="F168" s="155">
        <v>40897</v>
      </c>
      <c r="G168" s="145">
        <v>61.970720192019549</v>
      </c>
      <c r="H168" s="158">
        <v>110.4</v>
      </c>
      <c r="I168" s="136"/>
      <c r="J168" s="155">
        <v>41934</v>
      </c>
      <c r="K168" s="145">
        <v>47.517543263682654</v>
      </c>
      <c r="L168" s="158">
        <v>20</v>
      </c>
      <c r="O168" s="133"/>
      <c r="Q168" s="133"/>
    </row>
    <row r="169" spans="6:17" x14ac:dyDescent="0.4">
      <c r="F169" s="155">
        <v>40897</v>
      </c>
      <c r="G169" s="145">
        <v>64.159896477279915</v>
      </c>
      <c r="H169" s="158">
        <v>30.4</v>
      </c>
      <c r="I169" s="136"/>
      <c r="J169" s="155">
        <v>41934</v>
      </c>
      <c r="K169" s="145">
        <v>63.017888107887231</v>
      </c>
      <c r="L169" s="158">
        <v>14.7</v>
      </c>
      <c r="O169" s="133"/>
      <c r="Q169" s="133"/>
    </row>
    <row r="170" spans="6:17" x14ac:dyDescent="0.4">
      <c r="F170" s="155">
        <v>40899</v>
      </c>
      <c r="G170" s="145">
        <v>45.420349359642209</v>
      </c>
      <c r="H170" s="158">
        <v>14.4</v>
      </c>
      <c r="I170" s="136"/>
      <c r="J170" s="155">
        <v>41934</v>
      </c>
      <c r="K170" s="145">
        <v>61.115633576738659</v>
      </c>
      <c r="L170" s="158">
        <v>19.5</v>
      </c>
      <c r="O170" s="133"/>
      <c r="Q170" s="133"/>
    </row>
    <row r="171" spans="6:17" x14ac:dyDescent="0.4">
      <c r="F171" s="155">
        <v>40927</v>
      </c>
      <c r="G171" s="145">
        <v>32.9032736078494</v>
      </c>
      <c r="H171" s="158">
        <v>310.39999999999998</v>
      </c>
      <c r="I171" s="136"/>
      <c r="J171" s="155">
        <v>41934</v>
      </c>
      <c r="K171" s="145">
        <v>61.130851612987875</v>
      </c>
      <c r="L171" s="158">
        <v>19.5</v>
      </c>
      <c r="O171" s="133"/>
      <c r="Q171" s="133"/>
    </row>
    <row r="172" spans="6:17" x14ac:dyDescent="0.4">
      <c r="F172" s="155">
        <v>40946</v>
      </c>
      <c r="G172" s="145">
        <v>43.137850124132498</v>
      </c>
      <c r="H172" s="158">
        <v>21</v>
      </c>
      <c r="I172" s="136"/>
      <c r="J172" s="155">
        <v>41936</v>
      </c>
      <c r="K172" s="145">
        <v>63.220971033618881</v>
      </c>
      <c r="L172" s="158">
        <v>100</v>
      </c>
      <c r="O172" s="133"/>
      <c r="Q172" s="133"/>
    </row>
    <row r="173" spans="6:17" x14ac:dyDescent="0.4">
      <c r="F173" s="155">
        <v>40954</v>
      </c>
      <c r="G173" s="145">
        <v>27.978822247697863</v>
      </c>
      <c r="H173" s="158">
        <v>30.400000000000002</v>
      </c>
      <c r="I173" s="136"/>
      <c r="J173" s="155">
        <v>41950</v>
      </c>
      <c r="K173" s="145">
        <v>66.86319797232855</v>
      </c>
      <c r="L173" s="158">
        <v>40</v>
      </c>
      <c r="O173" s="133"/>
      <c r="Q173" s="133"/>
    </row>
    <row r="174" spans="6:17" x14ac:dyDescent="0.4">
      <c r="F174" s="155">
        <v>40956</v>
      </c>
      <c r="G174" s="145">
        <v>90.101291984111725</v>
      </c>
      <c r="H174" s="158">
        <v>50</v>
      </c>
      <c r="I174" s="136"/>
      <c r="J174" s="155">
        <v>41950</v>
      </c>
      <c r="K174" s="145">
        <v>66.86319797232855</v>
      </c>
      <c r="L174" s="158">
        <v>50</v>
      </c>
      <c r="O174" s="133"/>
      <c r="Q174" s="133"/>
    </row>
    <row r="175" spans="6:17" x14ac:dyDescent="0.4">
      <c r="F175" s="155">
        <v>40967</v>
      </c>
      <c r="G175" s="145">
        <v>29.821801949117305</v>
      </c>
      <c r="H175" s="158">
        <v>91</v>
      </c>
      <c r="I175" s="136"/>
      <c r="J175" s="155">
        <v>41956</v>
      </c>
      <c r="K175" s="145">
        <v>58.76764294160288</v>
      </c>
      <c r="L175" s="158">
        <v>30</v>
      </c>
      <c r="O175" s="133"/>
      <c r="Q175" s="133"/>
    </row>
    <row r="176" spans="6:17" x14ac:dyDescent="0.4">
      <c r="F176" s="155">
        <v>40981</v>
      </c>
      <c r="G176" s="145">
        <v>29.875691552626492</v>
      </c>
      <c r="H176" s="158">
        <v>51.2</v>
      </c>
      <c r="I176" s="136"/>
      <c r="J176" s="155">
        <v>41961</v>
      </c>
      <c r="K176" s="145">
        <v>46.790340520336485</v>
      </c>
      <c r="L176" s="158">
        <v>45</v>
      </c>
      <c r="O176" s="133"/>
      <c r="Q176" s="133"/>
    </row>
    <row r="177" spans="6:17" x14ac:dyDescent="0.4">
      <c r="F177" s="155">
        <v>40985</v>
      </c>
      <c r="G177" s="145">
        <v>37.199369592919659</v>
      </c>
      <c r="H177" s="158">
        <v>202</v>
      </c>
      <c r="I177" s="136"/>
      <c r="J177" s="155">
        <v>41982</v>
      </c>
      <c r="K177" s="145">
        <v>56.140627073301616</v>
      </c>
      <c r="L177" s="158">
        <v>130</v>
      </c>
      <c r="O177" s="133"/>
      <c r="Q177" s="133"/>
    </row>
    <row r="178" spans="6:17" x14ac:dyDescent="0.4">
      <c r="F178" s="155">
        <v>40997</v>
      </c>
      <c r="G178" s="145">
        <v>31.251800473339806</v>
      </c>
      <c r="H178" s="158">
        <v>48</v>
      </c>
      <c r="I178" s="136"/>
      <c r="J178" s="155">
        <v>42036</v>
      </c>
      <c r="K178" s="145">
        <v>54.830343198507002</v>
      </c>
      <c r="L178" s="158">
        <v>80</v>
      </c>
      <c r="O178" s="133"/>
      <c r="Q178" s="133"/>
    </row>
    <row r="179" spans="6:17" x14ac:dyDescent="0.4">
      <c r="F179" s="155">
        <v>41010</v>
      </c>
      <c r="G179" s="145">
        <v>44.360007828668238</v>
      </c>
      <c r="H179" s="158">
        <v>54</v>
      </c>
      <c r="I179" s="136"/>
      <c r="J179" s="155">
        <v>42065</v>
      </c>
      <c r="K179" s="145">
        <v>96.759678505304777</v>
      </c>
      <c r="L179" s="158">
        <v>6</v>
      </c>
      <c r="O179" s="133"/>
      <c r="Q179" s="133"/>
    </row>
    <row r="180" spans="6:17" x14ac:dyDescent="0.4">
      <c r="F180" s="155">
        <v>41056</v>
      </c>
      <c r="G180" s="145">
        <v>56.127066885784231</v>
      </c>
      <c r="H180" s="158">
        <v>69</v>
      </c>
      <c r="I180" s="136"/>
      <c r="J180" s="155">
        <v>42065</v>
      </c>
      <c r="K180" s="145">
        <v>40.361237103976819</v>
      </c>
      <c r="L180" s="158">
        <v>25</v>
      </c>
      <c r="O180" s="133"/>
      <c r="Q180" s="133"/>
    </row>
    <row r="181" spans="6:17" x14ac:dyDescent="0.4">
      <c r="F181" s="155">
        <v>41152</v>
      </c>
      <c r="G181" s="145">
        <v>45.770844530610304</v>
      </c>
      <c r="H181" s="158">
        <v>100.3</v>
      </c>
      <c r="I181" s="136"/>
      <c r="J181" s="155">
        <v>42066</v>
      </c>
      <c r="K181" s="145">
        <v>59.38586192764545</v>
      </c>
      <c r="L181" s="158">
        <v>62.25</v>
      </c>
      <c r="O181" s="133"/>
      <c r="Q181" s="133"/>
    </row>
    <row r="182" spans="6:17" x14ac:dyDescent="0.4">
      <c r="F182" s="155">
        <v>41214</v>
      </c>
      <c r="G182" s="145">
        <v>51.663897985915277</v>
      </c>
      <c r="H182" s="158">
        <v>50</v>
      </c>
      <c r="I182" s="136"/>
      <c r="J182" s="155">
        <v>42067</v>
      </c>
      <c r="K182" s="145">
        <v>35.68772569200425</v>
      </c>
      <c r="L182" s="158">
        <v>70</v>
      </c>
      <c r="O182" s="133"/>
      <c r="Q182" s="133"/>
    </row>
    <row r="183" spans="6:17" x14ac:dyDescent="0.4">
      <c r="F183" s="155">
        <v>41257</v>
      </c>
      <c r="G183" s="145">
        <v>53.795810477226794</v>
      </c>
      <c r="H183" s="158">
        <v>15</v>
      </c>
      <c r="I183" s="136"/>
      <c r="J183" s="155">
        <v>42067</v>
      </c>
      <c r="K183" s="145">
        <v>36.141527457425084</v>
      </c>
      <c r="L183" s="158">
        <v>70</v>
      </c>
      <c r="O183" s="133"/>
      <c r="Q183" s="133"/>
    </row>
    <row r="184" spans="6:17" x14ac:dyDescent="0.4">
      <c r="F184" s="155">
        <v>41290</v>
      </c>
      <c r="G184" s="145">
        <v>28.377689700794807</v>
      </c>
      <c r="H184" s="158">
        <v>74.8</v>
      </c>
      <c r="I184" s="136"/>
      <c r="J184" s="155">
        <v>42068</v>
      </c>
      <c r="K184" s="145">
        <v>80.165376932496414</v>
      </c>
      <c r="L184" s="158">
        <v>10.5</v>
      </c>
      <c r="O184" s="133"/>
      <c r="Q184" s="133"/>
    </row>
    <row r="185" spans="6:17" x14ac:dyDescent="0.4">
      <c r="F185" s="155">
        <v>41312</v>
      </c>
      <c r="G185" s="145">
        <v>28.083631253142027</v>
      </c>
      <c r="H185" s="158">
        <v>200.6</v>
      </c>
      <c r="I185" s="136"/>
      <c r="J185" s="155">
        <v>42086</v>
      </c>
      <c r="K185" s="145">
        <v>65.013615963571439</v>
      </c>
      <c r="L185" s="158">
        <v>20</v>
      </c>
      <c r="O185" s="133"/>
      <c r="Q185" s="133"/>
    </row>
    <row r="186" spans="6:17" x14ac:dyDescent="0.4">
      <c r="F186" s="155">
        <v>41380</v>
      </c>
      <c r="G186" s="145">
        <v>45.820230589820561</v>
      </c>
      <c r="H186" s="158">
        <v>74.8</v>
      </c>
      <c r="I186" s="136"/>
      <c r="J186" s="155">
        <v>42088</v>
      </c>
      <c r="K186" s="145">
        <v>44.983306197820262</v>
      </c>
      <c r="L186" s="158">
        <v>30</v>
      </c>
      <c r="O186" s="133"/>
      <c r="Q186" s="133"/>
    </row>
    <row r="187" spans="6:17" x14ac:dyDescent="0.4">
      <c r="F187" s="155">
        <v>41400</v>
      </c>
      <c r="G187" s="145">
        <v>28.778983406403455</v>
      </c>
      <c r="H187" s="158">
        <v>62.4</v>
      </c>
      <c r="I187" s="136"/>
      <c r="J187" s="155">
        <v>42097</v>
      </c>
      <c r="K187" s="145">
        <v>45.094283458879936</v>
      </c>
      <c r="L187" s="158">
        <v>81</v>
      </c>
      <c r="O187" s="133"/>
      <c r="Q187" s="133"/>
    </row>
    <row r="188" spans="6:17" x14ac:dyDescent="0.4">
      <c r="F188" s="155">
        <v>41418</v>
      </c>
      <c r="G188" s="145">
        <v>84.333597736011384</v>
      </c>
      <c r="H188" s="158">
        <v>39</v>
      </c>
      <c r="I188" s="136"/>
      <c r="J188" s="155">
        <v>42097</v>
      </c>
      <c r="K188" s="145">
        <v>43.262201020825145</v>
      </c>
      <c r="L188" s="158">
        <v>54</v>
      </c>
      <c r="O188" s="133"/>
      <c r="Q188" s="133"/>
    </row>
    <row r="189" spans="6:17" x14ac:dyDescent="0.4">
      <c r="F189" s="155">
        <v>41426</v>
      </c>
      <c r="G189" s="145">
        <v>21.809330817628943</v>
      </c>
      <c r="H189" s="158">
        <v>200</v>
      </c>
      <c r="I189" s="136"/>
      <c r="J189" s="155">
        <v>42108</v>
      </c>
      <c r="K189" s="145">
        <v>60.413314906856783</v>
      </c>
      <c r="L189" s="158">
        <v>6.8</v>
      </c>
      <c r="O189" s="133"/>
      <c r="Q189" s="133"/>
    </row>
    <row r="190" spans="6:17" x14ac:dyDescent="0.4">
      <c r="F190" s="155">
        <v>41426</v>
      </c>
      <c r="G190" s="145">
        <v>21.29817565759193</v>
      </c>
      <c r="H190" s="158">
        <v>200</v>
      </c>
      <c r="I190" s="136"/>
      <c r="J190" s="155">
        <v>42111</v>
      </c>
      <c r="K190" s="145">
        <v>50.55380853610972</v>
      </c>
      <c r="L190" s="158">
        <v>20</v>
      </c>
      <c r="O190" s="133"/>
      <c r="Q190" s="133"/>
    </row>
    <row r="191" spans="6:17" x14ac:dyDescent="0.4">
      <c r="F191" s="155">
        <v>41430</v>
      </c>
      <c r="G191" s="145">
        <v>44.962947010569017</v>
      </c>
      <c r="H191" s="158">
        <v>200</v>
      </c>
      <c r="I191" s="136"/>
      <c r="J191" s="155">
        <v>42124</v>
      </c>
      <c r="K191" s="145">
        <v>42.612506666224505</v>
      </c>
      <c r="L191" s="158">
        <v>50.6</v>
      </c>
      <c r="O191" s="133"/>
      <c r="Q191" s="133"/>
    </row>
    <row r="192" spans="6:17" x14ac:dyDescent="0.4">
      <c r="F192" s="155">
        <v>41440</v>
      </c>
      <c r="G192" s="145">
        <v>23.019495971214301</v>
      </c>
      <c r="H192" s="158">
        <v>250</v>
      </c>
      <c r="I192" s="136"/>
      <c r="J192" s="155">
        <v>42124</v>
      </c>
      <c r="K192" s="145">
        <v>56.724891088024599</v>
      </c>
      <c r="L192" s="158">
        <v>52</v>
      </c>
      <c r="O192" s="133"/>
      <c r="Q192" s="133"/>
    </row>
    <row r="193" spans="6:17" x14ac:dyDescent="0.4">
      <c r="F193" s="155">
        <v>41440</v>
      </c>
      <c r="G193" s="145">
        <v>20.810884433646535</v>
      </c>
      <c r="H193" s="158">
        <v>199</v>
      </c>
      <c r="I193" s="136"/>
      <c r="J193" s="155">
        <v>42151</v>
      </c>
      <c r="K193" s="145">
        <v>63.990237632796891</v>
      </c>
      <c r="L193" s="158">
        <v>4.9000000000000004</v>
      </c>
      <c r="O193" s="133"/>
      <c r="Q193" s="133"/>
    </row>
    <row r="194" spans="6:17" x14ac:dyDescent="0.4">
      <c r="F194" s="155">
        <v>41446</v>
      </c>
      <c r="G194" s="145">
        <v>29.65217550958786</v>
      </c>
      <c r="H194" s="158">
        <v>102.4</v>
      </c>
      <c r="I194" s="136"/>
      <c r="J194" s="155">
        <v>42156</v>
      </c>
      <c r="K194" s="145">
        <v>70.687963714631124</v>
      </c>
      <c r="L194" s="158">
        <v>3.6</v>
      </c>
      <c r="O194" s="133"/>
      <c r="Q194" s="133"/>
    </row>
    <row r="195" spans="6:17" x14ac:dyDescent="0.4">
      <c r="F195" s="155">
        <v>41453</v>
      </c>
      <c r="G195" s="145">
        <v>53.469382020789439</v>
      </c>
      <c r="H195" s="158">
        <v>80</v>
      </c>
      <c r="I195" s="136"/>
      <c r="J195" s="155">
        <v>42160</v>
      </c>
      <c r="K195" s="145">
        <v>40.082688466248207</v>
      </c>
      <c r="L195" s="158">
        <v>100</v>
      </c>
      <c r="O195" s="133"/>
      <c r="Q195" s="133"/>
    </row>
    <row r="196" spans="6:17" x14ac:dyDescent="0.4">
      <c r="F196" s="155">
        <v>41457</v>
      </c>
      <c r="G196" s="145">
        <v>49.753534473447587</v>
      </c>
      <c r="H196" s="158">
        <v>50.4</v>
      </c>
      <c r="I196" s="136"/>
      <c r="J196" s="155">
        <v>42164</v>
      </c>
      <c r="K196" s="145">
        <v>64.56406710994888</v>
      </c>
      <c r="L196" s="158">
        <v>80</v>
      </c>
      <c r="O196" s="133"/>
      <c r="Q196" s="133"/>
    </row>
    <row r="197" spans="6:17" x14ac:dyDescent="0.4">
      <c r="F197" s="155">
        <v>41457</v>
      </c>
      <c r="G197" s="145">
        <v>23.776422250308798</v>
      </c>
      <c r="H197" s="158">
        <v>200</v>
      </c>
      <c r="I197" s="136"/>
      <c r="J197" s="155">
        <v>42174</v>
      </c>
      <c r="K197" s="145">
        <v>41.996760280273485</v>
      </c>
      <c r="L197" s="158">
        <v>100</v>
      </c>
      <c r="O197" s="133"/>
      <c r="Q197" s="133"/>
    </row>
    <row r="198" spans="6:17" x14ac:dyDescent="0.4">
      <c r="F198" s="155">
        <v>41462</v>
      </c>
      <c r="G198" s="145">
        <v>53.469382020789439</v>
      </c>
      <c r="H198" s="158">
        <v>80</v>
      </c>
      <c r="I198" s="136"/>
      <c r="J198" s="155">
        <v>42178</v>
      </c>
      <c r="K198" s="145">
        <v>46.538170599278388</v>
      </c>
      <c r="L198" s="158">
        <v>46</v>
      </c>
      <c r="O198" s="133"/>
      <c r="Q198" s="133"/>
    </row>
    <row r="199" spans="6:17" x14ac:dyDescent="0.4">
      <c r="F199" s="155">
        <v>41463</v>
      </c>
      <c r="G199" s="145">
        <v>20.337822316185854</v>
      </c>
      <c r="H199" s="158">
        <v>100</v>
      </c>
      <c r="I199" s="136"/>
      <c r="J199" s="155">
        <v>42180</v>
      </c>
      <c r="K199" s="145">
        <v>52.24117308862413</v>
      </c>
      <c r="L199" s="158">
        <v>100.815</v>
      </c>
      <c r="O199" s="133"/>
      <c r="Q199" s="133"/>
    </row>
    <row r="200" spans="6:17" x14ac:dyDescent="0.4">
      <c r="F200" s="155">
        <v>41465</v>
      </c>
      <c r="G200" s="145">
        <v>22.329013123001836</v>
      </c>
      <c r="H200" s="158">
        <v>249.9</v>
      </c>
      <c r="I200" s="136"/>
      <c r="J200" s="155">
        <v>42185</v>
      </c>
      <c r="K200" s="145">
        <v>58.27153606886651</v>
      </c>
      <c r="L200" s="158">
        <v>7.06</v>
      </c>
      <c r="O200" s="133"/>
      <c r="Q200" s="133"/>
    </row>
    <row r="201" spans="6:17" x14ac:dyDescent="0.4">
      <c r="F201" s="155">
        <v>41472</v>
      </c>
      <c r="G201" s="145">
        <v>23.317302673465075</v>
      </c>
      <c r="H201" s="158">
        <v>150</v>
      </c>
      <c r="I201" s="136"/>
      <c r="J201" s="155">
        <v>42186</v>
      </c>
      <c r="K201" s="145">
        <v>60.995395492116785</v>
      </c>
      <c r="L201" s="158">
        <v>13</v>
      </c>
      <c r="O201" s="133"/>
      <c r="Q201" s="133"/>
    </row>
    <row r="202" spans="6:17" x14ac:dyDescent="0.4">
      <c r="F202" s="155">
        <v>41479</v>
      </c>
      <c r="G202" s="145">
        <v>25.77178988801208</v>
      </c>
      <c r="H202" s="158">
        <v>205.7</v>
      </c>
      <c r="I202" s="136"/>
      <c r="J202" s="155">
        <v>42186</v>
      </c>
      <c r="K202" s="145">
        <v>62.650429845840414</v>
      </c>
      <c r="L202" s="158">
        <v>20</v>
      </c>
      <c r="O202" s="133"/>
      <c r="Q202" s="133"/>
    </row>
    <row r="203" spans="6:17" x14ac:dyDescent="0.4">
      <c r="F203" s="155">
        <v>41498</v>
      </c>
      <c r="G203" s="145">
        <v>48.25525348276642</v>
      </c>
      <c r="H203" s="158">
        <v>20</v>
      </c>
      <c r="I203" s="136"/>
      <c r="J203" s="155">
        <v>42200</v>
      </c>
      <c r="K203" s="145">
        <v>49.643911089058506</v>
      </c>
      <c r="L203" s="158">
        <v>125</v>
      </c>
      <c r="O203" s="133"/>
      <c r="Q203" s="133"/>
    </row>
    <row r="204" spans="6:17" x14ac:dyDescent="0.4">
      <c r="F204" s="155">
        <v>41506</v>
      </c>
      <c r="G204" s="145">
        <v>54.755968387744971</v>
      </c>
      <c r="H204" s="158">
        <v>147.6</v>
      </c>
      <c r="I204" s="136"/>
      <c r="J204" s="155">
        <v>42201</v>
      </c>
      <c r="K204" s="145">
        <v>46.667680401473191</v>
      </c>
      <c r="L204" s="158">
        <v>150</v>
      </c>
      <c r="O204" s="133"/>
      <c r="Q204" s="133"/>
    </row>
    <row r="205" spans="6:17" x14ac:dyDescent="0.4">
      <c r="F205" s="155">
        <v>41506</v>
      </c>
      <c r="G205" s="145">
        <v>53.533095043127133</v>
      </c>
      <c r="H205" s="158">
        <v>184.8</v>
      </c>
      <c r="I205" s="136"/>
      <c r="J205" s="155">
        <v>42206</v>
      </c>
      <c r="K205" s="145">
        <v>43.752277127637655</v>
      </c>
      <c r="L205" s="158">
        <v>20</v>
      </c>
      <c r="O205" s="133"/>
      <c r="Q205" s="133"/>
    </row>
    <row r="206" spans="6:17" x14ac:dyDescent="0.4">
      <c r="F206" s="155">
        <v>41528</v>
      </c>
      <c r="G206" s="145">
        <v>30.068336750679716</v>
      </c>
      <c r="H206" s="158">
        <v>60</v>
      </c>
      <c r="I206" s="136"/>
      <c r="J206" s="155">
        <v>42221</v>
      </c>
      <c r="K206" s="145">
        <v>43.026839920156732</v>
      </c>
      <c r="L206" s="158">
        <v>30</v>
      </c>
      <c r="O206" s="133"/>
      <c r="Q206" s="133"/>
    </row>
    <row r="207" spans="6:17" x14ac:dyDescent="0.4">
      <c r="F207" s="155">
        <v>41556</v>
      </c>
      <c r="G207" s="145">
        <v>20.357616070794393</v>
      </c>
      <c r="H207" s="158">
        <v>198.9</v>
      </c>
      <c r="I207" s="136"/>
      <c r="J207" s="155">
        <v>42225</v>
      </c>
      <c r="K207" s="145">
        <v>39.081696497216079</v>
      </c>
      <c r="L207" s="158">
        <v>30</v>
      </c>
      <c r="O207" s="133"/>
      <c r="Q207" s="133"/>
    </row>
    <row r="208" spans="6:17" x14ac:dyDescent="0.4">
      <c r="F208" s="155">
        <v>41557</v>
      </c>
      <c r="G208" s="145">
        <v>19.07468981372482</v>
      </c>
      <c r="H208" s="158">
        <v>200</v>
      </c>
      <c r="I208" s="136"/>
      <c r="J208" s="155">
        <v>42228</v>
      </c>
      <c r="K208" s="145">
        <v>47.916239973021511</v>
      </c>
      <c r="L208" s="158">
        <v>10</v>
      </c>
      <c r="O208" s="133"/>
      <c r="Q208" s="133"/>
    </row>
    <row r="209" spans="6:17" x14ac:dyDescent="0.4">
      <c r="F209" s="155">
        <v>41557</v>
      </c>
      <c r="G209" s="145">
        <v>19.07468981372482</v>
      </c>
      <c r="H209" s="158">
        <v>199.8</v>
      </c>
      <c r="I209" s="136"/>
      <c r="J209" s="155">
        <v>42232</v>
      </c>
      <c r="K209" s="145">
        <v>47.916239973021511</v>
      </c>
      <c r="L209" s="158">
        <v>10</v>
      </c>
      <c r="O209" s="133"/>
      <c r="Q209" s="133"/>
    </row>
    <row r="210" spans="6:17" x14ac:dyDescent="0.4">
      <c r="F210" s="155">
        <v>41557</v>
      </c>
      <c r="G210" s="145">
        <v>20.362922986250648</v>
      </c>
      <c r="H210" s="158">
        <v>200</v>
      </c>
      <c r="I210" s="136"/>
      <c r="J210" s="155">
        <v>42244</v>
      </c>
      <c r="K210" s="145">
        <v>48.674857224043222</v>
      </c>
      <c r="L210" s="158">
        <v>150</v>
      </c>
      <c r="O210" s="133"/>
      <c r="Q210" s="133"/>
    </row>
    <row r="211" spans="6:17" x14ac:dyDescent="0.4">
      <c r="F211" s="155">
        <v>41564</v>
      </c>
      <c r="G211" s="145">
        <v>21.15355551312188</v>
      </c>
      <c r="H211" s="158">
        <v>400</v>
      </c>
      <c r="I211" s="136"/>
      <c r="J211" s="155">
        <v>42250</v>
      </c>
      <c r="K211" s="145">
        <v>71.722926883534242</v>
      </c>
      <c r="L211" s="158">
        <v>10.88</v>
      </c>
      <c r="O211" s="133"/>
      <c r="Q211" s="133"/>
    </row>
    <row r="212" spans="6:17" x14ac:dyDescent="0.4">
      <c r="F212" s="155">
        <v>41572</v>
      </c>
      <c r="G212" s="145">
        <v>53.96909479264896</v>
      </c>
      <c r="H212" s="158">
        <v>19.8</v>
      </c>
      <c r="I212" s="136"/>
      <c r="J212" s="155">
        <v>42270</v>
      </c>
      <c r="K212" s="145">
        <v>44.808079861692804</v>
      </c>
      <c r="L212" s="158">
        <v>52</v>
      </c>
      <c r="O212" s="133"/>
      <c r="Q212" s="133"/>
    </row>
    <row r="213" spans="6:17" x14ac:dyDescent="0.4">
      <c r="F213" s="155">
        <v>41579</v>
      </c>
      <c r="G213" s="145">
        <v>29.49055822639037</v>
      </c>
      <c r="H213" s="158">
        <v>249.2</v>
      </c>
      <c r="I213" s="136"/>
      <c r="J213" s="155">
        <v>42270</v>
      </c>
      <c r="K213" s="145">
        <v>45.364736619904015</v>
      </c>
      <c r="L213" s="158">
        <v>52</v>
      </c>
      <c r="O213" s="133"/>
      <c r="Q213" s="133"/>
    </row>
    <row r="214" spans="6:17" x14ac:dyDescent="0.4">
      <c r="F214" s="155">
        <v>41584</v>
      </c>
      <c r="G214" s="145">
        <v>23.381244760999692</v>
      </c>
      <c r="H214" s="158">
        <v>106</v>
      </c>
      <c r="I214" s="136"/>
      <c r="J214" s="155">
        <v>42271</v>
      </c>
      <c r="K214" s="145">
        <v>39.227348106939829</v>
      </c>
      <c r="L214" s="158">
        <v>25</v>
      </c>
      <c r="O214" s="133"/>
      <c r="Q214" s="133"/>
    </row>
    <row r="215" spans="6:17" x14ac:dyDescent="0.4">
      <c r="F215" s="155">
        <v>41584</v>
      </c>
      <c r="G215" s="145">
        <v>23.381244760999692</v>
      </c>
      <c r="H215" s="158">
        <v>172</v>
      </c>
      <c r="I215" s="136"/>
      <c r="J215" s="155">
        <v>42278</v>
      </c>
      <c r="K215" s="145">
        <v>55.313197749851334</v>
      </c>
      <c r="L215" s="158">
        <v>146</v>
      </c>
      <c r="O215" s="133"/>
      <c r="Q215" s="133"/>
    </row>
    <row r="216" spans="6:17" x14ac:dyDescent="0.4">
      <c r="F216" s="155">
        <v>41596</v>
      </c>
      <c r="G216" s="145">
        <v>23.392854634095329</v>
      </c>
      <c r="H216" s="158">
        <v>201.6</v>
      </c>
      <c r="I216" s="136"/>
      <c r="J216" s="155">
        <v>42278</v>
      </c>
      <c r="K216" s="145">
        <v>34.478942570149677</v>
      </c>
      <c r="L216" s="158">
        <v>118.5</v>
      </c>
      <c r="O216" s="133"/>
      <c r="Q216" s="133"/>
    </row>
    <row r="217" spans="6:17" x14ac:dyDescent="0.4">
      <c r="F217" s="155">
        <v>41596</v>
      </c>
      <c r="G217" s="145">
        <v>85.119660993054637</v>
      </c>
      <c r="H217" s="158">
        <v>34.200000000000003</v>
      </c>
      <c r="I217" s="136"/>
      <c r="J217" s="155">
        <v>42278</v>
      </c>
      <c r="K217" s="145">
        <v>31.95264604064829</v>
      </c>
      <c r="L217" s="158">
        <v>170</v>
      </c>
      <c r="O217" s="133"/>
      <c r="Q217" s="133"/>
    </row>
    <row r="218" spans="6:17" x14ac:dyDescent="0.4">
      <c r="F218" s="155">
        <v>41619</v>
      </c>
      <c r="G218" s="145">
        <v>47.928969060972456</v>
      </c>
      <c r="H218" s="158">
        <v>51</v>
      </c>
      <c r="I218" s="136"/>
      <c r="J218" s="155">
        <v>42285</v>
      </c>
      <c r="K218" s="145">
        <v>46.835750110018289</v>
      </c>
      <c r="L218" s="158">
        <v>55</v>
      </c>
      <c r="O218" s="133"/>
      <c r="Q218" s="133"/>
    </row>
    <row r="219" spans="6:17" x14ac:dyDescent="0.4">
      <c r="F219" s="155">
        <v>41628</v>
      </c>
      <c r="G219" s="145">
        <v>19.746983417386215</v>
      </c>
      <c r="H219" s="158">
        <v>98</v>
      </c>
      <c r="I219" s="136"/>
      <c r="J219" s="155">
        <v>42313</v>
      </c>
      <c r="K219" s="145">
        <v>49.223284162138249</v>
      </c>
      <c r="L219" s="158">
        <v>85</v>
      </c>
      <c r="O219" s="133"/>
      <c r="Q219" s="133"/>
    </row>
    <row r="220" spans="6:17" x14ac:dyDescent="0.4">
      <c r="F220" s="155">
        <v>41635</v>
      </c>
      <c r="G220" s="145">
        <v>28.192880428306001</v>
      </c>
      <c r="H220" s="158">
        <v>149.6</v>
      </c>
      <c r="I220" s="136"/>
      <c r="J220" s="155">
        <v>42314</v>
      </c>
      <c r="K220" s="145">
        <v>42.609640565207329</v>
      </c>
      <c r="L220" s="158">
        <v>54</v>
      </c>
      <c r="O220" s="133"/>
      <c r="Q220" s="133"/>
    </row>
    <row r="221" spans="6:17" x14ac:dyDescent="0.4">
      <c r="F221" s="155">
        <v>41660</v>
      </c>
      <c r="G221" s="145">
        <v>19.873897930997227</v>
      </c>
      <c r="H221" s="158">
        <v>100.3</v>
      </c>
      <c r="I221" s="136"/>
      <c r="J221" s="155">
        <v>42317</v>
      </c>
      <c r="K221" s="145">
        <v>36.504802330769301</v>
      </c>
      <c r="L221" s="158">
        <v>72</v>
      </c>
      <c r="O221" s="133"/>
      <c r="Q221" s="133"/>
    </row>
    <row r="222" spans="6:17" x14ac:dyDescent="0.4">
      <c r="F222" s="155">
        <v>41662</v>
      </c>
      <c r="G222" s="145">
        <v>31.17257683804921</v>
      </c>
      <c r="H222" s="158">
        <v>78.2</v>
      </c>
      <c r="I222" s="136"/>
      <c r="J222" s="155">
        <v>42318</v>
      </c>
      <c r="K222" s="145">
        <v>41.825414051737255</v>
      </c>
      <c r="L222" s="158">
        <v>30</v>
      </c>
      <c r="O222" s="133"/>
      <c r="Q222" s="133"/>
    </row>
    <row r="223" spans="6:17" x14ac:dyDescent="0.4">
      <c r="F223" s="155">
        <v>41663</v>
      </c>
      <c r="G223" s="145">
        <v>21.322320018746893</v>
      </c>
      <c r="H223" s="158">
        <v>99</v>
      </c>
      <c r="I223" s="136"/>
      <c r="J223" s="155">
        <v>42328</v>
      </c>
      <c r="K223" s="145">
        <v>41.83215803846263</v>
      </c>
      <c r="L223" s="158">
        <v>86</v>
      </c>
      <c r="O223" s="133"/>
      <c r="Q223" s="133"/>
    </row>
    <row r="224" spans="6:17" x14ac:dyDescent="0.4">
      <c r="F224" s="155">
        <v>41697</v>
      </c>
      <c r="G224" s="145">
        <v>25.709316235857969</v>
      </c>
      <c r="H224" s="158">
        <v>299.7</v>
      </c>
      <c r="I224" s="136"/>
      <c r="J224" s="155">
        <v>42338</v>
      </c>
      <c r="K224" s="145">
        <v>43.944939060794027</v>
      </c>
      <c r="L224" s="158">
        <v>50</v>
      </c>
      <c r="O224" s="133"/>
      <c r="Q224" s="133"/>
    </row>
    <row r="225" spans="6:17" x14ac:dyDescent="0.4">
      <c r="F225" s="155">
        <v>41801</v>
      </c>
      <c r="G225" s="145">
        <v>22.189793538627622</v>
      </c>
      <c r="H225" s="158">
        <v>150</v>
      </c>
      <c r="I225" s="136"/>
      <c r="J225" s="155">
        <v>42355</v>
      </c>
      <c r="K225" s="145">
        <v>39.531973549131912</v>
      </c>
      <c r="L225" s="158">
        <v>90</v>
      </c>
      <c r="O225" s="133"/>
      <c r="Q225" s="133"/>
    </row>
    <row r="226" spans="6:17" x14ac:dyDescent="0.4">
      <c r="F226" s="155">
        <v>41821</v>
      </c>
      <c r="G226" s="145">
        <v>36.375354308366738</v>
      </c>
      <c r="H226" s="158">
        <v>175</v>
      </c>
      <c r="I226" s="136"/>
      <c r="J226" s="155">
        <v>42356</v>
      </c>
      <c r="K226" s="145">
        <v>48.735082014456466</v>
      </c>
      <c r="L226" s="158">
        <v>20</v>
      </c>
      <c r="O226" s="133"/>
      <c r="Q226" s="133"/>
    </row>
    <row r="227" spans="6:17" x14ac:dyDescent="0.4">
      <c r="F227" s="155">
        <v>41852</v>
      </c>
      <c r="G227" s="145">
        <v>22.278909175328909</v>
      </c>
      <c r="H227" s="158">
        <v>100</v>
      </c>
      <c r="I227" s="136"/>
      <c r="J227" s="155">
        <v>42356</v>
      </c>
      <c r="K227" s="145">
        <v>48.668758637474681</v>
      </c>
      <c r="L227" s="158">
        <v>20</v>
      </c>
      <c r="O227" s="133"/>
      <c r="Q227" s="133"/>
    </row>
    <row r="228" spans="6:17" x14ac:dyDescent="0.4">
      <c r="F228" s="155">
        <v>41852</v>
      </c>
      <c r="G228" s="145">
        <v>34.000234928072089</v>
      </c>
      <c r="H228" s="158">
        <v>115.99999999999999</v>
      </c>
      <c r="I228" s="136"/>
      <c r="J228" s="155">
        <v>42356</v>
      </c>
      <c r="K228" s="145">
        <v>48.715112208767806</v>
      </c>
      <c r="L228" s="158">
        <v>20</v>
      </c>
      <c r="O228" s="133"/>
      <c r="Q228" s="133"/>
    </row>
    <row r="229" spans="6:17" x14ac:dyDescent="0.4">
      <c r="F229" s="155">
        <v>41865</v>
      </c>
      <c r="G229" s="145">
        <v>61.306021244805386</v>
      </c>
      <c r="H229" s="158">
        <v>30</v>
      </c>
      <c r="I229" s="136"/>
      <c r="J229" s="155">
        <v>42356</v>
      </c>
      <c r="K229" s="145">
        <v>48.238189297105052</v>
      </c>
      <c r="L229" s="158">
        <v>20</v>
      </c>
      <c r="O229" s="133"/>
      <c r="Q229" s="133"/>
    </row>
    <row r="230" spans="6:17" x14ac:dyDescent="0.4">
      <c r="F230" s="155">
        <v>41893</v>
      </c>
      <c r="G230" s="145">
        <v>63.815707441812137</v>
      </c>
      <c r="H230" s="158">
        <v>42.95</v>
      </c>
      <c r="I230" s="136"/>
      <c r="J230" s="155">
        <v>42375</v>
      </c>
      <c r="K230" s="145">
        <v>27.570134361834949</v>
      </c>
      <c r="L230" s="158">
        <v>26</v>
      </c>
      <c r="O230" s="133"/>
      <c r="Q230" s="133"/>
    </row>
    <row r="231" spans="6:17" x14ac:dyDescent="0.4">
      <c r="F231" s="155">
        <v>41906</v>
      </c>
      <c r="G231" s="145">
        <v>39.343409791283555</v>
      </c>
      <c r="H231" s="158">
        <v>140</v>
      </c>
      <c r="I231" s="136"/>
      <c r="J231" s="155">
        <v>42472</v>
      </c>
      <c r="K231" s="145">
        <v>46.109924925240151</v>
      </c>
      <c r="L231" s="158">
        <v>8.16</v>
      </c>
      <c r="O231" s="133"/>
      <c r="Q231" s="133"/>
    </row>
    <row r="232" spans="6:17" x14ac:dyDescent="0.4">
      <c r="F232" s="155">
        <v>41942</v>
      </c>
      <c r="G232" s="145">
        <v>24.506800092861823</v>
      </c>
      <c r="H232" s="158">
        <v>100</v>
      </c>
      <c r="I232" s="136"/>
      <c r="J232" s="155">
        <v>42472</v>
      </c>
      <c r="K232" s="145">
        <v>43.449736948784007</v>
      </c>
      <c r="L232" s="158">
        <v>20.399999999999999</v>
      </c>
      <c r="O232" s="133"/>
      <c r="Q232" s="133"/>
    </row>
    <row r="233" spans="6:17" x14ac:dyDescent="0.4">
      <c r="F233" s="155">
        <v>41974</v>
      </c>
      <c r="G233" s="145">
        <v>19.904486629033688</v>
      </c>
      <c r="H233" s="158">
        <v>200</v>
      </c>
      <c r="I233" s="136"/>
      <c r="J233" s="155">
        <v>42509</v>
      </c>
      <c r="K233" s="145">
        <v>32.85834074007844</v>
      </c>
      <c r="L233" s="158">
        <v>100</v>
      </c>
      <c r="O233" s="133"/>
      <c r="Q233" s="133"/>
    </row>
    <row r="234" spans="6:17" x14ac:dyDescent="0.4">
      <c r="F234" s="155">
        <v>41974</v>
      </c>
      <c r="G234" s="145">
        <v>23.338028480541553</v>
      </c>
      <c r="H234" s="158">
        <v>150</v>
      </c>
      <c r="I234" s="136"/>
      <c r="J234" s="155">
        <v>42608</v>
      </c>
      <c r="K234" s="145">
        <v>49.252752248099746</v>
      </c>
      <c r="L234" s="158">
        <v>60</v>
      </c>
      <c r="O234" s="133"/>
      <c r="Q234" s="133"/>
    </row>
    <row r="235" spans="6:17" x14ac:dyDescent="0.4">
      <c r="F235" s="155">
        <v>41974</v>
      </c>
      <c r="G235" s="145">
        <v>22.818851965034664</v>
      </c>
      <c r="H235" s="158">
        <v>150</v>
      </c>
      <c r="I235" s="136"/>
      <c r="J235" s="155">
        <v>42611</v>
      </c>
      <c r="K235" s="145">
        <v>40.925680431575834</v>
      </c>
      <c r="L235" s="158">
        <v>20</v>
      </c>
      <c r="O235" s="133"/>
      <c r="Q235" s="133"/>
    </row>
    <row r="236" spans="6:17" x14ac:dyDescent="0.4">
      <c r="F236" s="155">
        <v>41990</v>
      </c>
      <c r="G236" s="145">
        <v>21.053540829136015</v>
      </c>
      <c r="H236" s="158">
        <v>100</v>
      </c>
      <c r="I236" s="136"/>
      <c r="J236" s="155">
        <v>42628</v>
      </c>
      <c r="K236" s="145">
        <v>39.808639615847902</v>
      </c>
      <c r="L236" s="158">
        <v>100</v>
      </c>
      <c r="O236" s="133"/>
      <c r="Q236" s="133"/>
    </row>
    <row r="237" spans="6:17" x14ac:dyDescent="0.4">
      <c r="F237" s="155">
        <v>41990</v>
      </c>
      <c r="G237" s="145">
        <v>20.887776314378371</v>
      </c>
      <c r="H237" s="158">
        <v>73.5</v>
      </c>
      <c r="I237" s="136"/>
      <c r="J237" s="155">
        <v>42633</v>
      </c>
      <c r="K237" s="145">
        <v>40.07950402867953</v>
      </c>
      <c r="L237" s="158">
        <v>100</v>
      </c>
      <c r="O237" s="133"/>
      <c r="Q237" s="133"/>
    </row>
    <row r="238" spans="6:17" x14ac:dyDescent="0.4">
      <c r="F238" s="155">
        <v>42004</v>
      </c>
      <c r="G238" s="145">
        <v>21.38775280831576</v>
      </c>
      <c r="H238" s="158">
        <v>50</v>
      </c>
      <c r="I238" s="136"/>
      <c r="J238" s="155">
        <v>42635</v>
      </c>
      <c r="K238" s="145">
        <v>141.30053762306966</v>
      </c>
      <c r="L238" s="158">
        <v>24.9</v>
      </c>
      <c r="O238" s="133"/>
      <c r="Q238" s="133"/>
    </row>
    <row r="239" spans="6:17" x14ac:dyDescent="0.4">
      <c r="F239" s="155">
        <v>42087</v>
      </c>
      <c r="G239" s="145">
        <v>31.151219840616832</v>
      </c>
      <c r="H239" s="158">
        <v>78</v>
      </c>
      <c r="I239" s="136"/>
      <c r="J239" s="155">
        <v>42692</v>
      </c>
      <c r="K239" s="145">
        <v>32.506744112447365</v>
      </c>
      <c r="L239" s="158">
        <v>150</v>
      </c>
      <c r="O239" s="133"/>
      <c r="Q239" s="133"/>
    </row>
    <row r="240" spans="6:17" x14ac:dyDescent="0.4">
      <c r="F240" s="155">
        <v>42101</v>
      </c>
      <c r="G240" s="145">
        <v>25.509158295963456</v>
      </c>
      <c r="H240" s="158">
        <v>300</v>
      </c>
      <c r="I240" s="136"/>
      <c r="J240" s="155">
        <v>42717</v>
      </c>
      <c r="K240" s="145">
        <v>39.042618477220344</v>
      </c>
      <c r="L240" s="158">
        <v>7.8</v>
      </c>
      <c r="O240" s="133"/>
      <c r="Q240" s="133"/>
    </row>
    <row r="241" spans="6:17" x14ac:dyDescent="0.4">
      <c r="F241" s="155">
        <v>42118</v>
      </c>
      <c r="G241" s="145">
        <v>19.46175655202331</v>
      </c>
      <c r="H241" s="158">
        <v>208.27</v>
      </c>
      <c r="I241" s="136"/>
      <c r="J241" s="155">
        <v>42719</v>
      </c>
      <c r="K241" s="145">
        <v>30.112895382566727</v>
      </c>
      <c r="L241" s="158">
        <v>200</v>
      </c>
      <c r="O241" s="133"/>
      <c r="Q241" s="133"/>
    </row>
    <row r="242" spans="6:17" x14ac:dyDescent="0.4">
      <c r="F242" s="155">
        <v>42125</v>
      </c>
      <c r="G242" s="145">
        <v>22.124894578694619</v>
      </c>
      <c r="H242" s="158">
        <v>20</v>
      </c>
      <c r="I242" s="136"/>
      <c r="J242" s="155">
        <v>42738</v>
      </c>
      <c r="K242" s="145">
        <v>49.316991760699359</v>
      </c>
      <c r="L242" s="158">
        <v>7.2</v>
      </c>
      <c r="O242" s="133"/>
      <c r="Q242" s="133"/>
    </row>
    <row r="243" spans="6:17" x14ac:dyDescent="0.4">
      <c r="F243" s="155">
        <v>42125</v>
      </c>
      <c r="G243" s="145">
        <v>39.864847768062063</v>
      </c>
      <c r="H243" s="158">
        <v>149</v>
      </c>
      <c r="I243" s="136"/>
      <c r="J243" s="155">
        <v>42752</v>
      </c>
      <c r="K243" s="145">
        <v>37.331098768349854</v>
      </c>
      <c r="L243" s="158">
        <v>60</v>
      </c>
      <c r="O243" s="133"/>
      <c r="Q243" s="133"/>
    </row>
    <row r="244" spans="6:17" x14ac:dyDescent="0.4">
      <c r="F244" s="155">
        <v>42128</v>
      </c>
      <c r="G244" s="145">
        <v>29.912857470395103</v>
      </c>
      <c r="H244" s="158">
        <v>20</v>
      </c>
      <c r="I244" s="136"/>
      <c r="J244" s="155">
        <v>42766</v>
      </c>
      <c r="K244" s="145">
        <v>34.837084453926145</v>
      </c>
      <c r="L244" s="158">
        <v>20</v>
      </c>
      <c r="O244" s="133"/>
      <c r="Q244" s="133"/>
    </row>
    <row r="245" spans="6:17" x14ac:dyDescent="0.4">
      <c r="F245" s="155">
        <v>42146</v>
      </c>
      <c r="G245" s="145">
        <v>27.447927971452568</v>
      </c>
      <c r="H245" s="158">
        <v>200.91</v>
      </c>
      <c r="I245" s="136"/>
      <c r="J245" s="155">
        <v>42817</v>
      </c>
      <c r="K245" s="145">
        <v>31.008482132976418</v>
      </c>
      <c r="L245" s="158">
        <v>17</v>
      </c>
      <c r="O245" s="133"/>
      <c r="Q245" s="133"/>
    </row>
    <row r="246" spans="6:17" x14ac:dyDescent="0.4">
      <c r="F246" s="155">
        <v>42164</v>
      </c>
      <c r="G246" s="145">
        <v>27.097043347068787</v>
      </c>
      <c r="H246" s="158">
        <v>36</v>
      </c>
      <c r="I246" s="136"/>
      <c r="J246" s="155">
        <v>42826</v>
      </c>
      <c r="K246" s="145">
        <v>49.721481594731053</v>
      </c>
      <c r="L246" s="158">
        <v>56</v>
      </c>
      <c r="O246" s="133"/>
      <c r="Q246" s="133"/>
    </row>
    <row r="247" spans="6:17" x14ac:dyDescent="0.4">
      <c r="F247" s="155">
        <v>42193</v>
      </c>
      <c r="G247" s="145">
        <v>41.082693914481695</v>
      </c>
      <c r="H247" s="158">
        <v>208</v>
      </c>
      <c r="I247" s="136"/>
      <c r="J247" s="155">
        <v>42839</v>
      </c>
      <c r="K247" s="145">
        <v>70.54178978524989</v>
      </c>
      <c r="L247" s="158">
        <v>20</v>
      </c>
      <c r="O247" s="133"/>
      <c r="Q247" s="133"/>
    </row>
    <row r="248" spans="6:17" x14ac:dyDescent="0.4">
      <c r="F248" s="155">
        <v>42209</v>
      </c>
      <c r="G248" s="145">
        <v>78.436715073921306</v>
      </c>
      <c r="H248" s="158">
        <v>80</v>
      </c>
      <c r="I248" s="136"/>
      <c r="J248" s="155">
        <v>42877</v>
      </c>
      <c r="K248" s="145">
        <v>39.859873438312199</v>
      </c>
      <c r="L248" s="158">
        <v>100</v>
      </c>
      <c r="O248" s="133"/>
      <c r="Q248" s="133"/>
    </row>
    <row r="249" spans="6:17" x14ac:dyDescent="0.4">
      <c r="F249" s="155">
        <v>42223</v>
      </c>
      <c r="G249" s="145">
        <v>43.126519404100343</v>
      </c>
      <c r="H249" s="158">
        <v>324</v>
      </c>
      <c r="I249" s="136"/>
      <c r="J249" s="155">
        <v>42880</v>
      </c>
      <c r="K249" s="145">
        <v>69.033775398073786</v>
      </c>
      <c r="L249" s="158">
        <v>78.400000000000006</v>
      </c>
      <c r="O249" s="133"/>
      <c r="Q249" s="133"/>
    </row>
    <row r="250" spans="6:17" x14ac:dyDescent="0.4">
      <c r="F250" s="155">
        <v>42262</v>
      </c>
      <c r="G250" s="145">
        <v>29.912857470395103</v>
      </c>
      <c r="H250" s="158">
        <v>25</v>
      </c>
      <c r="I250" s="136"/>
      <c r="J250" s="155">
        <v>42880</v>
      </c>
      <c r="K250" s="145">
        <v>64.233548234271495</v>
      </c>
      <c r="L250" s="158">
        <v>49.36</v>
      </c>
      <c r="O250" s="133"/>
      <c r="Q250" s="133"/>
    </row>
    <row r="251" spans="6:17" x14ac:dyDescent="0.4">
      <c r="F251" s="155">
        <v>42262</v>
      </c>
      <c r="G251" s="145">
        <v>37.936086204057347</v>
      </c>
      <c r="H251" s="158">
        <v>100.05</v>
      </c>
      <c r="I251" s="136"/>
      <c r="J251" s="155">
        <v>42881</v>
      </c>
      <c r="K251" s="145">
        <v>35.727478892364687</v>
      </c>
      <c r="L251" s="158">
        <v>52.5</v>
      </c>
      <c r="O251" s="133"/>
      <c r="Q251" s="133"/>
    </row>
    <row r="252" spans="6:17" x14ac:dyDescent="0.4">
      <c r="F252" s="155">
        <v>42264</v>
      </c>
      <c r="G252" s="145">
        <v>31.071724955428898</v>
      </c>
      <c r="H252" s="158">
        <v>98</v>
      </c>
      <c r="I252" s="136"/>
      <c r="J252" s="155">
        <v>42887</v>
      </c>
      <c r="K252" s="145">
        <v>26.623418784291264</v>
      </c>
      <c r="L252" s="158">
        <v>40</v>
      </c>
      <c r="O252" s="133"/>
      <c r="Q252" s="133"/>
    </row>
    <row r="253" spans="6:17" x14ac:dyDescent="0.4">
      <c r="F253" s="155">
        <v>42278</v>
      </c>
      <c r="G253" s="145">
        <v>45.657580997935945</v>
      </c>
      <c r="H253" s="158">
        <v>200</v>
      </c>
      <c r="I253" s="136"/>
      <c r="J253" s="155">
        <v>42893</v>
      </c>
      <c r="K253" s="145">
        <v>28.268091123597866</v>
      </c>
      <c r="L253" s="158">
        <v>50</v>
      </c>
      <c r="O253" s="133"/>
      <c r="Q253" s="133"/>
    </row>
    <row r="254" spans="6:17" x14ac:dyDescent="0.4">
      <c r="F254" s="155">
        <v>42286</v>
      </c>
      <c r="G254" s="145">
        <v>73.331206273259667</v>
      </c>
      <c r="H254" s="158">
        <v>30</v>
      </c>
      <c r="I254" s="136"/>
      <c r="J254" s="155">
        <v>42906</v>
      </c>
      <c r="K254" s="145">
        <v>77.739272118868016</v>
      </c>
      <c r="L254" s="158">
        <v>19.579999999999998</v>
      </c>
      <c r="O254" s="133"/>
      <c r="Q254" s="133"/>
    </row>
    <row r="255" spans="6:17" x14ac:dyDescent="0.4">
      <c r="F255" s="155">
        <v>42293</v>
      </c>
      <c r="G255" s="145">
        <v>28.171159089430532</v>
      </c>
      <c r="H255" s="158">
        <v>198</v>
      </c>
      <c r="I255" s="136"/>
      <c r="J255" s="155">
        <v>42906</v>
      </c>
      <c r="K255" s="145">
        <v>77.226705489512824</v>
      </c>
      <c r="L255" s="158">
        <v>19.579999999999998</v>
      </c>
      <c r="O255" s="133"/>
      <c r="Q255" s="133"/>
    </row>
    <row r="256" spans="6:17" x14ac:dyDescent="0.4">
      <c r="F256" s="155">
        <v>42304</v>
      </c>
      <c r="G256" s="145">
        <v>19.601551311760606</v>
      </c>
      <c r="H256" s="158">
        <v>149.03</v>
      </c>
      <c r="I256" s="136"/>
      <c r="J256" s="155">
        <v>42906</v>
      </c>
      <c r="K256" s="145">
        <v>84.845905316483851</v>
      </c>
      <c r="L256" s="158">
        <v>19.59</v>
      </c>
      <c r="O256" s="133"/>
      <c r="Q256" s="133"/>
    </row>
    <row r="257" spans="6:17" x14ac:dyDescent="0.4">
      <c r="F257" s="155">
        <v>42317</v>
      </c>
      <c r="G257" s="145">
        <v>19.339759445655552</v>
      </c>
      <c r="H257" s="158">
        <v>64.8</v>
      </c>
      <c r="I257" s="136"/>
      <c r="J257" s="155">
        <v>42912</v>
      </c>
      <c r="K257" s="145">
        <v>46.187953985081123</v>
      </c>
      <c r="L257" s="158">
        <v>5</v>
      </c>
      <c r="O257" s="133"/>
      <c r="Q257" s="133"/>
    </row>
    <row r="258" spans="6:17" x14ac:dyDescent="0.4">
      <c r="F258" s="155">
        <v>42327</v>
      </c>
      <c r="G258" s="145">
        <v>40.882355084453508</v>
      </c>
      <c r="H258" s="158">
        <v>100.8</v>
      </c>
      <c r="I258" s="136"/>
      <c r="J258" s="155">
        <v>42944</v>
      </c>
      <c r="K258" s="145">
        <v>78.6775999442212</v>
      </c>
      <c r="L258" s="158">
        <v>8.4</v>
      </c>
      <c r="O258" s="133"/>
      <c r="Q258" s="133"/>
    </row>
    <row r="259" spans="6:17" x14ac:dyDescent="0.4">
      <c r="F259" s="155">
        <v>42328</v>
      </c>
      <c r="G259" s="145">
        <v>18.117788318927047</v>
      </c>
      <c r="H259" s="158">
        <v>199.8</v>
      </c>
      <c r="I259" s="136"/>
      <c r="J259" s="155">
        <v>42944</v>
      </c>
      <c r="K259" s="145">
        <v>78.112262144455585</v>
      </c>
      <c r="L259" s="158">
        <v>8.4</v>
      </c>
      <c r="O259" s="133"/>
      <c r="Q259" s="133"/>
    </row>
    <row r="260" spans="6:17" x14ac:dyDescent="0.4">
      <c r="F260" s="155">
        <v>42342</v>
      </c>
      <c r="G260" s="145">
        <v>19.589670811591308</v>
      </c>
      <c r="H260" s="158">
        <v>99.1</v>
      </c>
      <c r="I260" s="136"/>
      <c r="J260" s="155">
        <v>42955</v>
      </c>
      <c r="K260" s="145">
        <v>45.810600763013987</v>
      </c>
      <c r="L260" s="158">
        <v>252.32</v>
      </c>
      <c r="O260" s="133"/>
      <c r="Q260" s="133"/>
    </row>
    <row r="261" spans="6:17" x14ac:dyDescent="0.4">
      <c r="F261" s="155">
        <v>42354</v>
      </c>
      <c r="G261" s="145">
        <v>29.728976403558921</v>
      </c>
      <c r="H261" s="158">
        <v>149.5</v>
      </c>
      <c r="I261" s="136"/>
      <c r="J261" s="155">
        <v>43001</v>
      </c>
      <c r="K261" s="145">
        <v>28.286384834965443</v>
      </c>
      <c r="L261" s="158">
        <v>200</v>
      </c>
      <c r="O261" s="133"/>
      <c r="Q261" s="133"/>
    </row>
    <row r="262" spans="6:17" x14ac:dyDescent="0.4">
      <c r="F262" s="155">
        <v>42356</v>
      </c>
      <c r="G262" s="145">
        <v>26.408210018246454</v>
      </c>
      <c r="H262" s="158">
        <v>29.9</v>
      </c>
      <c r="I262" s="136"/>
      <c r="J262" s="155">
        <v>43004</v>
      </c>
      <c r="K262" s="145">
        <v>27.20795534847317</v>
      </c>
      <c r="L262" s="158">
        <v>62.5</v>
      </c>
      <c r="O262" s="133"/>
      <c r="Q262" s="133"/>
    </row>
    <row r="263" spans="6:17" x14ac:dyDescent="0.4">
      <c r="F263" s="155">
        <v>42361</v>
      </c>
      <c r="G263" s="145">
        <v>17.988142655282221</v>
      </c>
      <c r="H263" s="158">
        <v>206.55</v>
      </c>
      <c r="I263" s="136"/>
      <c r="J263" s="155">
        <v>43004</v>
      </c>
      <c r="K263" s="145">
        <v>26.714999991487399</v>
      </c>
      <c r="L263" s="158">
        <v>50</v>
      </c>
      <c r="O263" s="133"/>
      <c r="Q263" s="133"/>
    </row>
    <row r="264" spans="6:17" x14ac:dyDescent="0.4">
      <c r="F264" s="155">
        <v>42377</v>
      </c>
      <c r="G264" s="145">
        <v>22.774248908177803</v>
      </c>
      <c r="H264" s="158">
        <v>200</v>
      </c>
      <c r="I264" s="136"/>
      <c r="J264" s="155">
        <v>43014</v>
      </c>
      <c r="K264" s="145">
        <v>26.244084343429989</v>
      </c>
      <c r="L264" s="158">
        <v>25</v>
      </c>
      <c r="O264" s="133"/>
      <c r="Q264" s="133"/>
    </row>
    <row r="265" spans="6:17" x14ac:dyDescent="0.4">
      <c r="F265" s="155">
        <v>42388</v>
      </c>
      <c r="G265" s="145">
        <v>17.862937251262789</v>
      </c>
      <c r="H265" s="158">
        <v>200</v>
      </c>
      <c r="I265" s="136"/>
      <c r="J265" s="155">
        <v>43014</v>
      </c>
      <c r="K265" s="145">
        <v>26.244084343429989</v>
      </c>
      <c r="L265" s="158">
        <v>25</v>
      </c>
      <c r="O265" s="133"/>
      <c r="Q265" s="133"/>
    </row>
    <row r="266" spans="6:17" x14ac:dyDescent="0.4">
      <c r="F266" s="155">
        <v>42401</v>
      </c>
      <c r="G266" s="145">
        <v>32.311307637880198</v>
      </c>
      <c r="H266" s="158">
        <v>75</v>
      </c>
      <c r="I266" s="136"/>
      <c r="J266" s="155">
        <v>43038</v>
      </c>
      <c r="K266" s="145">
        <v>28.614371745821543</v>
      </c>
      <c r="L266" s="158">
        <v>50</v>
      </c>
      <c r="O266" s="133"/>
      <c r="Q266" s="133"/>
    </row>
    <row r="267" spans="6:17" x14ac:dyDescent="0.4">
      <c r="F267" s="155">
        <v>42401</v>
      </c>
      <c r="G267" s="145">
        <v>33.665492810574939</v>
      </c>
      <c r="H267" s="158">
        <v>25</v>
      </c>
      <c r="I267" s="136"/>
      <c r="J267" s="155">
        <v>43052</v>
      </c>
      <c r="K267" s="145">
        <v>25.009292611753708</v>
      </c>
      <c r="L267" s="158">
        <v>150</v>
      </c>
      <c r="O267" s="133"/>
      <c r="Q267" s="133"/>
    </row>
    <row r="268" spans="6:17" x14ac:dyDescent="0.4">
      <c r="F268" s="155">
        <v>42402</v>
      </c>
      <c r="G268" s="145">
        <v>29.912857470395103</v>
      </c>
      <c r="H268" s="158">
        <v>7</v>
      </c>
      <c r="I268" s="136"/>
      <c r="J268" s="155">
        <v>43077</v>
      </c>
      <c r="K268" s="145">
        <v>18.438120529839072</v>
      </c>
      <c r="L268" s="158">
        <v>45</v>
      </c>
      <c r="O268" s="133"/>
      <c r="Q268" s="133"/>
    </row>
    <row r="269" spans="6:17" x14ac:dyDescent="0.4">
      <c r="F269" s="155">
        <v>42432</v>
      </c>
      <c r="G269" s="145">
        <v>19.926601200885809</v>
      </c>
      <c r="H269" s="158">
        <v>99.25</v>
      </c>
      <c r="I269" s="136"/>
      <c r="J269" s="155">
        <v>43083</v>
      </c>
      <c r="K269" s="145">
        <v>19.028289740446283</v>
      </c>
      <c r="L269" s="158">
        <v>150</v>
      </c>
      <c r="O269" s="133"/>
      <c r="Q269" s="133"/>
    </row>
    <row r="270" spans="6:17" x14ac:dyDescent="0.4">
      <c r="F270" s="155">
        <v>42433</v>
      </c>
      <c r="G270" s="145">
        <v>21.816580527486458</v>
      </c>
      <c r="H270" s="158">
        <v>149.72999999999999</v>
      </c>
      <c r="I270" s="136"/>
      <c r="J270" s="155">
        <v>43084</v>
      </c>
      <c r="K270" s="145">
        <v>33.039161838854135</v>
      </c>
      <c r="L270" s="158">
        <v>50</v>
      </c>
      <c r="O270" s="133"/>
      <c r="Q270" s="133"/>
    </row>
    <row r="271" spans="6:17" x14ac:dyDescent="0.4">
      <c r="F271" s="155">
        <v>42502</v>
      </c>
      <c r="G271" s="145">
        <v>40.679891218664544</v>
      </c>
      <c r="H271" s="158">
        <v>7.2</v>
      </c>
      <c r="I271" s="136"/>
      <c r="J271" s="155">
        <v>43105</v>
      </c>
      <c r="K271" s="145">
        <v>22.485109580190773</v>
      </c>
      <c r="L271" s="158">
        <v>50</v>
      </c>
      <c r="O271" s="133"/>
      <c r="Q271" s="133"/>
    </row>
    <row r="272" spans="6:17" x14ac:dyDescent="0.4">
      <c r="F272" s="155">
        <v>42521</v>
      </c>
      <c r="G272" s="145">
        <v>35.920877996517667</v>
      </c>
      <c r="H272" s="158">
        <v>119.7</v>
      </c>
      <c r="I272" s="136"/>
      <c r="J272" s="155">
        <v>43109</v>
      </c>
      <c r="K272" s="145">
        <v>26.307913039189764</v>
      </c>
      <c r="L272" s="158">
        <v>30</v>
      </c>
      <c r="O272" s="133"/>
      <c r="Q272" s="133"/>
    </row>
    <row r="273" spans="6:17" x14ac:dyDescent="0.4">
      <c r="F273" s="155">
        <v>42521</v>
      </c>
      <c r="G273" s="145">
        <v>18.337635329285249</v>
      </c>
      <c r="H273" s="158">
        <v>140</v>
      </c>
      <c r="I273" s="136"/>
      <c r="J273" s="155">
        <v>43129</v>
      </c>
      <c r="K273" s="145">
        <v>22.538625673672854</v>
      </c>
      <c r="L273" s="158">
        <v>57.5</v>
      </c>
      <c r="O273" s="133"/>
      <c r="Q273" s="133"/>
    </row>
    <row r="274" spans="6:17" x14ac:dyDescent="0.4">
      <c r="F274" s="155">
        <v>42569</v>
      </c>
      <c r="G274" s="145">
        <v>49.825901846873549</v>
      </c>
      <c r="H274" s="158">
        <v>46</v>
      </c>
      <c r="I274" s="136"/>
      <c r="J274" s="155">
        <v>43129</v>
      </c>
      <c r="K274" s="145">
        <v>24.884042852304262</v>
      </c>
      <c r="L274" s="158">
        <v>120</v>
      </c>
      <c r="O274" s="133"/>
      <c r="Q274" s="133"/>
    </row>
    <row r="275" spans="6:17" x14ac:dyDescent="0.4">
      <c r="F275" s="155">
        <v>42577</v>
      </c>
      <c r="G275" s="145">
        <v>24.145826621010119</v>
      </c>
      <c r="H275" s="158">
        <v>199.2</v>
      </c>
      <c r="I275" s="136"/>
      <c r="J275" s="155">
        <v>43132</v>
      </c>
      <c r="K275" s="145">
        <v>34.883260722874425</v>
      </c>
      <c r="L275" s="158">
        <v>10</v>
      </c>
      <c r="O275" s="133"/>
      <c r="Q275" s="133"/>
    </row>
    <row r="276" spans="6:17" x14ac:dyDescent="0.4">
      <c r="F276" s="155">
        <v>42593</v>
      </c>
      <c r="G276" s="145">
        <v>32.998451912618741</v>
      </c>
      <c r="H276" s="158">
        <v>75.400000000000006</v>
      </c>
      <c r="I276" s="136"/>
      <c r="J276" s="155">
        <v>43152</v>
      </c>
      <c r="K276" s="145">
        <v>43.387351103478025</v>
      </c>
      <c r="L276" s="158">
        <v>106.688</v>
      </c>
      <c r="O276" s="133"/>
      <c r="Q276" s="133"/>
    </row>
    <row r="277" spans="6:17" x14ac:dyDescent="0.4">
      <c r="F277" s="155">
        <v>42671</v>
      </c>
      <c r="G277" s="145">
        <v>16.38054930975607</v>
      </c>
      <c r="H277" s="158">
        <v>216.44</v>
      </c>
      <c r="I277" s="136"/>
      <c r="J277" s="155">
        <v>43206</v>
      </c>
      <c r="K277" s="145">
        <v>149.88524789715524</v>
      </c>
      <c r="L277" s="158">
        <v>6.3</v>
      </c>
      <c r="O277" s="133"/>
      <c r="Q277" s="133"/>
    </row>
    <row r="278" spans="6:17" x14ac:dyDescent="0.4">
      <c r="F278" s="155">
        <v>42675</v>
      </c>
      <c r="G278" s="145">
        <v>39.811201629741099</v>
      </c>
      <c r="H278" s="158">
        <v>49.5</v>
      </c>
      <c r="I278" s="136"/>
      <c r="J278" s="155">
        <v>43227</v>
      </c>
      <c r="K278" s="145">
        <v>28.579145136783005</v>
      </c>
      <c r="L278" s="158">
        <v>100</v>
      </c>
      <c r="O278" s="133"/>
      <c r="Q278" s="133"/>
    </row>
    <row r="279" spans="6:17" x14ac:dyDescent="0.4">
      <c r="F279" s="155">
        <v>42685</v>
      </c>
      <c r="G279" s="145">
        <v>42.84175834013223</v>
      </c>
      <c r="H279" s="158">
        <v>298.2</v>
      </c>
      <c r="I279" s="136"/>
      <c r="J279" s="155">
        <v>43250</v>
      </c>
      <c r="K279" s="145">
        <v>17.82008684540801</v>
      </c>
      <c r="L279" s="158">
        <v>300</v>
      </c>
      <c r="O279" s="133"/>
      <c r="Q279" s="133"/>
    </row>
    <row r="280" spans="6:17" x14ac:dyDescent="0.4">
      <c r="F280" s="155">
        <v>42705</v>
      </c>
      <c r="G280" s="145">
        <v>30.237667487469917</v>
      </c>
      <c r="H280" s="158">
        <v>79.75</v>
      </c>
      <c r="I280" s="136"/>
      <c r="J280" s="155">
        <v>43250</v>
      </c>
      <c r="K280" s="145">
        <v>20.418194480999517</v>
      </c>
      <c r="L280" s="158">
        <v>250</v>
      </c>
      <c r="O280" s="133"/>
      <c r="Q280" s="133"/>
    </row>
    <row r="281" spans="6:17" x14ac:dyDescent="0.4">
      <c r="F281" s="155">
        <v>42709</v>
      </c>
      <c r="G281" s="145">
        <v>39.037213197329436</v>
      </c>
      <c r="H281" s="158">
        <v>43.2</v>
      </c>
      <c r="I281" s="136"/>
      <c r="J281" s="155">
        <v>43250</v>
      </c>
      <c r="K281" s="145">
        <v>22.936715819448033</v>
      </c>
      <c r="L281" s="158">
        <v>50</v>
      </c>
      <c r="O281" s="133"/>
      <c r="Q281" s="133"/>
    </row>
    <row r="282" spans="6:17" x14ac:dyDescent="0.4">
      <c r="F282" s="155">
        <v>42709</v>
      </c>
      <c r="G282" s="145">
        <v>17.402786109897111</v>
      </c>
      <c r="H282" s="158">
        <v>40.590000000000003</v>
      </c>
      <c r="I282" s="136"/>
      <c r="J282" s="155">
        <v>43250</v>
      </c>
      <c r="K282" s="145">
        <v>23.31761363736258</v>
      </c>
      <c r="L282" s="158">
        <v>101</v>
      </c>
      <c r="O282" s="133"/>
      <c r="Q282" s="133"/>
    </row>
    <row r="283" spans="6:17" x14ac:dyDescent="0.4">
      <c r="F283" s="155">
        <v>42710</v>
      </c>
      <c r="G283" s="145">
        <v>19.957347018662603</v>
      </c>
      <c r="H283" s="158">
        <v>27</v>
      </c>
      <c r="I283" s="136"/>
      <c r="J283" s="155">
        <v>43250</v>
      </c>
      <c r="K283" s="145">
        <v>24.120117548330018</v>
      </c>
      <c r="L283" s="158">
        <v>200</v>
      </c>
      <c r="O283" s="133"/>
      <c r="Q283" s="133"/>
    </row>
    <row r="284" spans="6:17" x14ac:dyDescent="0.4">
      <c r="F284" s="155">
        <v>42719</v>
      </c>
      <c r="G284" s="145">
        <v>18.980892113481993</v>
      </c>
      <c r="H284" s="158">
        <v>200</v>
      </c>
      <c r="I284" s="136"/>
      <c r="J284" s="155">
        <v>43250</v>
      </c>
      <c r="K284" s="145">
        <v>27.030131730155919</v>
      </c>
      <c r="L284" s="158">
        <v>100</v>
      </c>
      <c r="O284" s="133"/>
      <c r="Q284" s="133"/>
    </row>
    <row r="285" spans="6:17" x14ac:dyDescent="0.4">
      <c r="F285" s="155">
        <v>42736</v>
      </c>
      <c r="G285" s="145">
        <v>38.793460110005903</v>
      </c>
      <c r="H285" s="158">
        <v>66</v>
      </c>
      <c r="I285" s="136"/>
      <c r="J285" s="155">
        <v>43252</v>
      </c>
      <c r="K285" s="145">
        <v>56.33706890986538</v>
      </c>
      <c r="L285" s="158">
        <v>5.6814814814814811</v>
      </c>
      <c r="O285" s="133"/>
      <c r="Q285" s="133"/>
    </row>
    <row r="286" spans="6:17" x14ac:dyDescent="0.4">
      <c r="F286" s="155">
        <v>42762</v>
      </c>
      <c r="G286" s="145">
        <v>15.3117766681563</v>
      </c>
      <c r="H286" s="158">
        <v>100.05</v>
      </c>
      <c r="I286" s="136"/>
      <c r="J286" s="155">
        <v>43257</v>
      </c>
      <c r="K286" s="145">
        <v>23.298610674119125</v>
      </c>
      <c r="L286" s="158">
        <v>60</v>
      </c>
      <c r="O286" s="133"/>
      <c r="Q286" s="133"/>
    </row>
    <row r="287" spans="6:17" x14ac:dyDescent="0.4">
      <c r="F287" s="155">
        <v>42775</v>
      </c>
      <c r="G287" s="145">
        <v>36.854285751387451</v>
      </c>
      <c r="H287" s="158">
        <v>128.69999999999999</v>
      </c>
      <c r="I287" s="136"/>
      <c r="J287" s="155">
        <v>43259</v>
      </c>
      <c r="K287" s="145">
        <v>20.331809631088557</v>
      </c>
      <c r="L287" s="158">
        <v>30</v>
      </c>
      <c r="O287" s="133"/>
      <c r="Q287" s="133"/>
    </row>
    <row r="288" spans="6:17" x14ac:dyDescent="0.4">
      <c r="F288" s="155">
        <v>42801</v>
      </c>
      <c r="G288" s="145">
        <v>13.084845442318251</v>
      </c>
      <c r="H288" s="158">
        <v>216.2</v>
      </c>
      <c r="I288" s="136"/>
      <c r="J288" s="155">
        <v>43278</v>
      </c>
      <c r="K288" s="145">
        <v>38.223188052901087</v>
      </c>
      <c r="L288" s="158">
        <v>42</v>
      </c>
      <c r="O288" s="133"/>
      <c r="Q288" s="133"/>
    </row>
    <row r="289" spans="6:17" x14ac:dyDescent="0.4">
      <c r="F289" s="155">
        <v>42801</v>
      </c>
      <c r="G289" s="145">
        <v>17.418422003075399</v>
      </c>
      <c r="H289" s="158">
        <v>231.05</v>
      </c>
      <c r="I289" s="136"/>
      <c r="J289" s="155">
        <v>43291</v>
      </c>
      <c r="K289" s="145">
        <v>26.296994903413044</v>
      </c>
      <c r="L289" s="158">
        <v>35</v>
      </c>
      <c r="O289" s="133"/>
      <c r="Q289" s="133"/>
    </row>
    <row r="290" spans="6:17" x14ac:dyDescent="0.4">
      <c r="F290" s="155">
        <v>42807</v>
      </c>
      <c r="G290" s="145">
        <v>15.311849483504039</v>
      </c>
      <c r="H290" s="158">
        <v>106.7</v>
      </c>
      <c r="I290" s="136"/>
      <c r="J290" s="155">
        <v>43334</v>
      </c>
      <c r="K290" s="145">
        <v>23.752884318550141</v>
      </c>
      <c r="L290" s="158">
        <v>50</v>
      </c>
      <c r="O290" s="133"/>
      <c r="Q290" s="133"/>
    </row>
    <row r="291" spans="6:17" x14ac:dyDescent="0.4">
      <c r="F291" s="155">
        <v>42808</v>
      </c>
      <c r="G291" s="145">
        <v>12.822417857781826</v>
      </c>
      <c r="H291" s="158">
        <v>15</v>
      </c>
      <c r="I291" s="136"/>
      <c r="J291" s="155">
        <v>43334</v>
      </c>
      <c r="K291" s="145">
        <v>23.752884318550141</v>
      </c>
      <c r="L291" s="158">
        <v>50</v>
      </c>
      <c r="O291" s="133"/>
      <c r="Q291" s="133"/>
    </row>
    <row r="292" spans="6:17" x14ac:dyDescent="0.4">
      <c r="F292" s="155">
        <v>42860</v>
      </c>
      <c r="G292" s="145">
        <v>12.822417857781826</v>
      </c>
      <c r="H292" s="158">
        <v>2.38</v>
      </c>
      <c r="I292" s="136"/>
      <c r="J292" s="155">
        <v>43335</v>
      </c>
      <c r="K292" s="145">
        <v>26.550242397272882</v>
      </c>
      <c r="L292" s="158">
        <v>86</v>
      </c>
      <c r="O292" s="133"/>
      <c r="Q292" s="133"/>
    </row>
    <row r="293" spans="6:17" x14ac:dyDescent="0.4">
      <c r="F293" s="155">
        <v>42872</v>
      </c>
      <c r="G293" s="145">
        <v>18.305951048399084</v>
      </c>
      <c r="H293" s="158">
        <v>100</v>
      </c>
      <c r="I293" s="136"/>
      <c r="J293" s="155">
        <v>43343</v>
      </c>
      <c r="K293" s="145">
        <v>21.411332746180165</v>
      </c>
      <c r="L293" s="158">
        <v>102.5</v>
      </c>
      <c r="O293" s="133"/>
      <c r="Q293" s="133"/>
    </row>
    <row r="294" spans="6:17" x14ac:dyDescent="0.4">
      <c r="F294" s="155">
        <v>42892</v>
      </c>
      <c r="G294" s="145">
        <v>14.05465980894339</v>
      </c>
      <c r="H294" s="158">
        <v>15.59</v>
      </c>
      <c r="I294" s="136"/>
      <c r="J294" s="155">
        <v>43374</v>
      </c>
      <c r="K294" s="145">
        <v>32.340092241212744</v>
      </c>
      <c r="L294" s="158">
        <v>150</v>
      </c>
      <c r="O294" s="133"/>
      <c r="Q294" s="133"/>
    </row>
    <row r="295" spans="6:17" x14ac:dyDescent="0.4">
      <c r="F295" s="155">
        <v>42895</v>
      </c>
      <c r="G295" s="145">
        <v>10.780171172946108</v>
      </c>
      <c r="H295" s="158">
        <v>160</v>
      </c>
      <c r="I295" s="136"/>
      <c r="J295" s="155">
        <v>43374</v>
      </c>
      <c r="K295" s="145">
        <v>31.08425177330599</v>
      </c>
      <c r="L295" s="158">
        <v>128</v>
      </c>
      <c r="O295" s="133"/>
      <c r="Q295" s="133"/>
    </row>
    <row r="296" spans="6:17" x14ac:dyDescent="0.4">
      <c r="F296" s="155">
        <v>42906</v>
      </c>
      <c r="G296" s="145">
        <v>22.27484127858256</v>
      </c>
      <c r="H296" s="158">
        <v>75</v>
      </c>
      <c r="I296" s="136"/>
      <c r="J296" s="155">
        <v>43374</v>
      </c>
      <c r="K296" s="145">
        <v>40.396216969335008</v>
      </c>
      <c r="L296" s="158">
        <v>10.5</v>
      </c>
      <c r="O296" s="133"/>
      <c r="Q296" s="133"/>
    </row>
    <row r="297" spans="6:17" x14ac:dyDescent="0.4">
      <c r="F297" s="155">
        <v>42923</v>
      </c>
      <c r="G297" s="145">
        <v>22.030426837211277</v>
      </c>
      <c r="H297" s="158">
        <v>132</v>
      </c>
      <c r="J297" s="155">
        <v>43391</v>
      </c>
      <c r="K297" s="145">
        <v>34.531689925565743</v>
      </c>
      <c r="L297" s="158">
        <v>13</v>
      </c>
      <c r="M297" s="30"/>
      <c r="N297" s="133"/>
      <c r="O297" s="133"/>
      <c r="Q297" s="133"/>
    </row>
    <row r="298" spans="6:17" x14ac:dyDescent="0.4">
      <c r="F298" s="155">
        <v>42935</v>
      </c>
      <c r="G298" s="145">
        <v>13.027905323451401</v>
      </c>
      <c r="H298" s="158">
        <v>16.100000000000001</v>
      </c>
      <c r="J298" s="155">
        <v>43391</v>
      </c>
      <c r="K298" s="145">
        <v>28.956093083287836</v>
      </c>
      <c r="L298" s="158">
        <v>144</v>
      </c>
      <c r="O298" s="133"/>
      <c r="Q298" s="133"/>
    </row>
    <row r="299" spans="6:17" x14ac:dyDescent="0.4">
      <c r="F299" s="155">
        <v>42937</v>
      </c>
      <c r="G299" s="145">
        <v>26.701973386196993</v>
      </c>
      <c r="H299" s="158">
        <v>100</v>
      </c>
      <c r="J299" s="155">
        <v>43405</v>
      </c>
      <c r="K299" s="145">
        <v>35.381473203011566</v>
      </c>
      <c r="L299" s="158">
        <v>70</v>
      </c>
      <c r="O299" s="133"/>
      <c r="Q299" s="133"/>
    </row>
    <row r="300" spans="6:17" x14ac:dyDescent="0.4">
      <c r="F300" s="155">
        <v>42948</v>
      </c>
      <c r="G300" s="145">
        <v>21.16804468883397</v>
      </c>
      <c r="H300" s="158">
        <v>200</v>
      </c>
      <c r="J300" s="155">
        <v>43445</v>
      </c>
      <c r="K300" s="145">
        <v>24.375118791067333</v>
      </c>
      <c r="L300" s="158">
        <v>250</v>
      </c>
      <c r="O300" s="133"/>
      <c r="Q300" s="133"/>
    </row>
    <row r="301" spans="6:17" x14ac:dyDescent="0.4">
      <c r="F301" s="155">
        <v>42958</v>
      </c>
      <c r="G301" s="145">
        <v>37.383818992522393</v>
      </c>
      <c r="H301" s="158">
        <v>100</v>
      </c>
      <c r="J301" s="155">
        <v>43497</v>
      </c>
      <c r="K301" s="145">
        <v>40.752882516785249</v>
      </c>
      <c r="L301" s="158">
        <v>4.5999999999999996</v>
      </c>
      <c r="O301" s="133"/>
      <c r="Q301" s="133"/>
    </row>
    <row r="302" spans="6:17" x14ac:dyDescent="0.4">
      <c r="F302" s="155">
        <v>42979</v>
      </c>
      <c r="G302" s="145">
        <v>17.106707397180074</v>
      </c>
      <c r="H302" s="158">
        <v>242</v>
      </c>
      <c r="J302" s="155">
        <v>43510</v>
      </c>
      <c r="K302" s="145">
        <v>25.999419634572543</v>
      </c>
      <c r="L302" s="158">
        <v>22</v>
      </c>
      <c r="O302" s="133"/>
      <c r="Q302" s="133"/>
    </row>
    <row r="303" spans="6:17" x14ac:dyDescent="0.4">
      <c r="F303" s="155">
        <v>43010</v>
      </c>
      <c r="G303" s="145">
        <v>17.818494644475354</v>
      </c>
      <c r="H303" s="158">
        <v>29.875</v>
      </c>
      <c r="J303" s="155">
        <v>43545</v>
      </c>
      <c r="K303" s="145">
        <v>25.451469779591225</v>
      </c>
      <c r="L303" s="158">
        <v>160</v>
      </c>
      <c r="O303" s="133"/>
      <c r="Q303" s="133"/>
    </row>
    <row r="304" spans="6:17" x14ac:dyDescent="0.4">
      <c r="F304" s="155">
        <v>43020</v>
      </c>
      <c r="G304" s="145">
        <v>11.171050912145681</v>
      </c>
      <c r="H304" s="158">
        <v>243.8</v>
      </c>
      <c r="J304" s="155">
        <v>43546</v>
      </c>
      <c r="K304" s="145">
        <v>18.537324184242934</v>
      </c>
      <c r="L304" s="158">
        <v>120</v>
      </c>
      <c r="O304" s="133"/>
      <c r="Q304" s="133"/>
    </row>
    <row r="305" spans="6:17" x14ac:dyDescent="0.4">
      <c r="F305" s="155">
        <v>43024</v>
      </c>
      <c r="G305" s="145">
        <v>21.008159337994936</v>
      </c>
      <c r="H305" s="158">
        <v>103.5</v>
      </c>
      <c r="J305" s="155">
        <v>43615</v>
      </c>
      <c r="K305" s="145">
        <v>17.977597219995559</v>
      </c>
      <c r="L305" s="158">
        <v>50</v>
      </c>
      <c r="O305" s="133"/>
      <c r="Q305" s="133"/>
    </row>
    <row r="306" spans="6:17" x14ac:dyDescent="0.4">
      <c r="F306" s="155">
        <v>43054</v>
      </c>
      <c r="G306" s="145">
        <v>18.937532555629744</v>
      </c>
      <c r="H306" s="158">
        <v>211.66</v>
      </c>
      <c r="J306" s="155">
        <v>43640</v>
      </c>
      <c r="K306" s="145">
        <v>21.751431948302834</v>
      </c>
      <c r="L306" s="158">
        <v>200</v>
      </c>
      <c r="O306" s="133"/>
      <c r="Q306" s="133"/>
    </row>
    <row r="307" spans="6:17" x14ac:dyDescent="0.4">
      <c r="F307" s="155">
        <v>43056</v>
      </c>
      <c r="G307" s="145">
        <v>11.198993390644816</v>
      </c>
      <c r="H307" s="158">
        <v>83</v>
      </c>
      <c r="J307" s="155">
        <v>43640</v>
      </c>
      <c r="K307" s="145">
        <v>21.86475756808024</v>
      </c>
      <c r="L307" s="158">
        <v>300</v>
      </c>
      <c r="O307" s="133"/>
      <c r="Q307" s="133"/>
    </row>
    <row r="308" spans="6:17" x14ac:dyDescent="0.4">
      <c r="F308" s="155">
        <v>43056</v>
      </c>
      <c r="G308" s="145">
        <v>12.28142397858818</v>
      </c>
      <c r="H308" s="158">
        <v>200</v>
      </c>
      <c r="J308" s="155">
        <v>43640</v>
      </c>
      <c r="K308" s="145">
        <v>24.978223146726911</v>
      </c>
      <c r="L308" s="158">
        <v>690</v>
      </c>
      <c r="O308" s="133"/>
      <c r="Q308" s="133"/>
    </row>
    <row r="309" spans="6:17" x14ac:dyDescent="0.4">
      <c r="F309" s="155">
        <v>43056</v>
      </c>
      <c r="G309" s="145">
        <v>9.0810477123347155</v>
      </c>
      <c r="H309" s="158">
        <v>100</v>
      </c>
      <c r="J309" s="155">
        <v>43643</v>
      </c>
      <c r="K309" s="145">
        <v>28.784017142081353</v>
      </c>
      <c r="L309" s="158">
        <v>50</v>
      </c>
      <c r="O309" s="133"/>
      <c r="Q309" s="133"/>
    </row>
    <row r="310" spans="6:17" x14ac:dyDescent="0.4">
      <c r="F310" s="155">
        <v>43089</v>
      </c>
      <c r="G310" s="145">
        <v>22.198892850069278</v>
      </c>
      <c r="H310" s="158">
        <v>166</v>
      </c>
      <c r="J310" s="155">
        <v>43643</v>
      </c>
      <c r="K310" s="145">
        <v>17.690225594801767</v>
      </c>
      <c r="L310" s="158">
        <v>300</v>
      </c>
      <c r="O310" s="133"/>
      <c r="Q310" s="133"/>
    </row>
    <row r="311" spans="6:17" x14ac:dyDescent="0.4">
      <c r="F311" s="155">
        <v>43090</v>
      </c>
      <c r="G311" s="145">
        <v>22.595886520001432</v>
      </c>
      <c r="H311" s="158">
        <v>50</v>
      </c>
      <c r="J311" s="155">
        <v>43647</v>
      </c>
      <c r="K311" s="145">
        <v>28.395253307379598</v>
      </c>
      <c r="L311" s="158">
        <v>400</v>
      </c>
      <c r="O311" s="133"/>
      <c r="Q311" s="133"/>
    </row>
    <row r="312" spans="6:17" x14ac:dyDescent="0.4">
      <c r="F312" s="155">
        <v>43110</v>
      </c>
      <c r="G312" s="145">
        <v>11.198993390644816</v>
      </c>
      <c r="H312" s="158">
        <v>97</v>
      </c>
      <c r="J312" s="155">
        <v>43685</v>
      </c>
      <c r="K312" s="145">
        <v>20.65161624854915</v>
      </c>
      <c r="L312" s="158">
        <v>66</v>
      </c>
      <c r="O312" s="133"/>
      <c r="Q312" s="133"/>
    </row>
    <row r="313" spans="6:17" x14ac:dyDescent="0.4">
      <c r="F313" s="155">
        <v>43122</v>
      </c>
      <c r="G313" s="145">
        <v>13.630059181170214</v>
      </c>
      <c r="H313" s="158">
        <v>226.56</v>
      </c>
      <c r="J313" s="155">
        <v>43696</v>
      </c>
      <c r="K313" s="145">
        <v>35.316681843074363</v>
      </c>
      <c r="L313" s="158">
        <v>100</v>
      </c>
      <c r="O313" s="133"/>
      <c r="Q313" s="133"/>
    </row>
    <row r="314" spans="6:17" x14ac:dyDescent="0.4">
      <c r="F314" s="155">
        <v>43172</v>
      </c>
      <c r="G314" s="145">
        <v>17.688085044124215</v>
      </c>
      <c r="H314" s="158">
        <v>79.900000000000006</v>
      </c>
      <c r="J314" s="155">
        <v>43727</v>
      </c>
      <c r="K314" s="145">
        <v>36.566156238348348</v>
      </c>
      <c r="L314" s="158">
        <v>9.3076923076923066</v>
      </c>
      <c r="O314" s="133"/>
      <c r="Q314" s="133"/>
    </row>
    <row r="315" spans="6:17" x14ac:dyDescent="0.4">
      <c r="F315" s="155">
        <v>43378</v>
      </c>
      <c r="G315" s="145">
        <v>39.349275823198262</v>
      </c>
      <c r="H315" s="158">
        <v>21.6</v>
      </c>
      <c r="J315" s="155">
        <v>43730</v>
      </c>
      <c r="K315" s="145">
        <v>30.445566767430492</v>
      </c>
      <c r="L315" s="158">
        <v>88</v>
      </c>
      <c r="O315" s="133"/>
      <c r="Q315" s="133"/>
    </row>
    <row r="316" spans="6:17" x14ac:dyDescent="0.4">
      <c r="F316" s="155">
        <v>43395</v>
      </c>
      <c r="G316" s="145">
        <v>8.1114470370997314</v>
      </c>
      <c r="H316" s="158">
        <v>299.36</v>
      </c>
      <c r="J316" s="155">
        <v>43730</v>
      </c>
      <c r="K316" s="145">
        <v>29.759033445690548</v>
      </c>
      <c r="L316" s="158">
        <v>90</v>
      </c>
      <c r="O316" s="133"/>
      <c r="Q316" s="133"/>
    </row>
    <row r="317" spans="6:17" x14ac:dyDescent="0.4">
      <c r="F317" s="155">
        <v>43423</v>
      </c>
      <c r="G317" s="145">
        <v>11.665168927838812</v>
      </c>
      <c r="H317" s="158">
        <v>161</v>
      </c>
      <c r="J317" s="155">
        <v>43730</v>
      </c>
      <c r="K317" s="145">
        <v>29.759033445690548</v>
      </c>
      <c r="L317" s="158">
        <v>70</v>
      </c>
      <c r="O317" s="133"/>
      <c r="Q317" s="133"/>
    </row>
    <row r="318" spans="6:17" x14ac:dyDescent="0.4">
      <c r="F318" s="155">
        <v>43465</v>
      </c>
      <c r="G318" s="145">
        <v>36.003978186251963</v>
      </c>
      <c r="H318" s="158">
        <v>21.6</v>
      </c>
      <c r="J318" s="155">
        <v>43755</v>
      </c>
      <c r="K318" s="145">
        <v>11.387357182693002</v>
      </c>
      <c r="L318" s="158">
        <v>100</v>
      </c>
      <c r="O318" s="133"/>
      <c r="Q318" s="133"/>
    </row>
    <row r="319" spans="6:17" x14ac:dyDescent="0.4">
      <c r="F319" s="155">
        <v>43601</v>
      </c>
      <c r="G319" s="145">
        <v>11.47488603043435</v>
      </c>
      <c r="H319" s="158">
        <v>160</v>
      </c>
      <c r="J319" s="155">
        <v>43755</v>
      </c>
      <c r="K319" s="145">
        <v>23.336788593992207</v>
      </c>
      <c r="L319" s="158">
        <v>100</v>
      </c>
      <c r="O319" s="133"/>
      <c r="Q319" s="133"/>
    </row>
    <row r="320" spans="6:17" x14ac:dyDescent="0.4">
      <c r="F320" s="155">
        <v>43606</v>
      </c>
      <c r="G320" s="145">
        <v>20.867804469013496</v>
      </c>
      <c r="H320" s="158">
        <v>96.7</v>
      </c>
      <c r="J320" s="155">
        <v>43790</v>
      </c>
      <c r="K320" s="145">
        <v>21.619097108334309</v>
      </c>
      <c r="L320" s="158">
        <v>100</v>
      </c>
      <c r="O320" s="133"/>
      <c r="Q320" s="133"/>
    </row>
    <row r="321" spans="6:17" x14ac:dyDescent="0.4">
      <c r="F321" s="155">
        <v>43730</v>
      </c>
      <c r="G321" s="145">
        <v>40.40388383012165</v>
      </c>
      <c r="H321" s="158">
        <v>76.8</v>
      </c>
      <c r="J321" s="155">
        <v>43795</v>
      </c>
      <c r="K321" s="145">
        <v>27.084864164128913</v>
      </c>
      <c r="L321" s="158">
        <v>44</v>
      </c>
      <c r="O321" s="133"/>
      <c r="Q321" s="133"/>
    </row>
    <row r="322" spans="6:17" x14ac:dyDescent="0.4">
      <c r="F322" s="157">
        <v>43936</v>
      </c>
      <c r="G322" s="146">
        <v>29.46709685519405</v>
      </c>
      <c r="H322" s="159">
        <v>56.2</v>
      </c>
      <c r="J322" s="155">
        <v>43819</v>
      </c>
      <c r="K322" s="145">
        <v>40.224186979559327</v>
      </c>
      <c r="L322" s="158">
        <v>50</v>
      </c>
      <c r="O322" s="133"/>
      <c r="Q322" s="133"/>
    </row>
    <row r="323" spans="6:17" x14ac:dyDescent="0.4">
      <c r="F323" s="396"/>
      <c r="G323" s="145"/>
      <c r="H323" s="397"/>
      <c r="J323" s="155">
        <v>43915</v>
      </c>
      <c r="K323" s="145">
        <v>34.571954413931856</v>
      </c>
      <c r="L323" s="158">
        <v>200</v>
      </c>
      <c r="O323" s="133"/>
      <c r="Q323" s="133"/>
    </row>
    <row r="324" spans="6:17" x14ac:dyDescent="0.4">
      <c r="G324" s="130"/>
      <c r="H324" s="130"/>
      <c r="J324" s="155">
        <v>43929</v>
      </c>
      <c r="K324" s="145">
        <v>27.409129299920213</v>
      </c>
      <c r="L324" s="158">
        <v>127.86</v>
      </c>
      <c r="O324" s="133"/>
      <c r="Q324" s="133"/>
    </row>
    <row r="325" spans="6:17" x14ac:dyDescent="0.4">
      <c r="G325" s="130"/>
      <c r="H325" s="130"/>
      <c r="J325" s="155">
        <v>43952</v>
      </c>
      <c r="K325" s="145">
        <v>25.790578809368061</v>
      </c>
      <c r="L325" s="158">
        <v>50</v>
      </c>
      <c r="O325" s="133"/>
      <c r="Q325" s="133"/>
    </row>
    <row r="326" spans="6:17" x14ac:dyDescent="0.4">
      <c r="G326" s="130"/>
      <c r="H326" s="130"/>
      <c r="J326" s="155">
        <v>43983</v>
      </c>
      <c r="K326" s="145">
        <v>22.792490618403729</v>
      </c>
      <c r="L326" s="158">
        <v>150</v>
      </c>
      <c r="O326" s="133"/>
      <c r="Q326" s="133"/>
    </row>
    <row r="327" spans="6:17" x14ac:dyDescent="0.4">
      <c r="G327" s="130"/>
      <c r="H327" s="130"/>
      <c r="J327" s="157">
        <v>44067</v>
      </c>
      <c r="K327" s="146">
        <v>40.667635054679359</v>
      </c>
      <c r="L327" s="159">
        <v>50</v>
      </c>
      <c r="O327" s="133"/>
      <c r="Q327" s="133"/>
    </row>
    <row r="328" spans="6:17" x14ac:dyDescent="0.4">
      <c r="G328" s="130"/>
      <c r="H328" s="130"/>
      <c r="J328" s="396"/>
      <c r="K328" s="145"/>
      <c r="L328" s="397"/>
      <c r="O328" s="133"/>
      <c r="Q328" s="133"/>
    </row>
    <row r="329" spans="6:17" x14ac:dyDescent="0.4">
      <c r="G329" s="130"/>
      <c r="H329" s="130"/>
      <c r="J329" s="396"/>
      <c r="K329" s="145"/>
      <c r="L329" s="397"/>
      <c r="O329" s="133"/>
      <c r="Q329" s="133"/>
    </row>
    <row r="330" spans="6:17" x14ac:dyDescent="0.4">
      <c r="G330" s="130"/>
      <c r="H330" s="130"/>
      <c r="J330" s="396"/>
      <c r="K330" s="145"/>
      <c r="L330" s="397"/>
      <c r="O330" s="133"/>
      <c r="Q330" s="133"/>
    </row>
    <row r="331" spans="6:17" x14ac:dyDescent="0.4">
      <c r="G331" s="130"/>
      <c r="H331" s="130"/>
      <c r="J331" s="396"/>
      <c r="K331" s="145"/>
      <c r="L331" s="397"/>
      <c r="O331" s="133"/>
      <c r="Q331" s="133"/>
    </row>
    <row r="332" spans="6:17" x14ac:dyDescent="0.4">
      <c r="G332" s="130"/>
      <c r="H332" s="130"/>
      <c r="J332" s="396"/>
      <c r="K332" s="145"/>
      <c r="L332" s="397"/>
      <c r="O332" s="133"/>
      <c r="Q332" s="133"/>
    </row>
    <row r="333" spans="6:17" x14ac:dyDescent="0.4">
      <c r="G333" s="130"/>
      <c r="H333" s="130"/>
      <c r="J333" s="396"/>
      <c r="K333" s="145"/>
      <c r="L333" s="397"/>
      <c r="O333" s="133"/>
      <c r="Q333" s="133"/>
    </row>
    <row r="334" spans="6:17" x14ac:dyDescent="0.4">
      <c r="G334" s="130"/>
      <c r="H334" s="130"/>
      <c r="J334" s="396"/>
      <c r="K334" s="145"/>
      <c r="L334" s="397"/>
      <c r="O334" s="133"/>
      <c r="Q334" s="133"/>
    </row>
    <row r="335" spans="6:17" x14ac:dyDescent="0.4">
      <c r="G335" s="130"/>
      <c r="H335" s="130"/>
      <c r="J335" s="396"/>
      <c r="K335" s="145"/>
      <c r="L335" s="397"/>
      <c r="O335" s="133"/>
      <c r="Q335" s="133"/>
    </row>
    <row r="336" spans="6:17" x14ac:dyDescent="0.4">
      <c r="G336" s="130"/>
      <c r="H336" s="130"/>
      <c r="J336" s="396"/>
      <c r="K336" s="145"/>
      <c r="L336" s="397"/>
      <c r="O336" s="133"/>
      <c r="Q336" s="133"/>
    </row>
    <row r="337" spans="7:17" x14ac:dyDescent="0.4">
      <c r="G337" s="130"/>
      <c r="H337" s="130"/>
      <c r="J337" s="396"/>
      <c r="K337" s="145"/>
      <c r="L337" s="397"/>
      <c r="O337" s="133"/>
      <c r="Q337" s="133"/>
    </row>
    <row r="338" spans="7:17" x14ac:dyDescent="0.4">
      <c r="G338" s="130"/>
      <c r="H338" s="130"/>
      <c r="J338" s="396"/>
      <c r="K338" s="145"/>
      <c r="L338" s="397"/>
      <c r="O338" s="133"/>
      <c r="Q338" s="133"/>
    </row>
    <row r="339" spans="7:17" x14ac:dyDescent="0.4">
      <c r="G339" s="130"/>
      <c r="H339" s="130"/>
      <c r="J339" s="396"/>
      <c r="K339" s="145"/>
      <c r="L339" s="397"/>
      <c r="O339" s="133"/>
      <c r="Q339" s="133"/>
    </row>
    <row r="340" spans="7:17" x14ac:dyDescent="0.4">
      <c r="G340" s="130"/>
      <c r="H340" s="130"/>
      <c r="J340" s="396"/>
      <c r="K340" s="145"/>
      <c r="L340" s="397"/>
      <c r="O340" s="133"/>
      <c r="Q340" s="133"/>
    </row>
    <row r="341" spans="7:17" x14ac:dyDescent="0.4">
      <c r="G341" s="130"/>
      <c r="H341" s="130"/>
      <c r="J341" s="396"/>
      <c r="K341" s="145"/>
      <c r="L341" s="397"/>
      <c r="O341" s="133"/>
      <c r="Q341" s="133"/>
    </row>
    <row r="342" spans="7:17" x14ac:dyDescent="0.4">
      <c r="G342" s="130"/>
      <c r="H342" s="130"/>
      <c r="J342" s="396"/>
      <c r="K342" s="145"/>
      <c r="L342" s="397"/>
      <c r="O342" s="133"/>
      <c r="Q342" s="133"/>
    </row>
    <row r="343" spans="7:17" x14ac:dyDescent="0.4">
      <c r="G343" s="130"/>
      <c r="H343" s="130"/>
      <c r="J343" s="396"/>
      <c r="K343" s="145"/>
      <c r="L343" s="397"/>
      <c r="O343" s="133"/>
      <c r="Q343" s="133"/>
    </row>
    <row r="344" spans="7:17" x14ac:dyDescent="0.4">
      <c r="G344" s="130"/>
      <c r="H344" s="130"/>
      <c r="J344" s="396"/>
      <c r="K344" s="145"/>
      <c r="L344" s="397"/>
      <c r="O344" s="133"/>
      <c r="Q344" s="133"/>
    </row>
    <row r="345" spans="7:17" x14ac:dyDescent="0.4">
      <c r="G345" s="130"/>
      <c r="H345" s="130"/>
      <c r="J345" s="396"/>
      <c r="K345" s="145"/>
      <c r="L345" s="397"/>
      <c r="O345" s="133"/>
      <c r="Q345" s="133"/>
    </row>
    <row r="346" spans="7:17" x14ac:dyDescent="0.4">
      <c r="G346" s="130"/>
      <c r="H346" s="130"/>
      <c r="J346" s="396"/>
      <c r="K346" s="145"/>
      <c r="L346" s="397"/>
      <c r="O346" s="133"/>
      <c r="Q346" s="133"/>
    </row>
    <row r="347" spans="7:17" x14ac:dyDescent="0.4">
      <c r="G347" s="130"/>
      <c r="H347" s="130"/>
      <c r="J347" s="396"/>
      <c r="K347" s="145"/>
      <c r="L347" s="397"/>
      <c r="O347" s="133"/>
      <c r="Q347" s="133"/>
    </row>
    <row r="348" spans="7:17" x14ac:dyDescent="0.4">
      <c r="G348" s="130"/>
      <c r="H348" s="130"/>
      <c r="J348" s="396"/>
      <c r="K348" s="145"/>
      <c r="L348" s="397"/>
      <c r="O348" s="133"/>
      <c r="Q348" s="133"/>
    </row>
    <row r="349" spans="7:17" x14ac:dyDescent="0.4">
      <c r="G349" s="130"/>
      <c r="H349" s="130"/>
      <c r="J349" s="396"/>
      <c r="K349" s="145"/>
      <c r="L349" s="397"/>
      <c r="O349" s="133"/>
      <c r="Q349" s="133"/>
    </row>
    <row r="350" spans="7:17" x14ac:dyDescent="0.4">
      <c r="G350" s="130"/>
      <c r="H350" s="130"/>
      <c r="J350" s="396"/>
      <c r="K350" s="145"/>
      <c r="L350" s="397"/>
      <c r="O350" s="133"/>
      <c r="Q350" s="133"/>
    </row>
    <row r="351" spans="7:17" x14ac:dyDescent="0.4">
      <c r="G351" s="130"/>
      <c r="H351" s="130"/>
      <c r="J351" s="396"/>
      <c r="K351" s="145"/>
      <c r="L351" s="397"/>
      <c r="O351" s="133"/>
      <c r="Q351" s="133"/>
    </row>
    <row r="352" spans="7:17" x14ac:dyDescent="0.4">
      <c r="G352" s="130"/>
      <c r="H352" s="130"/>
      <c r="J352" s="396"/>
      <c r="K352" s="145"/>
      <c r="L352" s="397"/>
      <c r="O352" s="133"/>
      <c r="Q352" s="133"/>
    </row>
    <row r="353" spans="7:17" x14ac:dyDescent="0.4">
      <c r="G353" s="130"/>
      <c r="H353" s="130"/>
      <c r="J353" s="23"/>
      <c r="K353" s="335"/>
      <c r="L353" s="335"/>
      <c r="O353" s="133"/>
      <c r="Q353" s="133"/>
    </row>
    <row r="354" spans="7:17" x14ac:dyDescent="0.4">
      <c r="G354" s="130"/>
      <c r="H354" s="130"/>
      <c r="J354" s="23"/>
      <c r="K354" s="335"/>
      <c r="L354" s="335"/>
      <c r="O354" s="133"/>
      <c r="Q354" s="133"/>
    </row>
    <row r="355" spans="7:17" x14ac:dyDescent="0.4">
      <c r="G355" s="130"/>
      <c r="H355" s="130"/>
      <c r="J355" s="23"/>
      <c r="K355" s="335"/>
      <c r="L355" s="335"/>
      <c r="O355" s="133"/>
      <c r="Q355" s="133"/>
    </row>
    <row r="356" spans="7:17" x14ac:dyDescent="0.4">
      <c r="G356" s="130"/>
      <c r="H356" s="130"/>
      <c r="J356" s="23"/>
      <c r="K356" s="335"/>
      <c r="L356" s="335"/>
      <c r="O356" s="133"/>
      <c r="Q356" s="133"/>
    </row>
    <row r="357" spans="7:17" x14ac:dyDescent="0.4">
      <c r="O357" s="133"/>
      <c r="Q357" s="133"/>
    </row>
    <row r="358" spans="7:17" x14ac:dyDescent="0.4">
      <c r="O358" s="133"/>
      <c r="Q358" s="133"/>
    </row>
    <row r="359" spans="7:17" x14ac:dyDescent="0.4">
      <c r="O359" s="133"/>
      <c r="Q359" s="133"/>
    </row>
    <row r="360" spans="7:17" x14ac:dyDescent="0.4">
      <c r="O360" s="133"/>
      <c r="Q360" s="133"/>
    </row>
    <row r="361" spans="7:17" x14ac:dyDescent="0.4">
      <c r="O361" s="133"/>
      <c r="Q361" s="133"/>
    </row>
    <row r="362" spans="7:17" x14ac:dyDescent="0.4">
      <c r="O362" s="133"/>
      <c r="Q362" s="133"/>
    </row>
    <row r="363" spans="7:17" x14ac:dyDescent="0.4">
      <c r="O363" s="133"/>
      <c r="Q363" s="133"/>
    </row>
    <row r="364" spans="7:17" x14ac:dyDescent="0.4">
      <c r="O364" s="133"/>
      <c r="Q364" s="133"/>
    </row>
    <row r="365" spans="7:17" x14ac:dyDescent="0.4">
      <c r="O365" s="133"/>
      <c r="Q365" s="133"/>
    </row>
    <row r="366" spans="7:17" x14ac:dyDescent="0.4">
      <c r="O366" s="133"/>
      <c r="Q366" s="133"/>
    </row>
    <row r="367" spans="7:17" x14ac:dyDescent="0.4">
      <c r="O367" s="133"/>
      <c r="Q367" s="133"/>
    </row>
    <row r="368" spans="7:17" x14ac:dyDescent="0.4">
      <c r="O368" s="133"/>
      <c r="Q368" s="133"/>
    </row>
    <row r="369" spans="15:17" x14ac:dyDescent="0.4">
      <c r="O369" s="133"/>
      <c r="Q369" s="133"/>
    </row>
    <row r="370" spans="15:17" x14ac:dyDescent="0.4">
      <c r="O370" s="133"/>
      <c r="Q370" s="133"/>
    </row>
    <row r="371" spans="15:17" x14ac:dyDescent="0.4">
      <c r="O371" s="133"/>
      <c r="Q371" s="133"/>
    </row>
    <row r="372" spans="15:17" x14ac:dyDescent="0.4">
      <c r="O372" s="133"/>
      <c r="Q372" s="133"/>
    </row>
    <row r="373" spans="15:17" x14ac:dyDescent="0.4">
      <c r="O373" s="133"/>
      <c r="Q373" s="133"/>
    </row>
    <row r="374" spans="15:17" x14ac:dyDescent="0.4">
      <c r="O374" s="133"/>
      <c r="Q374" s="133"/>
    </row>
    <row r="375" spans="15:17" x14ac:dyDescent="0.4">
      <c r="O375" s="133"/>
      <c r="Q375" s="133"/>
    </row>
    <row r="376" spans="15:17" x14ac:dyDescent="0.4">
      <c r="O376" s="133"/>
      <c r="Q376" s="133"/>
    </row>
    <row r="377" spans="15:17" x14ac:dyDescent="0.4">
      <c r="O377" s="133"/>
      <c r="Q377" s="133"/>
    </row>
    <row r="378" spans="15:17" x14ac:dyDescent="0.4">
      <c r="O378" s="133"/>
      <c r="Q378" s="133"/>
    </row>
    <row r="379" spans="15:17" x14ac:dyDescent="0.4">
      <c r="O379" s="133"/>
      <c r="Q379" s="133"/>
    </row>
    <row r="380" spans="15:17" x14ac:dyDescent="0.4">
      <c r="O380" s="133"/>
      <c r="Q380" s="133"/>
    </row>
    <row r="381" spans="15:17" x14ac:dyDescent="0.4">
      <c r="O381" s="133"/>
      <c r="Q381" s="133"/>
    </row>
    <row r="382" spans="15:17" x14ac:dyDescent="0.4">
      <c r="O382" s="133"/>
      <c r="Q382" s="133"/>
    </row>
    <row r="383" spans="15:17" x14ac:dyDescent="0.4">
      <c r="O383" s="133"/>
      <c r="Q383" s="133"/>
    </row>
    <row r="384" spans="15:17" x14ac:dyDescent="0.4">
      <c r="O384" s="133"/>
      <c r="Q384" s="133"/>
    </row>
    <row r="385" spans="15:17" x14ac:dyDescent="0.4">
      <c r="O385" s="133"/>
      <c r="Q385" s="133"/>
    </row>
    <row r="386" spans="15:17" x14ac:dyDescent="0.4">
      <c r="O386" s="133"/>
      <c r="Q386" s="133"/>
    </row>
    <row r="387" spans="15:17" x14ac:dyDescent="0.4">
      <c r="O387" s="133"/>
      <c r="Q387" s="133"/>
    </row>
    <row r="388" spans="15:17" x14ac:dyDescent="0.4">
      <c r="O388" s="133"/>
      <c r="Q388" s="133"/>
    </row>
    <row r="389" spans="15:17" x14ac:dyDescent="0.4">
      <c r="O389" s="133"/>
      <c r="Q389" s="133"/>
    </row>
    <row r="390" spans="15:17" x14ac:dyDescent="0.4">
      <c r="O390" s="133"/>
      <c r="Q390" s="133"/>
    </row>
    <row r="391" spans="15:17" x14ac:dyDescent="0.4">
      <c r="O391" s="133"/>
      <c r="Q391" s="133"/>
    </row>
    <row r="392" spans="15:17" x14ac:dyDescent="0.4">
      <c r="O392" s="133"/>
      <c r="Q392" s="133"/>
    </row>
    <row r="393" spans="15:17" x14ac:dyDescent="0.4">
      <c r="O393" s="133"/>
      <c r="Q393" s="133"/>
    </row>
    <row r="394" spans="15:17" x14ac:dyDescent="0.4">
      <c r="O394" s="133"/>
      <c r="Q394" s="133"/>
    </row>
    <row r="395" spans="15:17" x14ac:dyDescent="0.4">
      <c r="O395" s="133"/>
      <c r="Q395" s="133"/>
    </row>
    <row r="396" spans="15:17" x14ac:dyDescent="0.4">
      <c r="O396" s="133"/>
      <c r="Q396" s="133"/>
    </row>
    <row r="397" spans="15:17" x14ac:dyDescent="0.4">
      <c r="O397" s="133"/>
      <c r="Q397" s="133"/>
    </row>
    <row r="398" spans="15:17" x14ac:dyDescent="0.4">
      <c r="O398" s="133"/>
      <c r="Q398" s="133"/>
    </row>
    <row r="399" spans="15:17" x14ac:dyDescent="0.4">
      <c r="O399" s="133"/>
      <c r="Q399" s="133"/>
    </row>
    <row r="400" spans="15:17" x14ac:dyDescent="0.4">
      <c r="O400" s="133"/>
      <c r="Q400" s="133"/>
    </row>
    <row r="401" spans="15:17" x14ac:dyDescent="0.4">
      <c r="O401" s="133"/>
      <c r="Q401" s="133"/>
    </row>
    <row r="402" spans="15:17" x14ac:dyDescent="0.4">
      <c r="O402" s="133"/>
      <c r="Q402" s="133"/>
    </row>
    <row r="403" spans="15:17" x14ac:dyDescent="0.4">
      <c r="O403" s="133"/>
      <c r="Q403" s="133"/>
    </row>
    <row r="404" spans="15:17" x14ac:dyDescent="0.4">
      <c r="O404" s="133"/>
      <c r="Q404" s="133"/>
    </row>
    <row r="405" spans="15:17" x14ac:dyDescent="0.4">
      <c r="O405" s="133"/>
      <c r="Q405" s="133"/>
    </row>
    <row r="406" spans="15:17" x14ac:dyDescent="0.4">
      <c r="O406" s="133"/>
      <c r="Q406" s="133"/>
    </row>
    <row r="407" spans="15:17" x14ac:dyDescent="0.4">
      <c r="O407" s="133"/>
      <c r="Q407" s="133"/>
    </row>
    <row r="408" spans="15:17" x14ac:dyDescent="0.4">
      <c r="O408" s="133"/>
      <c r="Q408" s="133"/>
    </row>
    <row r="409" spans="15:17" x14ac:dyDescent="0.4">
      <c r="O409" s="133"/>
      <c r="Q409" s="133"/>
    </row>
    <row r="410" spans="15:17" x14ac:dyDescent="0.4">
      <c r="O410" s="133"/>
      <c r="Q410" s="133"/>
    </row>
    <row r="411" spans="15:17" x14ac:dyDescent="0.4">
      <c r="O411" s="133"/>
      <c r="Q411" s="133"/>
    </row>
    <row r="412" spans="15:17" x14ac:dyDescent="0.4">
      <c r="O412" s="133"/>
      <c r="Q412" s="133"/>
    </row>
    <row r="413" spans="15:17" x14ac:dyDescent="0.4">
      <c r="O413" s="133"/>
      <c r="Q413" s="133"/>
    </row>
    <row r="414" spans="15:17" x14ac:dyDescent="0.4">
      <c r="O414" s="133"/>
      <c r="Q414" s="133"/>
    </row>
    <row r="415" spans="15:17" x14ac:dyDescent="0.4">
      <c r="O415" s="133"/>
      <c r="Q415" s="133"/>
    </row>
    <row r="416" spans="15:17" x14ac:dyDescent="0.4">
      <c r="O416" s="133"/>
      <c r="Q416" s="133"/>
    </row>
    <row r="417" spans="15:17" x14ac:dyDescent="0.4">
      <c r="O417" s="133"/>
      <c r="Q417" s="133"/>
    </row>
    <row r="418" spans="15:17" x14ac:dyDescent="0.4">
      <c r="O418" s="133"/>
      <c r="Q418" s="133"/>
    </row>
    <row r="419" spans="15:17" x14ac:dyDescent="0.4">
      <c r="O419" s="133"/>
      <c r="Q419" s="133"/>
    </row>
    <row r="420" spans="15:17" x14ac:dyDescent="0.4">
      <c r="O420" s="133"/>
      <c r="Q420" s="133"/>
    </row>
    <row r="421" spans="15:17" x14ac:dyDescent="0.4">
      <c r="O421" s="133"/>
      <c r="Q421" s="133"/>
    </row>
    <row r="422" spans="15:17" x14ac:dyDescent="0.4">
      <c r="O422" s="133"/>
      <c r="Q422" s="133"/>
    </row>
    <row r="423" spans="15:17" x14ac:dyDescent="0.4">
      <c r="O423" s="133"/>
      <c r="Q423" s="133"/>
    </row>
    <row r="424" spans="15:17" x14ac:dyDescent="0.4">
      <c r="O424" s="133"/>
      <c r="Q424" s="133"/>
    </row>
    <row r="425" spans="15:17" x14ac:dyDescent="0.4">
      <c r="O425" s="133"/>
      <c r="Q425" s="133"/>
    </row>
    <row r="426" spans="15:17" x14ac:dyDescent="0.4">
      <c r="O426" s="133"/>
      <c r="Q426" s="133"/>
    </row>
    <row r="427" spans="15:17" x14ac:dyDescent="0.4">
      <c r="O427" s="133"/>
      <c r="Q427" s="133"/>
    </row>
    <row r="428" spans="15:17" x14ac:dyDescent="0.4">
      <c r="O428" s="133"/>
      <c r="Q428" s="133"/>
    </row>
    <row r="429" spans="15:17" x14ac:dyDescent="0.4">
      <c r="O429" s="133"/>
      <c r="Q429" s="133"/>
    </row>
    <row r="430" spans="15:17" x14ac:dyDescent="0.4">
      <c r="O430" s="133"/>
      <c r="Q430" s="133"/>
    </row>
    <row r="431" spans="15:17" x14ac:dyDescent="0.4">
      <c r="O431" s="133"/>
      <c r="Q431" s="133"/>
    </row>
    <row r="432" spans="15:17" x14ac:dyDescent="0.4">
      <c r="O432" s="133"/>
      <c r="Q432" s="133"/>
    </row>
    <row r="433" spans="15:17" x14ac:dyDescent="0.4">
      <c r="O433" s="133"/>
      <c r="Q433" s="133"/>
    </row>
    <row r="434" spans="15:17" x14ac:dyDescent="0.4">
      <c r="O434" s="133"/>
      <c r="Q434" s="133"/>
    </row>
    <row r="435" spans="15:17" x14ac:dyDescent="0.4">
      <c r="O435" s="133"/>
      <c r="Q435" s="133"/>
    </row>
    <row r="436" spans="15:17" x14ac:dyDescent="0.4">
      <c r="O436" s="133"/>
      <c r="Q436" s="133"/>
    </row>
    <row r="437" spans="15:17" x14ac:dyDescent="0.4">
      <c r="O437" s="133"/>
      <c r="Q437" s="133"/>
    </row>
    <row r="438" spans="15:17" x14ac:dyDescent="0.4">
      <c r="O438" s="133"/>
      <c r="Q438" s="133"/>
    </row>
    <row r="439" spans="15:17" x14ac:dyDescent="0.4">
      <c r="O439" s="133"/>
      <c r="Q439" s="133"/>
    </row>
    <row r="440" spans="15:17" x14ac:dyDescent="0.4">
      <c r="O440" s="133"/>
      <c r="Q440" s="133"/>
    </row>
    <row r="441" spans="15:17" x14ac:dyDescent="0.4">
      <c r="O441" s="133"/>
      <c r="Q441" s="133"/>
    </row>
    <row r="442" spans="15:17" x14ac:dyDescent="0.4">
      <c r="O442" s="133"/>
      <c r="Q442" s="133"/>
    </row>
    <row r="443" spans="15:17" x14ac:dyDescent="0.4">
      <c r="O443" s="133"/>
      <c r="Q443" s="133"/>
    </row>
    <row r="444" spans="15:17" x14ac:dyDescent="0.4">
      <c r="O444" s="133"/>
      <c r="Q444" s="133"/>
    </row>
    <row r="445" spans="15:17" x14ac:dyDescent="0.4">
      <c r="O445" s="133"/>
      <c r="Q445" s="133"/>
    </row>
    <row r="446" spans="15:17" x14ac:dyDescent="0.4">
      <c r="O446" s="133"/>
      <c r="Q446" s="133"/>
    </row>
    <row r="447" spans="15:17" x14ac:dyDescent="0.4">
      <c r="O447" s="133"/>
      <c r="Q447" s="133"/>
    </row>
    <row r="448" spans="15:17" x14ac:dyDescent="0.4">
      <c r="O448" s="133"/>
      <c r="Q448" s="133"/>
    </row>
    <row r="449" spans="15:17" x14ac:dyDescent="0.4">
      <c r="O449" s="133"/>
      <c r="Q449" s="133"/>
    </row>
    <row r="450" spans="15:17" x14ac:dyDescent="0.4">
      <c r="O450" s="133"/>
      <c r="Q450" s="133"/>
    </row>
    <row r="451" spans="15:17" x14ac:dyDescent="0.4">
      <c r="O451" s="133"/>
      <c r="Q451" s="133"/>
    </row>
    <row r="452" spans="15:17" x14ac:dyDescent="0.4">
      <c r="O452" s="133"/>
      <c r="Q452" s="133"/>
    </row>
    <row r="453" spans="15:17" x14ac:dyDescent="0.4">
      <c r="O453" s="133"/>
      <c r="Q453" s="133"/>
    </row>
    <row r="454" spans="15:17" x14ac:dyDescent="0.4">
      <c r="O454" s="133"/>
      <c r="Q454" s="133"/>
    </row>
    <row r="455" spans="15:17" x14ac:dyDescent="0.4">
      <c r="O455" s="133"/>
      <c r="Q455" s="133"/>
    </row>
    <row r="456" spans="15:17" x14ac:dyDescent="0.4">
      <c r="O456" s="133"/>
      <c r="Q456" s="133"/>
    </row>
    <row r="457" spans="15:17" x14ac:dyDescent="0.4">
      <c r="O457" s="133"/>
      <c r="Q457" s="133"/>
    </row>
    <row r="458" spans="15:17" x14ac:dyDescent="0.4">
      <c r="O458" s="133"/>
      <c r="Q458" s="133"/>
    </row>
    <row r="459" spans="15:17" x14ac:dyDescent="0.4">
      <c r="O459" s="133"/>
      <c r="Q459" s="133"/>
    </row>
    <row r="460" spans="15:17" x14ac:dyDescent="0.4">
      <c r="O460" s="133"/>
      <c r="Q460" s="133"/>
    </row>
    <row r="461" spans="15:17" x14ac:dyDescent="0.4">
      <c r="O461" s="133"/>
      <c r="Q461" s="133"/>
    </row>
    <row r="462" spans="15:17" x14ac:dyDescent="0.4">
      <c r="O462" s="133"/>
      <c r="Q462" s="133"/>
    </row>
    <row r="463" spans="15:17" x14ac:dyDescent="0.4">
      <c r="O463" s="133"/>
      <c r="Q463" s="133"/>
    </row>
    <row r="464" spans="15:17" x14ac:dyDescent="0.4">
      <c r="O464" s="133"/>
      <c r="Q464" s="133"/>
    </row>
    <row r="465" spans="15:17" x14ac:dyDescent="0.4">
      <c r="O465" s="133"/>
      <c r="Q465" s="133"/>
    </row>
    <row r="466" spans="15:17" x14ac:dyDescent="0.4">
      <c r="O466" s="133"/>
      <c r="Q466" s="133"/>
    </row>
    <row r="467" spans="15:17" x14ac:dyDescent="0.4">
      <c r="O467" s="133"/>
      <c r="Q467" s="133"/>
    </row>
    <row r="468" spans="15:17" x14ac:dyDescent="0.4">
      <c r="O468" s="133"/>
      <c r="Q468" s="133"/>
    </row>
    <row r="469" spans="15:17" x14ac:dyDescent="0.4">
      <c r="O469" s="133"/>
      <c r="Q469" s="133"/>
    </row>
    <row r="470" spans="15:17" x14ac:dyDescent="0.4">
      <c r="O470" s="133"/>
      <c r="Q470" s="133"/>
    </row>
    <row r="471" spans="15:17" x14ac:dyDescent="0.4">
      <c r="O471" s="133"/>
      <c r="Q471" s="133"/>
    </row>
    <row r="472" spans="15:17" x14ac:dyDescent="0.4">
      <c r="O472" s="133"/>
      <c r="Q472" s="133"/>
    </row>
    <row r="473" spans="15:17" x14ac:dyDescent="0.4">
      <c r="O473" s="133"/>
      <c r="Q473" s="133"/>
    </row>
    <row r="474" spans="15:17" x14ac:dyDescent="0.4">
      <c r="O474" s="133"/>
      <c r="Q474" s="133"/>
    </row>
    <row r="475" spans="15:17" x14ac:dyDescent="0.4">
      <c r="O475" s="133"/>
      <c r="Q475" s="133"/>
    </row>
    <row r="476" spans="15:17" x14ac:dyDescent="0.4">
      <c r="O476" s="133"/>
      <c r="Q476" s="133"/>
    </row>
    <row r="477" spans="15:17" x14ac:dyDescent="0.4">
      <c r="O477" s="133"/>
      <c r="Q477" s="133"/>
    </row>
    <row r="478" spans="15:17" x14ac:dyDescent="0.4">
      <c r="O478" s="133"/>
      <c r="Q478" s="133"/>
    </row>
    <row r="479" spans="15:17" x14ac:dyDescent="0.4">
      <c r="O479" s="133"/>
      <c r="Q479" s="133"/>
    </row>
    <row r="480" spans="15:17" x14ac:dyDescent="0.4">
      <c r="O480" s="133"/>
      <c r="Q480" s="133"/>
    </row>
    <row r="481" spans="15:17" x14ac:dyDescent="0.4">
      <c r="O481" s="133"/>
      <c r="Q481" s="133"/>
    </row>
    <row r="482" spans="15:17" x14ac:dyDescent="0.4">
      <c r="O482" s="133"/>
      <c r="Q482" s="133"/>
    </row>
    <row r="483" spans="15:17" x14ac:dyDescent="0.4">
      <c r="O483" s="133"/>
      <c r="Q483" s="133"/>
    </row>
    <row r="484" spans="15:17" x14ac:dyDescent="0.4">
      <c r="O484" s="133"/>
      <c r="Q484" s="133"/>
    </row>
    <row r="485" spans="15:17" x14ac:dyDescent="0.4">
      <c r="O485" s="133"/>
      <c r="Q485" s="133"/>
    </row>
    <row r="486" spans="15:17" x14ac:dyDescent="0.4">
      <c r="O486" s="133"/>
      <c r="Q486" s="133"/>
    </row>
    <row r="487" spans="15:17" x14ac:dyDescent="0.4">
      <c r="O487" s="133"/>
      <c r="Q487" s="133"/>
    </row>
    <row r="488" spans="15:17" x14ac:dyDescent="0.4">
      <c r="O488" s="133"/>
      <c r="Q488" s="133"/>
    </row>
    <row r="489" spans="15:17" x14ac:dyDescent="0.4">
      <c r="O489" s="133"/>
      <c r="Q489" s="133"/>
    </row>
    <row r="490" spans="15:17" x14ac:dyDescent="0.4">
      <c r="O490" s="133"/>
      <c r="Q490" s="133"/>
    </row>
    <row r="491" spans="15:17" x14ac:dyDescent="0.4">
      <c r="O491" s="133"/>
      <c r="Q491" s="133"/>
    </row>
    <row r="492" spans="15:17" x14ac:dyDescent="0.4">
      <c r="O492" s="133"/>
      <c r="Q492" s="133"/>
    </row>
    <row r="493" spans="15:17" x14ac:dyDescent="0.4">
      <c r="O493" s="133"/>
      <c r="Q493" s="133"/>
    </row>
    <row r="494" spans="15:17" x14ac:dyDescent="0.4">
      <c r="O494" s="133"/>
      <c r="Q494" s="133"/>
    </row>
    <row r="495" spans="15:17" x14ac:dyDescent="0.4">
      <c r="Q495" s="133"/>
    </row>
    <row r="496" spans="15:17" x14ac:dyDescent="0.4">
      <c r="Q496" s="133"/>
    </row>
    <row r="497" spans="17:17" x14ac:dyDescent="0.4">
      <c r="Q497" s="133"/>
    </row>
    <row r="498" spans="17:17" x14ac:dyDescent="0.4">
      <c r="Q498" s="133"/>
    </row>
    <row r="499" spans="17:17" x14ac:dyDescent="0.4">
      <c r="Q499" s="133"/>
    </row>
    <row r="500" spans="17:17" x14ac:dyDescent="0.4">
      <c r="Q500" s="133"/>
    </row>
    <row r="501" spans="17:17" x14ac:dyDescent="0.4">
      <c r="Q501" s="133"/>
    </row>
  </sheetData>
  <pageMargins left="0.75" right="0.75" top="1" bottom="1" header="0.5" footer="0.5"/>
  <pageSetup orientation="portrait" r:id="rId1"/>
  <headerFooter alignWithMargins="0"/>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7">
    <tabColor theme="5" tint="0.39997558519241921"/>
  </sheetPr>
  <dimension ref="A1:AI35"/>
  <sheetViews>
    <sheetView zoomScale="80" zoomScaleNormal="80" workbookViewId="0"/>
  </sheetViews>
  <sheetFormatPr defaultColWidth="8.71875" defaultRowHeight="12.3" x14ac:dyDescent="0.4"/>
  <cols>
    <col min="1" max="1" width="8.71875" style="130"/>
    <col min="2" max="2" width="24" style="130" bestFit="1" customWidth="1"/>
    <col min="3" max="34" width="5.44140625" style="130" bestFit="1" customWidth="1"/>
    <col min="35" max="16384" width="8.71875" style="130"/>
  </cols>
  <sheetData>
    <row r="1" spans="1:1" ht="14.4" x14ac:dyDescent="0.55000000000000004">
      <c r="A1" s="36" t="s">
        <v>214</v>
      </c>
    </row>
    <row r="2" spans="1:1" x14ac:dyDescent="0.4">
      <c r="A2" s="31"/>
    </row>
    <row r="3" spans="1:1" x14ac:dyDescent="0.4">
      <c r="A3" s="31"/>
    </row>
    <row r="4" spans="1:1" x14ac:dyDescent="0.4">
      <c r="A4" s="31"/>
    </row>
    <row r="5" spans="1:1" x14ac:dyDescent="0.4">
      <c r="A5" s="31"/>
    </row>
    <row r="6" spans="1:1" x14ac:dyDescent="0.4">
      <c r="A6" s="31"/>
    </row>
    <row r="7" spans="1:1" x14ac:dyDescent="0.4">
      <c r="A7" s="31"/>
    </row>
    <row r="8" spans="1:1" x14ac:dyDescent="0.4">
      <c r="A8" s="31"/>
    </row>
    <row r="9" spans="1:1" x14ac:dyDescent="0.4">
      <c r="A9" s="31"/>
    </row>
    <row r="10" spans="1:1" x14ac:dyDescent="0.4">
      <c r="A10" s="31"/>
    </row>
    <row r="11" spans="1:1" x14ac:dyDescent="0.4">
      <c r="A11" s="31"/>
    </row>
    <row r="12" spans="1:1" x14ac:dyDescent="0.4">
      <c r="A12" s="31"/>
    </row>
    <row r="13" spans="1:1" x14ac:dyDescent="0.4">
      <c r="A13" s="31"/>
    </row>
    <row r="14" spans="1:1" x14ac:dyDescent="0.4">
      <c r="A14" s="31"/>
    </row>
    <row r="15" spans="1:1" x14ac:dyDescent="0.4">
      <c r="A15" s="31"/>
    </row>
    <row r="16" spans="1:1" x14ac:dyDescent="0.4">
      <c r="A16" s="31"/>
    </row>
    <row r="17" spans="1:35" x14ac:dyDescent="0.4">
      <c r="A17" s="31"/>
    </row>
    <row r="18" spans="1:35" x14ac:dyDescent="0.4">
      <c r="A18" s="31"/>
    </row>
    <row r="19" spans="1:35" x14ac:dyDescent="0.4">
      <c r="A19" s="31"/>
    </row>
    <row r="20" spans="1:35" x14ac:dyDescent="0.4">
      <c r="A20" s="31"/>
    </row>
    <row r="21" spans="1:35" x14ac:dyDescent="0.4">
      <c r="A21" s="31"/>
    </row>
    <row r="22" spans="1:35" ht="12.6" x14ac:dyDescent="0.45">
      <c r="A22" s="72" t="s">
        <v>176</v>
      </c>
    </row>
    <row r="23" spans="1:35" ht="12.6" x14ac:dyDescent="0.45">
      <c r="A23" s="72" t="s">
        <v>216</v>
      </c>
    </row>
    <row r="24" spans="1:35" ht="12.6" x14ac:dyDescent="0.45">
      <c r="A24" s="72"/>
    </row>
    <row r="25" spans="1:35" x14ac:dyDescent="0.4">
      <c r="A25" s="46"/>
      <c r="B25" s="134"/>
      <c r="C25" s="134">
        <v>2020</v>
      </c>
      <c r="D25" s="134">
        <f>C25+1</f>
        <v>2021</v>
      </c>
      <c r="E25" s="134">
        <f t="shared" ref="E25:AG25" si="0">D25+1</f>
        <v>2022</v>
      </c>
      <c r="F25" s="134">
        <f t="shared" si="0"/>
        <v>2023</v>
      </c>
      <c r="G25" s="134">
        <f t="shared" si="0"/>
        <v>2024</v>
      </c>
      <c r="H25" s="134">
        <f t="shared" si="0"/>
        <v>2025</v>
      </c>
      <c r="I25" s="134">
        <f t="shared" si="0"/>
        <v>2026</v>
      </c>
      <c r="J25" s="134">
        <f t="shared" si="0"/>
        <v>2027</v>
      </c>
      <c r="K25" s="134">
        <f t="shared" si="0"/>
        <v>2028</v>
      </c>
      <c r="L25" s="134">
        <f t="shared" si="0"/>
        <v>2029</v>
      </c>
      <c r="M25" s="134">
        <f t="shared" si="0"/>
        <v>2030</v>
      </c>
      <c r="N25" s="134">
        <f t="shared" si="0"/>
        <v>2031</v>
      </c>
      <c r="O25" s="134">
        <f t="shared" si="0"/>
        <v>2032</v>
      </c>
      <c r="P25" s="134">
        <f t="shared" si="0"/>
        <v>2033</v>
      </c>
      <c r="Q25" s="134">
        <f t="shared" si="0"/>
        <v>2034</v>
      </c>
      <c r="R25" s="134">
        <f t="shared" si="0"/>
        <v>2035</v>
      </c>
      <c r="S25" s="134">
        <f t="shared" si="0"/>
        <v>2036</v>
      </c>
      <c r="T25" s="134">
        <f t="shared" si="0"/>
        <v>2037</v>
      </c>
      <c r="U25" s="134">
        <f t="shared" si="0"/>
        <v>2038</v>
      </c>
      <c r="V25" s="134">
        <f t="shared" si="0"/>
        <v>2039</v>
      </c>
      <c r="W25" s="134">
        <f t="shared" si="0"/>
        <v>2040</v>
      </c>
      <c r="X25" s="134">
        <f t="shared" si="0"/>
        <v>2041</v>
      </c>
      <c r="Y25" s="134">
        <f t="shared" si="0"/>
        <v>2042</v>
      </c>
      <c r="Z25" s="134">
        <f t="shared" si="0"/>
        <v>2043</v>
      </c>
      <c r="AA25" s="134">
        <f t="shared" si="0"/>
        <v>2044</v>
      </c>
      <c r="AB25" s="134">
        <f t="shared" si="0"/>
        <v>2045</v>
      </c>
      <c r="AC25" s="134">
        <f t="shared" si="0"/>
        <v>2046</v>
      </c>
      <c r="AD25" s="134">
        <f t="shared" si="0"/>
        <v>2047</v>
      </c>
      <c r="AE25" s="134">
        <f t="shared" si="0"/>
        <v>2048</v>
      </c>
      <c r="AF25" s="134">
        <f t="shared" si="0"/>
        <v>2049</v>
      </c>
      <c r="AG25" s="168">
        <f t="shared" si="0"/>
        <v>2050</v>
      </c>
      <c r="AH25" s="22"/>
    </row>
    <row r="26" spans="1:35" x14ac:dyDescent="0.4">
      <c r="A26" s="171" t="s">
        <v>215</v>
      </c>
      <c r="B26" s="162"/>
      <c r="C26" s="162"/>
      <c r="D26" s="162"/>
      <c r="E26" s="104"/>
      <c r="F26" s="104"/>
      <c r="G26" s="104"/>
      <c r="H26" s="104"/>
      <c r="I26" s="104"/>
      <c r="J26" s="104"/>
      <c r="K26" s="104"/>
      <c r="L26" s="104"/>
      <c r="M26" s="104"/>
      <c r="N26" s="104"/>
      <c r="O26" s="104"/>
      <c r="P26" s="104"/>
      <c r="Q26" s="104"/>
      <c r="R26" s="104"/>
      <c r="S26" s="104"/>
      <c r="T26" s="104"/>
      <c r="U26" s="104"/>
      <c r="V26" s="104"/>
      <c r="W26" s="104"/>
      <c r="X26" s="104"/>
      <c r="Y26" s="104"/>
      <c r="Z26" s="104"/>
      <c r="AA26" s="104"/>
      <c r="AB26" s="104"/>
      <c r="AC26" s="104"/>
      <c r="AD26" s="104"/>
      <c r="AE26" s="104"/>
      <c r="AF26" s="104"/>
      <c r="AG26" s="112"/>
    </row>
    <row r="27" spans="1:35" x14ac:dyDescent="0.4">
      <c r="A27" s="41"/>
      <c r="B27" s="163" t="s">
        <v>114</v>
      </c>
      <c r="C27" s="164">
        <v>24.693634177192077</v>
      </c>
      <c r="D27" s="164">
        <v>24.100339482568309</v>
      </c>
      <c r="E27" s="164">
        <v>22.311938732537758</v>
      </c>
      <c r="F27" s="164">
        <v>21.181159014917792</v>
      </c>
      <c r="G27" s="164">
        <v>21.115387256876957</v>
      </c>
      <c r="H27" s="164">
        <v>20.852865493281421</v>
      </c>
      <c r="I27" s="164">
        <v>20.592379137024217</v>
      </c>
      <c r="J27" s="164">
        <v>20.433983540823114</v>
      </c>
      <c r="K27" s="164">
        <v>20.201324136042007</v>
      </c>
      <c r="L27" s="164">
        <v>19.931216958354668</v>
      </c>
      <c r="M27" s="164">
        <v>19.477052394396004</v>
      </c>
      <c r="N27" s="164">
        <v>19.046374263289017</v>
      </c>
      <c r="O27" s="164">
        <v>18.633191370837984</v>
      </c>
      <c r="P27" s="164">
        <v>18.323382817835387</v>
      </c>
      <c r="Q27" s="164">
        <v>18.058830041545701</v>
      </c>
      <c r="R27" s="164">
        <v>17.779085674793176</v>
      </c>
      <c r="S27" s="164">
        <v>18.82838624714919</v>
      </c>
      <c r="T27" s="164">
        <v>18.351569205751737</v>
      </c>
      <c r="U27" s="164">
        <v>17.935619737024215</v>
      </c>
      <c r="V27" s="164">
        <v>17.568313233792679</v>
      </c>
      <c r="W27" s="164">
        <v>17.462850034731929</v>
      </c>
      <c r="X27" s="164">
        <v>17.117061855013791</v>
      </c>
      <c r="Y27" s="164">
        <v>17.142897347820192</v>
      </c>
      <c r="Z27" s="164">
        <v>17.319621586856741</v>
      </c>
      <c r="AA27" s="164">
        <v>16.925180539328672</v>
      </c>
      <c r="AB27" s="164">
        <v>16.505224511411708</v>
      </c>
      <c r="AC27" s="164">
        <v>16.090526478363898</v>
      </c>
      <c r="AD27" s="164">
        <v>16.568891041227864</v>
      </c>
      <c r="AE27" s="164">
        <v>16.270358129652294</v>
      </c>
      <c r="AF27" s="164">
        <v>15.335434215384495</v>
      </c>
      <c r="AG27" s="165"/>
      <c r="AH27" s="135"/>
      <c r="AI27" s="87"/>
    </row>
    <row r="28" spans="1:35" x14ac:dyDescent="0.4">
      <c r="A28" s="41"/>
      <c r="B28" s="163" t="s">
        <v>115</v>
      </c>
      <c r="C28" s="164">
        <v>32.507037401189756</v>
      </c>
      <c r="D28" s="164">
        <v>32.621585384374555</v>
      </c>
      <c r="E28" s="164">
        <v>31.368321762190675</v>
      </c>
      <c r="F28" s="164">
        <v>30.505079081628537</v>
      </c>
      <c r="G28" s="164">
        <v>30.028604501429903</v>
      </c>
      <c r="H28" s="164">
        <v>29.36229188633844</v>
      </c>
      <c r="I28" s="164">
        <v>28.689892443495097</v>
      </c>
      <c r="J28" s="164">
        <v>28.019625963269341</v>
      </c>
      <c r="K28" s="164">
        <v>27.362775574580887</v>
      </c>
      <c r="L28" s="164">
        <v>26.724963123006745</v>
      </c>
      <c r="M28" s="164">
        <v>26.115992218273117</v>
      </c>
      <c r="N28" s="164">
        <v>25.538513321938346</v>
      </c>
      <c r="O28" s="164">
        <v>24.984493083892481</v>
      </c>
      <c r="P28" s="164">
        <v>24.620127573363447</v>
      </c>
      <c r="Q28" s="164">
        <v>23.994101436696798</v>
      </c>
      <c r="R28" s="164">
        <v>23.482724815562882</v>
      </c>
      <c r="S28" s="164">
        <v>23.089927299253766</v>
      </c>
      <c r="T28" s="164">
        <v>22.573661594274668</v>
      </c>
      <c r="U28" s="164">
        <v>22.173440922722019</v>
      </c>
      <c r="V28" s="164">
        <v>21.688024413219676</v>
      </c>
      <c r="W28" s="164">
        <v>21.033979943204042</v>
      </c>
      <c r="X28" s="164">
        <v>20.655702695076627</v>
      </c>
      <c r="Y28" s="164">
        <v>19.97023763450898</v>
      </c>
      <c r="Z28" s="164">
        <v>19.605207241331129</v>
      </c>
      <c r="AA28" s="164">
        <v>19.158713740159961</v>
      </c>
      <c r="AB28" s="164">
        <v>19.390764866825599</v>
      </c>
      <c r="AC28" s="164">
        <v>18.139550910290584</v>
      </c>
      <c r="AD28" s="164">
        <v>19.619047368248108</v>
      </c>
      <c r="AE28" s="164">
        <v>19.251580019573453</v>
      </c>
      <c r="AF28" s="164">
        <v>17.186608651962718</v>
      </c>
      <c r="AG28" s="165"/>
      <c r="AH28" s="135"/>
      <c r="AI28" s="87"/>
    </row>
    <row r="29" spans="1:35" x14ac:dyDescent="0.4">
      <c r="A29" s="41"/>
      <c r="B29" s="163" t="s">
        <v>116</v>
      </c>
      <c r="C29" s="164">
        <v>55.861645011037403</v>
      </c>
      <c r="D29" s="164">
        <v>49.500403844518488</v>
      </c>
      <c r="E29" s="164">
        <v>42.560538966940307</v>
      </c>
      <c r="F29" s="164">
        <v>42.265231668689431</v>
      </c>
      <c r="G29" s="164">
        <v>41.470093337247405</v>
      </c>
      <c r="H29" s="164">
        <v>40.983580805746811</v>
      </c>
      <c r="I29" s="164">
        <v>40.476760769147447</v>
      </c>
      <c r="J29" s="164">
        <v>39.960675451155112</v>
      </c>
      <c r="K29" s="164">
        <v>39.451275109425893</v>
      </c>
      <c r="L29" s="164">
        <v>39.471664395082364</v>
      </c>
      <c r="M29" s="164">
        <v>39.629185828407657</v>
      </c>
      <c r="N29" s="164">
        <v>39.209545952608778</v>
      </c>
      <c r="O29" s="164">
        <v>38.358952900910907</v>
      </c>
      <c r="P29" s="164">
        <v>37.527918640479719</v>
      </c>
      <c r="Q29" s="164">
        <v>35.927483893314061</v>
      </c>
      <c r="R29" s="164">
        <v>35.433557178497566</v>
      </c>
      <c r="S29" s="164">
        <v>35.125566003847702</v>
      </c>
      <c r="T29" s="164">
        <v>34.468947379497713</v>
      </c>
      <c r="U29" s="164">
        <v>33.818650435825809</v>
      </c>
      <c r="V29" s="164">
        <v>33.140112070667463</v>
      </c>
      <c r="W29" s="164">
        <v>29.399683993602764</v>
      </c>
      <c r="X29" s="164">
        <v>29.627408259276375</v>
      </c>
      <c r="Y29" s="164">
        <v>27.207760015551319</v>
      </c>
      <c r="Z29" s="164">
        <v>26.808234366320058</v>
      </c>
      <c r="AA29" s="164">
        <v>26.683566340770696</v>
      </c>
      <c r="AB29" s="164">
        <v>25.114315129355067</v>
      </c>
      <c r="AC29" s="164">
        <v>22.790188736256734</v>
      </c>
      <c r="AD29" s="164">
        <v>24.422076912027716</v>
      </c>
      <c r="AE29" s="164">
        <v>24.942152533917263</v>
      </c>
      <c r="AF29" s="164">
        <v>25.767866289636643</v>
      </c>
      <c r="AG29" s="165"/>
      <c r="AH29" s="135"/>
      <c r="AI29" s="135"/>
    </row>
    <row r="30" spans="1:35" ht="12.6" x14ac:dyDescent="0.45">
      <c r="A30" s="43"/>
      <c r="B30" s="161" t="s">
        <v>117</v>
      </c>
      <c r="C30" s="169">
        <f t="shared" ref="C30:AF30" si="1">C29-C27</f>
        <v>31.168010833845326</v>
      </c>
      <c r="D30" s="169">
        <f t="shared" si="1"/>
        <v>25.400064361950179</v>
      </c>
      <c r="E30" s="169">
        <f t="shared" si="1"/>
        <v>20.248600234402549</v>
      </c>
      <c r="F30" s="169">
        <f t="shared" si="1"/>
        <v>21.084072653771639</v>
      </c>
      <c r="G30" s="169">
        <f t="shared" si="1"/>
        <v>20.354706080370448</v>
      </c>
      <c r="H30" s="169">
        <f t="shared" si="1"/>
        <v>20.130715312465391</v>
      </c>
      <c r="I30" s="169">
        <f t="shared" si="1"/>
        <v>19.88438163212323</v>
      </c>
      <c r="J30" s="169">
        <f t="shared" si="1"/>
        <v>19.526691910331998</v>
      </c>
      <c r="K30" s="169">
        <f t="shared" si="1"/>
        <v>19.249950973383886</v>
      </c>
      <c r="L30" s="169">
        <f t="shared" si="1"/>
        <v>19.540447436727696</v>
      </c>
      <c r="M30" s="169">
        <f t="shared" si="1"/>
        <v>20.152133434011652</v>
      </c>
      <c r="N30" s="169">
        <f t="shared" si="1"/>
        <v>20.163171689319761</v>
      </c>
      <c r="O30" s="169">
        <f t="shared" si="1"/>
        <v>19.725761530072923</v>
      </c>
      <c r="P30" s="169">
        <f t="shared" si="1"/>
        <v>19.204535822644331</v>
      </c>
      <c r="Q30" s="169">
        <f t="shared" si="1"/>
        <v>17.868653851768361</v>
      </c>
      <c r="R30" s="169">
        <f t="shared" si="1"/>
        <v>17.654471503704389</v>
      </c>
      <c r="S30" s="169">
        <f t="shared" si="1"/>
        <v>16.297179756698512</v>
      </c>
      <c r="T30" s="169">
        <f t="shared" si="1"/>
        <v>16.117378173745976</v>
      </c>
      <c r="U30" s="169">
        <f t="shared" si="1"/>
        <v>15.883030698801594</v>
      </c>
      <c r="V30" s="169">
        <f t="shared" si="1"/>
        <v>15.571798836874784</v>
      </c>
      <c r="W30" s="169">
        <f t="shared" si="1"/>
        <v>11.936833958870835</v>
      </c>
      <c r="X30" s="169">
        <f t="shared" si="1"/>
        <v>12.510346404262584</v>
      </c>
      <c r="Y30" s="169">
        <f t="shared" si="1"/>
        <v>10.064862667731127</v>
      </c>
      <c r="Z30" s="169">
        <f t="shared" si="1"/>
        <v>9.4886127794633168</v>
      </c>
      <c r="AA30" s="169">
        <f t="shared" si="1"/>
        <v>9.7583858014420244</v>
      </c>
      <c r="AB30" s="169">
        <f t="shared" si="1"/>
        <v>8.6090906179433588</v>
      </c>
      <c r="AC30" s="169">
        <f t="shared" si="1"/>
        <v>6.699662257892836</v>
      </c>
      <c r="AD30" s="169">
        <f t="shared" si="1"/>
        <v>7.8531858707998516</v>
      </c>
      <c r="AE30" s="169">
        <f t="shared" si="1"/>
        <v>8.6717944042649684</v>
      </c>
      <c r="AF30" s="169">
        <f t="shared" si="1"/>
        <v>10.432432074252148</v>
      </c>
      <c r="AG30" s="170"/>
    </row>
    <row r="31" spans="1:35" x14ac:dyDescent="0.4">
      <c r="A31" s="172" t="s">
        <v>118</v>
      </c>
      <c r="B31" s="91"/>
      <c r="C31" s="164"/>
      <c r="D31" s="164"/>
      <c r="E31" s="92"/>
      <c r="F31" s="92"/>
      <c r="G31" s="92"/>
      <c r="H31" s="92"/>
      <c r="I31" s="92"/>
      <c r="J31" s="92"/>
      <c r="K31" s="92"/>
      <c r="L31" s="92"/>
      <c r="M31" s="92"/>
      <c r="N31" s="92"/>
      <c r="O31" s="92"/>
      <c r="P31" s="92"/>
      <c r="Q31" s="92"/>
      <c r="R31" s="92"/>
      <c r="S31" s="92"/>
      <c r="T31" s="92"/>
      <c r="U31" s="92"/>
      <c r="V31" s="92"/>
      <c r="W31" s="92"/>
      <c r="X31" s="92"/>
      <c r="Y31" s="92"/>
      <c r="Z31" s="92"/>
      <c r="AA31" s="92"/>
      <c r="AB31" s="92"/>
      <c r="AC31" s="92"/>
      <c r="AD31" s="92"/>
      <c r="AE31" s="92"/>
      <c r="AF31" s="92"/>
      <c r="AG31" s="156"/>
    </row>
    <row r="32" spans="1:35" x14ac:dyDescent="0.4">
      <c r="A32" s="41"/>
      <c r="B32" s="91" t="s">
        <v>119</v>
      </c>
      <c r="C32" s="164">
        <v>21.355958521627922</v>
      </c>
      <c r="D32" s="164">
        <v>21.730573680219806</v>
      </c>
      <c r="E32" s="164">
        <v>20.518950488485238</v>
      </c>
      <c r="F32" s="164">
        <v>20.07431243624567</v>
      </c>
      <c r="G32" s="164">
        <v>20.286526125004603</v>
      </c>
      <c r="H32" s="164">
        <v>21.519049904380289</v>
      </c>
      <c r="I32" s="164">
        <v>22.342612217375638</v>
      </c>
      <c r="J32" s="164">
        <v>22.725510592148556</v>
      </c>
      <c r="K32" s="164">
        <v>22.584279380781393</v>
      </c>
      <c r="L32" s="164">
        <v>22.196596483254513</v>
      </c>
      <c r="M32" s="164">
        <v>21.722749632367208</v>
      </c>
      <c r="N32" s="164">
        <v>21.616139719211844</v>
      </c>
      <c r="O32" s="164">
        <v>21.698555907384144</v>
      </c>
      <c r="P32" s="164">
        <v>21.814000097946209</v>
      </c>
      <c r="Q32" s="164">
        <v>21.916651263669451</v>
      </c>
      <c r="R32" s="164">
        <v>21.756113788275979</v>
      </c>
      <c r="S32" s="164">
        <v>21.837476298399736</v>
      </c>
      <c r="T32" s="164">
        <v>21.941080925165341</v>
      </c>
      <c r="U32" s="164">
        <v>21.993451982039382</v>
      </c>
      <c r="V32" s="164">
        <v>21.891871392997125</v>
      </c>
      <c r="W32" s="164">
        <v>21.707159020475064</v>
      </c>
      <c r="X32" s="164">
        <v>21.616387324382181</v>
      </c>
      <c r="Y32" s="164">
        <v>21.49411782582742</v>
      </c>
      <c r="Z32" s="164">
        <v>21.24282010430754</v>
      </c>
      <c r="AA32" s="164">
        <v>21.063879339943473</v>
      </c>
      <c r="AB32" s="164">
        <v>20.977083192668363</v>
      </c>
      <c r="AC32" s="164">
        <v>20.966654463639983</v>
      </c>
      <c r="AD32" s="164">
        <v>20.890852471895961</v>
      </c>
      <c r="AE32" s="164">
        <v>20.812307653592438</v>
      </c>
      <c r="AF32" s="164">
        <v>20.753982743467862</v>
      </c>
      <c r="AG32" s="165">
        <v>20.657438636256298</v>
      </c>
      <c r="AH32" s="135"/>
    </row>
    <row r="33" spans="1:34" x14ac:dyDescent="0.4">
      <c r="A33" s="41"/>
      <c r="B33" s="23" t="s">
        <v>120</v>
      </c>
      <c r="C33" s="164">
        <v>21.355958521627922</v>
      </c>
      <c r="D33" s="164">
        <v>22.431570347776599</v>
      </c>
      <c r="E33" s="164">
        <v>21.814055765893723</v>
      </c>
      <c r="F33" s="164">
        <v>21.935031047547344</v>
      </c>
      <c r="G33" s="164">
        <v>22.833123418372274</v>
      </c>
      <c r="H33" s="164">
        <v>24.702268170284068</v>
      </c>
      <c r="I33" s="164">
        <v>26.017319238508239</v>
      </c>
      <c r="J33" s="164">
        <v>26.835379447529903</v>
      </c>
      <c r="K33" s="164">
        <v>27.208910114233372</v>
      </c>
      <c r="L33" s="164">
        <v>27.052570959239123</v>
      </c>
      <c r="M33" s="164">
        <v>26.529985781484953</v>
      </c>
      <c r="N33" s="164">
        <v>26.196548218294204</v>
      </c>
      <c r="O33" s="164">
        <v>26.349107475134588</v>
      </c>
      <c r="P33" s="164">
        <v>26.794605372542669</v>
      </c>
      <c r="Q33" s="164">
        <v>27.157496226414914</v>
      </c>
      <c r="R33" s="164">
        <v>27.08848793936043</v>
      </c>
      <c r="S33" s="164">
        <v>27.011799622560641</v>
      </c>
      <c r="T33" s="164">
        <v>27.21885655315279</v>
      </c>
      <c r="U33" s="164">
        <v>27.318253318602636</v>
      </c>
      <c r="V33" s="164">
        <v>27.287317915358219</v>
      </c>
      <c r="W33" s="164">
        <v>27.306469360201568</v>
      </c>
      <c r="X33" s="164">
        <v>27.263902363380534</v>
      </c>
      <c r="Y33" s="164">
        <v>27.327178001458496</v>
      </c>
      <c r="Z33" s="164">
        <v>27.381883785241438</v>
      </c>
      <c r="AA33" s="164">
        <v>27.51515050502643</v>
      </c>
      <c r="AB33" s="164">
        <v>27.629781432080947</v>
      </c>
      <c r="AC33" s="164">
        <v>27.942353114705973</v>
      </c>
      <c r="AD33" s="164">
        <v>28.331213494700897</v>
      </c>
      <c r="AE33" s="164">
        <v>28.599661460949807</v>
      </c>
      <c r="AF33" s="164">
        <v>28.752582095691803</v>
      </c>
      <c r="AG33" s="165">
        <v>29.173809787726427</v>
      </c>
      <c r="AH33" s="135"/>
    </row>
    <row r="34" spans="1:34" x14ac:dyDescent="0.4">
      <c r="A34" s="41"/>
      <c r="B34" s="23" t="s">
        <v>121</v>
      </c>
      <c r="C34" s="164">
        <v>22.462945376327507</v>
      </c>
      <c r="D34" s="164">
        <v>24.276646342903543</v>
      </c>
      <c r="E34" s="164">
        <v>24.851419140382511</v>
      </c>
      <c r="F34" s="164">
        <v>25.863565153985146</v>
      </c>
      <c r="G34" s="164">
        <v>27.642690434025667</v>
      </c>
      <c r="H34" s="164">
        <v>30.769073429811638</v>
      </c>
      <c r="I34" s="164">
        <v>32.452946007199628</v>
      </c>
      <c r="J34" s="164">
        <v>33.563367429640238</v>
      </c>
      <c r="K34" s="164">
        <v>34.671165758622998</v>
      </c>
      <c r="L34" s="164">
        <v>35.821918639883485</v>
      </c>
      <c r="M34" s="164">
        <v>36.514318180114948</v>
      </c>
      <c r="N34" s="164">
        <v>37.045379215494464</v>
      </c>
      <c r="O34" s="164">
        <v>37.861347705121602</v>
      </c>
      <c r="P34" s="164">
        <v>38.897449553377825</v>
      </c>
      <c r="Q34" s="164">
        <v>39.708606638107192</v>
      </c>
      <c r="R34" s="164">
        <v>40.025207731516886</v>
      </c>
      <c r="S34" s="164">
        <v>40.609368085857675</v>
      </c>
      <c r="T34" s="164">
        <v>41.236925826794256</v>
      </c>
      <c r="U34" s="164">
        <v>41.913457976028354</v>
      </c>
      <c r="V34" s="164">
        <v>42.493550674675092</v>
      </c>
      <c r="W34" s="164">
        <v>42.905320344622318</v>
      </c>
      <c r="X34" s="164">
        <v>43.113455515919028</v>
      </c>
      <c r="Y34" s="164">
        <v>43.481668451334059</v>
      </c>
      <c r="Z34" s="164">
        <v>43.793145938848838</v>
      </c>
      <c r="AA34" s="164">
        <v>45.462300186482771</v>
      </c>
      <c r="AB34" s="164">
        <v>46.175669405443429</v>
      </c>
      <c r="AC34" s="164">
        <v>47.366807343848976</v>
      </c>
      <c r="AD34" s="164">
        <v>48.730202884946891</v>
      </c>
      <c r="AE34" s="164">
        <v>49.479225893322415</v>
      </c>
      <c r="AF34" s="164">
        <v>50.732260095819797</v>
      </c>
      <c r="AG34" s="165">
        <v>52.346306472500416</v>
      </c>
      <c r="AH34" s="135"/>
    </row>
    <row r="35" spans="1:34" ht="12.6" x14ac:dyDescent="0.45">
      <c r="A35" s="43"/>
      <c r="B35" s="161" t="s">
        <v>117</v>
      </c>
      <c r="C35" s="166">
        <f>C34-C32</f>
        <v>1.1069868546995849</v>
      </c>
      <c r="D35" s="166">
        <f t="shared" ref="D35:AG35" si="2">D34-D32</f>
        <v>2.5460726626837378</v>
      </c>
      <c r="E35" s="166">
        <f t="shared" si="2"/>
        <v>4.3324686518972726</v>
      </c>
      <c r="F35" s="166">
        <f t="shared" si="2"/>
        <v>5.7892527177394761</v>
      </c>
      <c r="G35" s="166">
        <f t="shared" si="2"/>
        <v>7.3561643090210644</v>
      </c>
      <c r="H35" s="166">
        <f t="shared" si="2"/>
        <v>9.2500235254313488</v>
      </c>
      <c r="I35" s="166">
        <f t="shared" si="2"/>
        <v>10.11033378982399</v>
      </c>
      <c r="J35" s="166">
        <f t="shared" si="2"/>
        <v>10.837856837491682</v>
      </c>
      <c r="K35" s="166">
        <f t="shared" si="2"/>
        <v>12.086886377841605</v>
      </c>
      <c r="L35" s="166">
        <f t="shared" si="2"/>
        <v>13.625322156628972</v>
      </c>
      <c r="M35" s="166">
        <f t="shared" si="2"/>
        <v>14.79156854774774</v>
      </c>
      <c r="N35" s="166">
        <f t="shared" si="2"/>
        <v>15.429239496282619</v>
      </c>
      <c r="O35" s="166">
        <f t="shared" si="2"/>
        <v>16.162791797737459</v>
      </c>
      <c r="P35" s="166">
        <f t="shared" si="2"/>
        <v>17.083449455431616</v>
      </c>
      <c r="Q35" s="166">
        <f t="shared" si="2"/>
        <v>17.791955374437741</v>
      </c>
      <c r="R35" s="166">
        <f t="shared" si="2"/>
        <v>18.269093943240907</v>
      </c>
      <c r="S35" s="166">
        <f t="shared" si="2"/>
        <v>18.771891787457939</v>
      </c>
      <c r="T35" s="166">
        <f t="shared" si="2"/>
        <v>19.295844901628914</v>
      </c>
      <c r="U35" s="166">
        <f t="shared" si="2"/>
        <v>19.920005993988973</v>
      </c>
      <c r="V35" s="166">
        <f t="shared" si="2"/>
        <v>20.601679281677967</v>
      </c>
      <c r="W35" s="166">
        <f t="shared" si="2"/>
        <v>21.198161324147254</v>
      </c>
      <c r="X35" s="166">
        <f t="shared" si="2"/>
        <v>21.497068191536847</v>
      </c>
      <c r="Y35" s="166">
        <f t="shared" si="2"/>
        <v>21.987550625506639</v>
      </c>
      <c r="Z35" s="166">
        <f t="shared" si="2"/>
        <v>22.550325834541297</v>
      </c>
      <c r="AA35" s="166">
        <f t="shared" si="2"/>
        <v>24.398420846539299</v>
      </c>
      <c r="AB35" s="166">
        <f t="shared" si="2"/>
        <v>25.198586212775066</v>
      </c>
      <c r="AC35" s="166">
        <f t="shared" si="2"/>
        <v>26.400152880208992</v>
      </c>
      <c r="AD35" s="166">
        <f t="shared" si="2"/>
        <v>27.83935041305093</v>
      </c>
      <c r="AE35" s="166">
        <f t="shared" si="2"/>
        <v>28.666918239729977</v>
      </c>
      <c r="AF35" s="166">
        <f t="shared" si="2"/>
        <v>29.978277352351935</v>
      </c>
      <c r="AG35" s="167">
        <f t="shared" si="2"/>
        <v>31.688867836244118</v>
      </c>
      <c r="AH35" s="87"/>
    </row>
  </sheetData>
  <pageMargins left="0.7" right="0.7" top="0.75" bottom="0.75" header="0.3" footer="0.3"/>
  <pageSetup orientation="portrait" horizontalDpi="1200" verticalDpi="1200"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L91"/>
  <sheetViews>
    <sheetView zoomScale="80" zoomScaleNormal="80" workbookViewId="0"/>
  </sheetViews>
  <sheetFormatPr defaultColWidth="9.1640625" defaultRowHeight="12.3" x14ac:dyDescent="0.4"/>
  <cols>
    <col min="1" max="1" width="9.1640625" style="713"/>
    <col min="2" max="2" width="1.5546875" style="713" customWidth="1"/>
    <col min="3" max="16384" width="9.1640625" style="713"/>
  </cols>
  <sheetData>
    <row r="1" spans="1:1" ht="14.5" customHeight="1" x14ac:dyDescent="0.55000000000000004">
      <c r="A1" s="552" t="s">
        <v>679</v>
      </c>
    </row>
    <row r="2" spans="1:1" ht="12.6" x14ac:dyDescent="0.45">
      <c r="A2" s="194" t="s">
        <v>710</v>
      </c>
    </row>
    <row r="24" spans="1:12" ht="12.6" x14ac:dyDescent="0.45">
      <c r="A24" s="194" t="s">
        <v>630</v>
      </c>
      <c r="K24" s="194" t="s">
        <v>630</v>
      </c>
    </row>
    <row r="26" spans="1:12" x14ac:dyDescent="0.4">
      <c r="A26" s="751"/>
      <c r="B26" s="748"/>
      <c r="C26" s="742" t="s">
        <v>8</v>
      </c>
      <c r="D26" s="742" t="s">
        <v>2</v>
      </c>
      <c r="F26" s="755"/>
      <c r="G26" s="755"/>
      <c r="H26" s="744" t="s">
        <v>729</v>
      </c>
      <c r="I26" s="744" t="s">
        <v>730</v>
      </c>
      <c r="J26" s="744" t="s">
        <v>731</v>
      </c>
      <c r="K26" s="744" t="s">
        <v>732</v>
      </c>
      <c r="L26" s="744" t="s">
        <v>31</v>
      </c>
    </row>
    <row r="27" spans="1:12" ht="24.6" x14ac:dyDescent="0.4">
      <c r="A27" s="752" t="s">
        <v>724</v>
      </c>
      <c r="B27" s="749" t="s">
        <v>83</v>
      </c>
      <c r="C27" s="743">
        <v>5.10241110636414E-3</v>
      </c>
      <c r="D27" s="743">
        <v>1.2789979630046399E-4</v>
      </c>
      <c r="F27" s="745" t="s">
        <v>8</v>
      </c>
      <c r="G27" s="745">
        <v>2015</v>
      </c>
      <c r="H27" s="756">
        <v>1.50319638894722E-3</v>
      </c>
      <c r="I27" s="756">
        <v>2.7871343721252999E-3</v>
      </c>
      <c r="J27" s="756">
        <v>6.0755272210908805E-4</v>
      </c>
      <c r="K27" s="756">
        <v>8.9675415058004403E-4</v>
      </c>
      <c r="L27" s="757">
        <f>SUM(H27:K27)</f>
        <v>5.7946376337616508E-3</v>
      </c>
    </row>
    <row r="28" spans="1:12" x14ac:dyDescent="0.4">
      <c r="A28" s="753"/>
      <c r="B28" s="749"/>
      <c r="C28" s="743">
        <v>6.6959167522686403E-3</v>
      </c>
      <c r="D28" s="743">
        <v>5.8073911020825603E-5</v>
      </c>
      <c r="F28" s="745"/>
      <c r="G28" s="745">
        <f>G27+1</f>
        <v>2016</v>
      </c>
      <c r="H28" s="756">
        <v>2.2009711546562101E-3</v>
      </c>
      <c r="I28" s="756">
        <v>2.4437895136358999E-3</v>
      </c>
      <c r="J28" s="756">
        <v>9.794996820015969E-4</v>
      </c>
      <c r="K28" s="756">
        <v>2.2441546048127901E-3</v>
      </c>
      <c r="L28" s="757">
        <f t="shared" ref="L28:L37" si="0">SUM(H28:K28)</f>
        <v>7.868414955106498E-3</v>
      </c>
    </row>
    <row r="29" spans="1:12" x14ac:dyDescent="0.4">
      <c r="A29" s="753"/>
      <c r="B29" s="749"/>
      <c r="C29" s="743">
        <v>9.6154941554056194E-3</v>
      </c>
      <c r="D29" s="743">
        <v>4.97155952900967E-4</v>
      </c>
      <c r="F29" s="745"/>
      <c r="G29" s="745">
        <f t="shared" ref="G29:G37" si="1">G28+1</f>
        <v>2017</v>
      </c>
      <c r="H29" s="756">
        <v>3.9425187952057796E-3</v>
      </c>
      <c r="I29" s="756">
        <v>3.6346738655823E-3</v>
      </c>
      <c r="J29" s="756">
        <v>7.8755795107203702E-4</v>
      </c>
      <c r="K29" s="756">
        <v>1.0166246144597E-3</v>
      </c>
      <c r="L29" s="757">
        <f t="shared" si="0"/>
        <v>9.3813752263198179E-3</v>
      </c>
    </row>
    <row r="30" spans="1:12" x14ac:dyDescent="0.4">
      <c r="A30" s="753"/>
      <c r="B30" s="749"/>
      <c r="C30" s="743">
        <v>9.2553154785301496E-3</v>
      </c>
      <c r="D30" s="743">
        <v>8.1178812220944301E-4</v>
      </c>
      <c r="F30" s="745"/>
      <c r="G30" s="745">
        <f t="shared" si="1"/>
        <v>2018</v>
      </c>
      <c r="H30" s="756">
        <v>3.3008183526651402E-3</v>
      </c>
      <c r="I30" s="756">
        <v>3.2504050354189799E-3</v>
      </c>
      <c r="J30" s="756">
        <v>8.6919237171932998E-4</v>
      </c>
      <c r="K30" s="756">
        <v>2.6908403183603098E-3</v>
      </c>
      <c r="L30" s="757">
        <f t="shared" si="0"/>
        <v>1.0111256078163761E-2</v>
      </c>
    </row>
    <row r="31" spans="1:12" x14ac:dyDescent="0.4">
      <c r="A31" s="753"/>
      <c r="B31" s="749"/>
      <c r="C31" s="743">
        <v>1.55231885699357E-2</v>
      </c>
      <c r="D31" s="743">
        <v>2.28462112571988E-4</v>
      </c>
      <c r="F31" s="745"/>
      <c r="G31" s="745">
        <f t="shared" si="1"/>
        <v>2019</v>
      </c>
      <c r="H31" s="756">
        <v>5.78946743828802E-3</v>
      </c>
      <c r="I31" s="756">
        <v>1.03152145560149E-2</v>
      </c>
      <c r="J31" s="756">
        <v>2.2135078263122998E-3</v>
      </c>
      <c r="K31" s="756">
        <v>5.4926714346090998E-3</v>
      </c>
      <c r="L31" s="757">
        <f t="shared" si="0"/>
        <v>2.381086125522432E-2</v>
      </c>
    </row>
    <row r="32" spans="1:12" x14ac:dyDescent="0.4">
      <c r="A32" s="753"/>
      <c r="B32" s="749"/>
      <c r="C32" s="743">
        <v>4.0163379755746602E-3</v>
      </c>
      <c r="D32" s="743">
        <v>2.4685473474106499E-4</v>
      </c>
      <c r="F32" s="745"/>
      <c r="G32" s="745"/>
      <c r="H32" s="745"/>
      <c r="I32" s="745"/>
      <c r="J32" s="745"/>
      <c r="K32" s="745"/>
      <c r="L32" s="745"/>
    </row>
    <row r="33" spans="1:12" x14ac:dyDescent="0.4">
      <c r="A33" s="753"/>
      <c r="B33" s="749"/>
      <c r="C33" s="743">
        <v>2.2407575771889801E-3</v>
      </c>
      <c r="D33" s="743">
        <v>5.4113906721920302E-4</v>
      </c>
      <c r="F33" s="745" t="s">
        <v>2</v>
      </c>
      <c r="G33" s="745">
        <v>2015</v>
      </c>
      <c r="H33" s="756">
        <v>4.4433898935330402E-5</v>
      </c>
      <c r="I33" s="756">
        <v>9.9135993145399204E-5</v>
      </c>
      <c r="J33" s="756">
        <v>8.1298127574364802E-5</v>
      </c>
      <c r="K33" s="756">
        <v>8.6629849008338297E-5</v>
      </c>
      <c r="L33" s="757">
        <f t="shared" si="0"/>
        <v>3.1149786866343273E-4</v>
      </c>
    </row>
    <row r="34" spans="1:12" x14ac:dyDescent="0.4">
      <c r="A34" s="753"/>
      <c r="B34" s="749"/>
      <c r="C34" s="743">
        <v>2.5501567485005502E-3</v>
      </c>
      <c r="D34" s="743">
        <v>4.15830061876842E-5</v>
      </c>
      <c r="F34" s="745"/>
      <c r="G34" s="745">
        <f>G33+1</f>
        <v>2016</v>
      </c>
      <c r="H34" s="756">
        <v>2.04497819253493E-4</v>
      </c>
      <c r="I34" s="756">
        <v>1.5842644968152401E-4</v>
      </c>
      <c r="J34" s="756">
        <v>2.8982582508343198E-4</v>
      </c>
      <c r="K34" s="756">
        <v>8.3357925821001303E-4</v>
      </c>
      <c r="L34" s="757">
        <f t="shared" si="0"/>
        <v>1.4863293522284619E-3</v>
      </c>
    </row>
    <row r="35" spans="1:12" x14ac:dyDescent="0.4">
      <c r="A35" s="753"/>
      <c r="B35" s="749"/>
      <c r="C35" s="743">
        <v>1.3395031655448399E-3</v>
      </c>
      <c r="D35" s="743">
        <v>1.0784955710258201E-4</v>
      </c>
      <c r="F35" s="745"/>
      <c r="G35" s="745">
        <f t="shared" si="1"/>
        <v>2017</v>
      </c>
      <c r="H35" s="756">
        <v>6.0014947234571204E-4</v>
      </c>
      <c r="I35" s="756">
        <v>6.7267657059259496E-3</v>
      </c>
      <c r="J35" s="756">
        <v>1.1013571916185399E-3</v>
      </c>
      <c r="K35" s="756">
        <v>1.62120503949518E-3</v>
      </c>
      <c r="L35" s="757">
        <f t="shared" si="0"/>
        <v>1.0049477409385383E-2</v>
      </c>
    </row>
    <row r="36" spans="1:12" x14ac:dyDescent="0.4">
      <c r="A36" s="753"/>
      <c r="B36" s="749"/>
      <c r="C36" s="743">
        <v>2.04886946547679E-3</v>
      </c>
      <c r="D36" s="743">
        <v>4.1605725106398802E-4</v>
      </c>
      <c r="F36" s="745"/>
      <c r="G36" s="745">
        <f t="shared" si="1"/>
        <v>2018</v>
      </c>
      <c r="H36" s="756">
        <v>3.7126065676420001E-3</v>
      </c>
      <c r="I36" s="756">
        <v>3.1047446315656601E-2</v>
      </c>
      <c r="J36" s="756">
        <v>1.9085354873423801E-2</v>
      </c>
      <c r="K36" s="756">
        <v>1.20047536914048E-2</v>
      </c>
      <c r="L36" s="757">
        <f t="shared" si="0"/>
        <v>6.5850161448127206E-2</v>
      </c>
    </row>
    <row r="37" spans="1:12" x14ac:dyDescent="0.4">
      <c r="A37" s="753"/>
      <c r="B37" s="749"/>
      <c r="C37" s="743">
        <v>5.3710347632560601E-3</v>
      </c>
      <c r="D37" s="743">
        <v>9.2222068167661605E-5</v>
      </c>
      <c r="F37" s="746"/>
      <c r="G37" s="746">
        <f t="shared" si="1"/>
        <v>2019</v>
      </c>
      <c r="H37" s="758">
        <v>2.1371645280122201E-2</v>
      </c>
      <c r="I37" s="758">
        <v>1.53286020637236E-2</v>
      </c>
      <c r="J37" s="758">
        <v>4.3504730588382404E-3</v>
      </c>
      <c r="K37" s="758">
        <v>8.7864098335326702E-3</v>
      </c>
      <c r="L37" s="759">
        <f t="shared" si="0"/>
        <v>4.9837130236216713E-2</v>
      </c>
    </row>
    <row r="38" spans="1:12" x14ac:dyDescent="0.4">
      <c r="A38" s="753"/>
      <c r="B38" s="749" t="s">
        <v>83</v>
      </c>
      <c r="C38" s="743">
        <v>5.2844789118467097E-3</v>
      </c>
      <c r="D38" s="743">
        <v>5.2191322403198105E-4</v>
      </c>
    </row>
    <row r="39" spans="1:12" x14ac:dyDescent="0.4">
      <c r="A39" s="753"/>
      <c r="B39" s="749"/>
      <c r="C39" s="743"/>
      <c r="D39" s="743"/>
    </row>
    <row r="40" spans="1:12" ht="24.6" x14ac:dyDescent="0.4">
      <c r="A40" s="752" t="s">
        <v>725</v>
      </c>
      <c r="B40" s="749" t="s">
        <v>83</v>
      </c>
      <c r="C40" s="743">
        <v>5.1244918574548104E-3</v>
      </c>
      <c r="D40" s="743">
        <v>1.3957916314042299E-4</v>
      </c>
    </row>
    <row r="41" spans="1:12" x14ac:dyDescent="0.4">
      <c r="A41" s="753"/>
      <c r="B41" s="749"/>
      <c r="C41" s="743">
        <v>8.0187147789664501E-3</v>
      </c>
      <c r="D41" s="743">
        <v>2.0479113882284298E-3</v>
      </c>
    </row>
    <row r="42" spans="1:12" x14ac:dyDescent="0.4">
      <c r="A42" s="753"/>
      <c r="B42" s="749"/>
      <c r="C42" s="743">
        <v>1.9152352390513602E-2</v>
      </c>
      <c r="D42" s="743">
        <v>5.51602734251853E-4</v>
      </c>
    </row>
    <row r="43" spans="1:12" x14ac:dyDescent="0.4">
      <c r="A43" s="753"/>
      <c r="B43" s="749"/>
      <c r="C43" s="743">
        <v>1.2559725079258699E-2</v>
      </c>
      <c r="D43" s="743">
        <v>7.4055995565357796E-5</v>
      </c>
    </row>
    <row r="44" spans="1:12" x14ac:dyDescent="0.4">
      <c r="A44" s="753"/>
      <c r="B44" s="749"/>
      <c r="C44" s="743">
        <v>8.8026617873697699E-3</v>
      </c>
      <c r="D44" s="743">
        <v>1.20168202608634E-3</v>
      </c>
    </row>
    <row r="45" spans="1:12" x14ac:dyDescent="0.4">
      <c r="A45" s="753"/>
      <c r="B45" s="749"/>
      <c r="C45" s="743">
        <v>5.0560126519282097E-3</v>
      </c>
      <c r="D45" s="743">
        <v>7.1489281116559602E-4</v>
      </c>
    </row>
    <row r="46" spans="1:12" x14ac:dyDescent="0.4">
      <c r="A46" s="753"/>
      <c r="B46" s="749"/>
      <c r="C46" s="743">
        <v>1.26463243208624E-3</v>
      </c>
      <c r="D46" s="743">
        <v>1.30316607141412E-3</v>
      </c>
    </row>
    <row r="47" spans="1:12" x14ac:dyDescent="0.4">
      <c r="A47" s="753"/>
      <c r="B47" s="749"/>
      <c r="C47" s="743">
        <v>1.8261892535114E-3</v>
      </c>
      <c r="D47" s="743">
        <v>2.43080253890108E-4</v>
      </c>
    </row>
    <row r="48" spans="1:12" x14ac:dyDescent="0.4">
      <c r="A48" s="753"/>
      <c r="B48" s="749"/>
      <c r="C48" s="743">
        <v>6.6081451287491001E-3</v>
      </c>
      <c r="D48" s="743">
        <v>1.3715618579186401E-3</v>
      </c>
    </row>
    <row r="49" spans="1:4" x14ac:dyDescent="0.4">
      <c r="A49" s="753"/>
      <c r="B49" s="749"/>
      <c r="C49" s="743">
        <v>9.1421492826628103E-3</v>
      </c>
      <c r="D49" s="743">
        <v>3.9539272388071497E-3</v>
      </c>
    </row>
    <row r="50" spans="1:4" x14ac:dyDescent="0.4">
      <c r="A50" s="753"/>
      <c r="B50" s="749"/>
      <c r="C50" s="743">
        <v>1.0856430113368801E-2</v>
      </c>
      <c r="D50" s="743">
        <v>3.4190631941229599E-3</v>
      </c>
    </row>
    <row r="51" spans="1:4" x14ac:dyDescent="0.4">
      <c r="A51" s="753"/>
      <c r="B51" s="749" t="s">
        <v>83</v>
      </c>
      <c r="C51" s="743">
        <v>1.11114231082845E-2</v>
      </c>
      <c r="D51" s="743">
        <v>1.8744401040336101E-3</v>
      </c>
    </row>
    <row r="52" spans="1:4" x14ac:dyDescent="0.4">
      <c r="A52" s="753" t="s">
        <v>83</v>
      </c>
      <c r="B52" s="749"/>
      <c r="C52" s="743"/>
      <c r="D52" s="743"/>
    </row>
    <row r="53" spans="1:4" ht="24.6" x14ac:dyDescent="0.4">
      <c r="A53" s="752" t="s">
        <v>726</v>
      </c>
      <c r="B53" s="749" t="s">
        <v>83</v>
      </c>
      <c r="C53" s="743">
        <v>1.27220515303381E-2</v>
      </c>
      <c r="D53" s="743">
        <v>3.5574992790536599E-3</v>
      </c>
    </row>
    <row r="54" spans="1:4" x14ac:dyDescent="0.4">
      <c r="A54" s="753"/>
      <c r="B54" s="749"/>
      <c r="C54" s="743">
        <v>2.75138551051263E-2</v>
      </c>
      <c r="D54" s="743">
        <v>2.0800927335792902E-3</v>
      </c>
    </row>
    <row r="55" spans="1:4" x14ac:dyDescent="0.4">
      <c r="A55" s="753"/>
      <c r="B55" s="749"/>
      <c r="C55" s="743">
        <v>2.39344273498962E-2</v>
      </c>
      <c r="D55" s="743">
        <v>5.8052304493628097E-3</v>
      </c>
    </row>
    <row r="56" spans="1:4" x14ac:dyDescent="0.4">
      <c r="A56" s="753"/>
      <c r="B56" s="749"/>
      <c r="C56" s="743">
        <v>2.4678024502726301E-2</v>
      </c>
      <c r="D56" s="743">
        <v>2.54520627314288E-2</v>
      </c>
    </row>
    <row r="57" spans="1:4" x14ac:dyDescent="0.4">
      <c r="A57" s="753"/>
      <c r="B57" s="749"/>
      <c r="C57" s="743">
        <v>7.6166250018223202E-3</v>
      </c>
      <c r="D57" s="743">
        <v>3.2928163296281697E-2</v>
      </c>
    </row>
    <row r="58" spans="1:4" x14ac:dyDescent="0.4">
      <c r="A58" s="753"/>
      <c r="B58" s="749"/>
      <c r="C58" s="743">
        <v>5.2355524400843796E-3</v>
      </c>
      <c r="D58" s="743">
        <v>1.37998819823025E-2</v>
      </c>
    </row>
    <row r="59" spans="1:4" x14ac:dyDescent="0.4">
      <c r="A59" s="753"/>
      <c r="B59" s="749"/>
      <c r="C59" s="743">
        <v>1.69060185274035E-3</v>
      </c>
      <c r="D59" s="743">
        <v>4.00174085221521E-3</v>
      </c>
    </row>
    <row r="60" spans="1:4" x14ac:dyDescent="0.4">
      <c r="A60" s="753"/>
      <c r="B60" s="749"/>
      <c r="C60" s="743">
        <v>1.3145498167962399E-3</v>
      </c>
      <c r="D60" s="743">
        <v>3.69770012031348E-3</v>
      </c>
    </row>
    <row r="61" spans="1:4" x14ac:dyDescent="0.4">
      <c r="A61" s="753"/>
      <c r="B61" s="749"/>
      <c r="C61" s="743">
        <v>5.1128098391673904E-3</v>
      </c>
      <c r="D61" s="743">
        <v>2.9830078556269501E-3</v>
      </c>
    </row>
    <row r="62" spans="1:4" x14ac:dyDescent="0.4">
      <c r="A62" s="753"/>
      <c r="B62" s="749"/>
      <c r="C62" s="743">
        <v>4.7005150662941097E-3</v>
      </c>
      <c r="D62" s="743">
        <v>4.4198579925061598E-3</v>
      </c>
    </row>
    <row r="63" spans="1:4" x14ac:dyDescent="0.4">
      <c r="A63" s="753"/>
      <c r="B63" s="749"/>
      <c r="C63" s="743">
        <v>5.3243439388988099E-3</v>
      </c>
      <c r="D63" s="743">
        <v>9.7382171583872898E-3</v>
      </c>
    </row>
    <row r="64" spans="1:4" x14ac:dyDescent="0.4">
      <c r="A64" s="753"/>
      <c r="B64" s="749" t="s">
        <v>83</v>
      </c>
      <c r="C64" s="743">
        <v>4.2904808432312697E-3</v>
      </c>
      <c r="D64" s="743">
        <v>4.6077682553703403E-3</v>
      </c>
    </row>
    <row r="65" spans="1:4" x14ac:dyDescent="0.4">
      <c r="A65" s="753" t="s">
        <v>83</v>
      </c>
      <c r="B65" s="749"/>
      <c r="C65" s="743"/>
      <c r="D65" s="743"/>
    </row>
    <row r="66" spans="1:4" ht="24.6" x14ac:dyDescent="0.4">
      <c r="A66" s="752" t="s">
        <v>727</v>
      </c>
      <c r="B66" s="749" t="s">
        <v>83</v>
      </c>
      <c r="C66" s="743">
        <v>5.6926424765669902E-3</v>
      </c>
      <c r="D66" s="743">
        <v>9.1216994447903908E-3</v>
      </c>
    </row>
    <row r="67" spans="1:4" x14ac:dyDescent="0.4">
      <c r="A67" s="753"/>
      <c r="B67" s="749"/>
      <c r="C67" s="743">
        <v>1.2226357412378701E-2</v>
      </c>
      <c r="D67" s="743">
        <v>8.9321758331654798E-3</v>
      </c>
    </row>
    <row r="68" spans="1:4" x14ac:dyDescent="0.4">
      <c r="A68" s="753"/>
      <c r="B68" s="749"/>
      <c r="C68" s="743">
        <v>2.8553778987152899E-2</v>
      </c>
      <c r="D68" s="743">
        <v>3.4684940080938899E-2</v>
      </c>
    </row>
    <row r="69" spans="1:4" x14ac:dyDescent="0.4">
      <c r="A69" s="753"/>
      <c r="B69" s="749"/>
      <c r="C69" s="743">
        <v>1.49259766548227E-2</v>
      </c>
      <c r="D69" s="743">
        <v>0.10785191245674</v>
      </c>
    </row>
    <row r="70" spans="1:4" x14ac:dyDescent="0.4">
      <c r="A70" s="753"/>
      <c r="B70" s="749"/>
      <c r="C70" s="743">
        <v>1.35988360927833E-2</v>
      </c>
      <c r="D70" s="743">
        <v>0.140190707112018</v>
      </c>
    </row>
    <row r="71" spans="1:4" x14ac:dyDescent="0.4">
      <c r="A71" s="753"/>
      <c r="B71" s="749"/>
      <c r="C71" s="743">
        <v>3.7553809715273898E-3</v>
      </c>
      <c r="D71" s="743">
        <v>7.4513685626186293E-2</v>
      </c>
    </row>
    <row r="72" spans="1:4" x14ac:dyDescent="0.4">
      <c r="A72" s="753"/>
      <c r="B72" s="749"/>
      <c r="C72" s="743">
        <v>1.80703097464565E-3</v>
      </c>
      <c r="D72" s="743">
        <v>4.5790994287103898E-2</v>
      </c>
    </row>
    <row r="73" spans="1:4" x14ac:dyDescent="0.4">
      <c r="A73" s="753"/>
      <c r="B73" s="749"/>
      <c r="C73" s="743">
        <v>3.3210785738595101E-3</v>
      </c>
      <c r="D73" s="743">
        <v>7.7052671677930007E-2</v>
      </c>
    </row>
    <row r="74" spans="1:4" x14ac:dyDescent="0.4">
      <c r="A74" s="753"/>
      <c r="B74" s="749"/>
      <c r="C74" s="743">
        <v>3.6123377598604E-3</v>
      </c>
      <c r="D74" s="743">
        <v>6.1833636111680697E-2</v>
      </c>
    </row>
    <row r="75" spans="1:4" x14ac:dyDescent="0.4">
      <c r="A75" s="753"/>
      <c r="B75" s="749"/>
      <c r="C75" s="743">
        <v>2.37222398471773E-2</v>
      </c>
      <c r="D75" s="743">
        <v>5.0610558447903603E-2</v>
      </c>
    </row>
    <row r="76" spans="1:4" x14ac:dyDescent="0.4">
      <c r="A76" s="753"/>
      <c r="B76" s="749"/>
      <c r="C76" s="743">
        <v>8.7816075396898192E-3</v>
      </c>
      <c r="D76" s="743">
        <v>6.7183015073323499E-2</v>
      </c>
    </row>
    <row r="77" spans="1:4" x14ac:dyDescent="0.4">
      <c r="A77" s="753"/>
      <c r="B77" s="749" t="s">
        <v>83</v>
      </c>
      <c r="C77" s="743">
        <v>3.7301740362495001E-3</v>
      </c>
      <c r="D77" s="743">
        <v>5.9260427600008402E-2</v>
      </c>
    </row>
    <row r="78" spans="1:4" x14ac:dyDescent="0.4">
      <c r="A78" s="753" t="s">
        <v>83</v>
      </c>
      <c r="B78" s="749"/>
      <c r="C78" s="743"/>
      <c r="D78" s="743"/>
    </row>
    <row r="79" spans="1:4" ht="24.6" x14ac:dyDescent="0.4">
      <c r="A79" s="752" t="s">
        <v>728</v>
      </c>
      <c r="B79" s="749" t="s">
        <v>83</v>
      </c>
      <c r="C79" s="743">
        <v>8.1382486454362694E-3</v>
      </c>
      <c r="D79" s="743">
        <v>8.8166324858094905E-2</v>
      </c>
    </row>
    <row r="80" spans="1:4" x14ac:dyDescent="0.4">
      <c r="A80" s="753"/>
      <c r="B80" s="749"/>
      <c r="C80" s="743">
        <v>4.2109856671039302E-2</v>
      </c>
      <c r="D80" s="743">
        <v>0.120901988418419</v>
      </c>
    </row>
    <row r="81" spans="1:4" x14ac:dyDescent="0.4">
      <c r="A81" s="753"/>
      <c r="B81" s="749"/>
      <c r="C81" s="743">
        <v>3.8256010260239302E-2</v>
      </c>
      <c r="D81" s="743">
        <v>0.12046355217639999</v>
      </c>
    </row>
    <row r="82" spans="1:4" x14ac:dyDescent="0.4">
      <c r="A82" s="753"/>
      <c r="B82" s="749"/>
      <c r="C82" s="743">
        <v>4.6923898599363599E-2</v>
      </c>
      <c r="D82" s="743">
        <v>6.0726535135428202E-2</v>
      </c>
    </row>
    <row r="83" spans="1:4" x14ac:dyDescent="0.4">
      <c r="A83" s="753"/>
      <c r="B83" s="749"/>
      <c r="C83" s="743">
        <v>5.06995733784847E-2</v>
      </c>
      <c r="D83" s="743">
        <v>6.9203416733921705E-2</v>
      </c>
    </row>
    <row r="84" spans="1:4" x14ac:dyDescent="0.4">
      <c r="A84" s="753"/>
      <c r="B84" s="749"/>
      <c r="C84" s="743">
        <v>8.2456748352191401E-3</v>
      </c>
      <c r="D84" s="743">
        <v>3.0503686158022399E-2</v>
      </c>
    </row>
    <row r="85" spans="1:4" x14ac:dyDescent="0.4">
      <c r="A85" s="753"/>
      <c r="B85" s="749"/>
      <c r="C85" s="743">
        <v>3.9776310885064996E-3</v>
      </c>
      <c r="D85" s="743">
        <v>9.2802205990483392E-3</v>
      </c>
    </row>
    <row r="86" spans="1:4" x14ac:dyDescent="0.4">
      <c r="A86" s="753"/>
      <c r="B86" s="749"/>
      <c r="C86" s="743">
        <v>2.9319285007943902E-3</v>
      </c>
      <c r="D86" s="743">
        <v>1.5848137531743499E-3</v>
      </c>
    </row>
    <row r="87" spans="1:4" x14ac:dyDescent="0.4">
      <c r="A87" s="753"/>
      <c r="B87" s="749"/>
      <c r="C87" s="743">
        <v>1.5152976976648099E-2</v>
      </c>
      <c r="D87" s="743">
        <v>3.6801894437836997E-2</v>
      </c>
    </row>
    <row r="88" spans="1:4" x14ac:dyDescent="0.4">
      <c r="A88" s="753"/>
      <c r="B88" s="749"/>
      <c r="C88" s="743">
        <v>1.49916651457413E-2</v>
      </c>
      <c r="D88" s="743">
        <v>8.8100639075104403E-2</v>
      </c>
    </row>
    <row r="89" spans="1:4" x14ac:dyDescent="0.4">
      <c r="A89" s="753"/>
      <c r="B89" s="749"/>
      <c r="C89" s="743">
        <v>3.3955239283299403E-2</v>
      </c>
      <c r="D89" s="743">
        <v>2.2575058971379201E-2</v>
      </c>
    </row>
    <row r="90" spans="1:4" x14ac:dyDescent="0.4">
      <c r="A90" s="754"/>
      <c r="B90" s="750" t="s">
        <v>83</v>
      </c>
      <c r="C90" s="747">
        <v>4.6379968962184402E-2</v>
      </c>
      <c r="D90" s="747">
        <v>3.00628232351218E-3</v>
      </c>
    </row>
    <row r="91" spans="1:4" x14ac:dyDescent="0.4">
      <c r="A91" s="713" t="s">
        <v>83</v>
      </c>
    </row>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AP202"/>
  <sheetViews>
    <sheetView zoomScale="80" zoomScaleNormal="80" workbookViewId="0"/>
  </sheetViews>
  <sheetFormatPr defaultColWidth="8.71875" defaultRowHeight="12.3" x14ac:dyDescent="0.4"/>
  <cols>
    <col min="1" max="1" width="7.44140625" style="1" customWidth="1"/>
    <col min="2" max="2" width="2" style="1" customWidth="1"/>
    <col min="3" max="10" width="8.5546875" style="1" customWidth="1"/>
    <col min="11" max="12" width="8.71875" style="1"/>
    <col min="13" max="13" width="1.5546875" style="1" customWidth="1"/>
    <col min="14" max="21" width="8.5546875" style="1" customWidth="1"/>
    <col min="22" max="23" width="8.71875" style="1"/>
    <col min="24" max="24" width="1.5546875" style="1" customWidth="1"/>
    <col min="25" max="32" width="8.5546875" style="1" customWidth="1"/>
    <col min="33" max="16384" width="8.71875" style="1"/>
  </cols>
  <sheetData>
    <row r="1" spans="1:1" ht="14.4" x14ac:dyDescent="0.55000000000000004">
      <c r="A1" s="3" t="s">
        <v>677</v>
      </c>
    </row>
    <row r="2" spans="1:1" ht="14.4" x14ac:dyDescent="0.55000000000000004">
      <c r="A2" s="3"/>
    </row>
    <row r="3" spans="1:1" ht="14.4" x14ac:dyDescent="0.55000000000000004">
      <c r="A3" s="3"/>
    </row>
    <row r="4" spans="1:1" ht="14.4" x14ac:dyDescent="0.55000000000000004">
      <c r="A4" s="3"/>
    </row>
    <row r="5" spans="1:1" ht="14.4" x14ac:dyDescent="0.55000000000000004">
      <c r="A5" s="3"/>
    </row>
    <row r="6" spans="1:1" ht="14.4" x14ac:dyDescent="0.55000000000000004">
      <c r="A6" s="3"/>
    </row>
    <row r="7" spans="1:1" ht="14.4" x14ac:dyDescent="0.55000000000000004">
      <c r="A7" s="3"/>
    </row>
    <row r="8" spans="1:1" ht="14.4" x14ac:dyDescent="0.55000000000000004">
      <c r="A8" s="3"/>
    </row>
    <row r="9" spans="1:1" ht="14.4" x14ac:dyDescent="0.55000000000000004">
      <c r="A9" s="3"/>
    </row>
    <row r="10" spans="1:1" ht="14.4" x14ac:dyDescent="0.55000000000000004">
      <c r="A10" s="3"/>
    </row>
    <row r="11" spans="1:1" ht="14.4" x14ac:dyDescent="0.55000000000000004">
      <c r="A11" s="3"/>
    </row>
    <row r="12" spans="1:1" ht="14.4" x14ac:dyDescent="0.55000000000000004">
      <c r="A12" s="3"/>
    </row>
    <row r="13" spans="1:1" ht="14.4" x14ac:dyDescent="0.55000000000000004">
      <c r="A13" s="3"/>
    </row>
    <row r="14" spans="1:1" ht="14.4" x14ac:dyDescent="0.55000000000000004">
      <c r="A14" s="3"/>
    </row>
    <row r="15" spans="1:1" ht="14.4" x14ac:dyDescent="0.55000000000000004">
      <c r="A15" s="3"/>
    </row>
    <row r="16" spans="1:1" ht="14.4" x14ac:dyDescent="0.55000000000000004">
      <c r="A16" s="3"/>
    </row>
    <row r="17" spans="1:42" ht="14.4" x14ac:dyDescent="0.55000000000000004">
      <c r="A17" s="3"/>
    </row>
    <row r="18" spans="1:42" ht="14.4" x14ac:dyDescent="0.55000000000000004">
      <c r="A18" s="3"/>
    </row>
    <row r="19" spans="1:42" ht="12.6" x14ac:dyDescent="0.45">
      <c r="A19" s="194" t="s">
        <v>641</v>
      </c>
      <c r="B19" s="557"/>
      <c r="C19" s="557"/>
      <c r="D19" s="557"/>
      <c r="E19" s="557"/>
      <c r="F19" s="557"/>
      <c r="G19" s="557"/>
      <c r="H19" s="557"/>
      <c r="I19" s="557"/>
      <c r="J19" s="557"/>
      <c r="K19" s="557"/>
      <c r="L19" s="557"/>
      <c r="M19" s="557"/>
      <c r="N19" s="557"/>
      <c r="O19" s="557"/>
      <c r="P19" s="557"/>
      <c r="Q19" s="557"/>
      <c r="R19" s="557"/>
      <c r="S19" s="557"/>
      <c r="T19" s="557"/>
      <c r="U19" s="557"/>
      <c r="V19" s="557"/>
      <c r="W19" s="557"/>
      <c r="X19" s="557"/>
      <c r="Y19" s="557"/>
      <c r="Z19" s="557"/>
      <c r="AA19" s="557"/>
      <c r="AB19" s="557"/>
      <c r="AC19" s="557"/>
      <c r="AD19" s="557"/>
      <c r="AE19" s="557"/>
      <c r="AF19" s="557"/>
      <c r="AG19" s="557"/>
    </row>
    <row r="20" spans="1:42" ht="12.6" x14ac:dyDescent="0.45">
      <c r="A20" s="194" t="s">
        <v>631</v>
      </c>
    </row>
    <row r="21" spans="1:42" ht="12.6" x14ac:dyDescent="0.45">
      <c r="A21" s="722"/>
    </row>
    <row r="22" spans="1:42" ht="12.9" x14ac:dyDescent="0.5">
      <c r="A22" s="714"/>
    </row>
    <row r="23" spans="1:42" ht="12.9" x14ac:dyDescent="0.5">
      <c r="A23" s="714"/>
    </row>
    <row r="24" spans="1:42" ht="12.6" x14ac:dyDescent="0.45">
      <c r="A24" s="76"/>
      <c r="G24" s="763"/>
    </row>
    <row r="25" spans="1:42" x14ac:dyDescent="0.4">
      <c r="A25" s="173" t="s">
        <v>733</v>
      </c>
      <c r="L25" s="173" t="s">
        <v>735</v>
      </c>
      <c r="W25" s="173" t="s">
        <v>734</v>
      </c>
    </row>
    <row r="26" spans="1:42" x14ac:dyDescent="0.4">
      <c r="A26" s="100"/>
      <c r="B26" s="731"/>
      <c r="C26" s="715" t="s">
        <v>28</v>
      </c>
      <c r="D26" s="715" t="s">
        <v>28</v>
      </c>
      <c r="E26" s="715" t="s">
        <v>28</v>
      </c>
      <c r="F26" s="715" t="s">
        <v>154</v>
      </c>
      <c r="G26" s="715" t="s">
        <v>154</v>
      </c>
      <c r="H26" s="715"/>
      <c r="I26" s="715"/>
      <c r="J26" s="716"/>
      <c r="K26" s="725"/>
      <c r="L26" s="100"/>
      <c r="M26" s="731"/>
      <c r="N26" s="715" t="s">
        <v>28</v>
      </c>
      <c r="O26" s="715" t="s">
        <v>28</v>
      </c>
      <c r="P26" s="715" t="s">
        <v>28</v>
      </c>
      <c r="Q26" s="715" t="s">
        <v>154</v>
      </c>
      <c r="R26" s="715" t="s">
        <v>154</v>
      </c>
      <c r="S26" s="715"/>
      <c r="T26" s="715"/>
      <c r="U26" s="716"/>
      <c r="V26" s="725"/>
      <c r="W26" s="100"/>
      <c r="X26" s="731"/>
      <c r="Y26" s="715" t="s">
        <v>28</v>
      </c>
      <c r="Z26" s="715" t="s">
        <v>28</v>
      </c>
      <c r="AA26" s="715" t="s">
        <v>28</v>
      </c>
      <c r="AB26" s="715" t="s">
        <v>154</v>
      </c>
      <c r="AC26" s="715" t="s">
        <v>154</v>
      </c>
      <c r="AD26" s="715"/>
      <c r="AE26" s="715"/>
      <c r="AF26" s="716"/>
      <c r="AG26" s="716"/>
      <c r="AM26" s="724"/>
      <c r="AP26" s="724"/>
    </row>
    <row r="27" spans="1:42" x14ac:dyDescent="0.4">
      <c r="A27" s="41"/>
      <c r="B27" s="732"/>
      <c r="C27" s="717" t="s">
        <v>720</v>
      </c>
      <c r="D27" s="717" t="s">
        <v>58</v>
      </c>
      <c r="E27" s="717" t="s">
        <v>154</v>
      </c>
      <c r="F27" s="717" t="s">
        <v>719</v>
      </c>
      <c r="G27" s="717" t="s">
        <v>719</v>
      </c>
      <c r="H27" s="717"/>
      <c r="I27" s="717"/>
      <c r="J27" s="718"/>
      <c r="K27" s="725"/>
      <c r="L27" s="41"/>
      <c r="M27" s="732"/>
      <c r="N27" s="717" t="s">
        <v>720</v>
      </c>
      <c r="O27" s="717" t="s">
        <v>58</v>
      </c>
      <c r="P27" s="717" t="s">
        <v>154</v>
      </c>
      <c r="Q27" s="717" t="s">
        <v>719</v>
      </c>
      <c r="R27" s="717" t="s">
        <v>719</v>
      </c>
      <c r="S27" s="717"/>
      <c r="T27" s="717"/>
      <c r="U27" s="718"/>
      <c r="V27" s="725"/>
      <c r="W27" s="41"/>
      <c r="X27" s="732"/>
      <c r="Y27" s="717" t="s">
        <v>720</v>
      </c>
      <c r="Z27" s="717" t="s">
        <v>58</v>
      </c>
      <c r="AA27" s="717" t="s">
        <v>154</v>
      </c>
      <c r="AB27" s="717" t="s">
        <v>719</v>
      </c>
      <c r="AC27" s="717" t="s">
        <v>719</v>
      </c>
      <c r="AD27" s="717"/>
      <c r="AE27" s="717"/>
      <c r="AF27" s="718"/>
      <c r="AG27" s="718"/>
      <c r="AM27" s="724"/>
      <c r="AP27" s="724"/>
    </row>
    <row r="28" spans="1:42" x14ac:dyDescent="0.4">
      <c r="A28" s="41"/>
      <c r="B28" s="732"/>
      <c r="C28" s="719" t="s">
        <v>719</v>
      </c>
      <c r="D28" s="719" t="s">
        <v>719</v>
      </c>
      <c r="E28" s="719" t="s">
        <v>719</v>
      </c>
      <c r="F28" s="719" t="s">
        <v>736</v>
      </c>
      <c r="G28" s="719" t="s">
        <v>737</v>
      </c>
      <c r="H28" s="719" t="s">
        <v>201</v>
      </c>
      <c r="I28" s="719" t="s">
        <v>200</v>
      </c>
      <c r="J28" s="738" t="s">
        <v>82</v>
      </c>
      <c r="K28" s="725"/>
      <c r="L28" s="41"/>
      <c r="M28" s="732"/>
      <c r="N28" s="719" t="s">
        <v>719</v>
      </c>
      <c r="O28" s="719" t="s">
        <v>719</v>
      </c>
      <c r="P28" s="719" t="s">
        <v>719</v>
      </c>
      <c r="Q28" s="719" t="s">
        <v>736</v>
      </c>
      <c r="R28" s="719" t="s">
        <v>737</v>
      </c>
      <c r="S28" s="719" t="s">
        <v>201</v>
      </c>
      <c r="T28" s="719" t="s">
        <v>200</v>
      </c>
      <c r="U28" s="738" t="s">
        <v>82</v>
      </c>
      <c r="V28" s="725"/>
      <c r="W28" s="41"/>
      <c r="X28" s="732"/>
      <c r="Y28" s="719" t="s">
        <v>719</v>
      </c>
      <c r="Z28" s="719" t="s">
        <v>719</v>
      </c>
      <c r="AA28" s="719" t="s">
        <v>719</v>
      </c>
      <c r="AB28" s="719" t="s">
        <v>736</v>
      </c>
      <c r="AC28" s="719" t="s">
        <v>737</v>
      </c>
      <c r="AD28" s="719" t="s">
        <v>201</v>
      </c>
      <c r="AE28" s="719" t="s">
        <v>200</v>
      </c>
      <c r="AF28" s="738" t="s">
        <v>82</v>
      </c>
      <c r="AG28" s="718"/>
      <c r="AM28" s="724"/>
      <c r="AP28" s="724"/>
    </row>
    <row r="29" spans="1:42" x14ac:dyDescent="0.4">
      <c r="A29" s="736" t="s">
        <v>8</v>
      </c>
      <c r="B29" s="733" t="s">
        <v>83</v>
      </c>
      <c r="C29" s="760">
        <v>37.850636194766402</v>
      </c>
      <c r="D29" s="760">
        <v>20.317462445796</v>
      </c>
      <c r="E29" s="760">
        <f>C29+D29</f>
        <v>58.168098640562405</v>
      </c>
      <c r="F29" s="760">
        <v>51.037107723039703</v>
      </c>
      <c r="G29" s="760">
        <v>67.3788537193238</v>
      </c>
      <c r="H29" s="760">
        <f>E29-F29</f>
        <v>7.130990917522702</v>
      </c>
      <c r="I29" s="760">
        <f>G29-E29</f>
        <v>9.2107550787613945</v>
      </c>
      <c r="J29" s="729">
        <v>2012</v>
      </c>
      <c r="K29" s="725"/>
      <c r="L29" s="736" t="s">
        <v>632</v>
      </c>
      <c r="M29" s="733" t="s">
        <v>83</v>
      </c>
      <c r="N29" s="760">
        <v>20.4423626998733</v>
      </c>
      <c r="O29" s="760">
        <v>17.644359036951499</v>
      </c>
      <c r="P29" s="760">
        <f>N29+O29</f>
        <v>38.086721736824799</v>
      </c>
      <c r="Q29" s="760">
        <v>35.977461129744803</v>
      </c>
      <c r="R29" s="760">
        <v>40.179203101644603</v>
      </c>
      <c r="S29" s="760">
        <f>P29-Q29</f>
        <v>2.109260607079996</v>
      </c>
      <c r="T29" s="760">
        <f>R29-P29</f>
        <v>2.092481364819804</v>
      </c>
      <c r="U29" s="729">
        <v>2012</v>
      </c>
      <c r="V29" s="725"/>
      <c r="W29" s="736" t="s">
        <v>8</v>
      </c>
      <c r="X29" s="733" t="s">
        <v>83</v>
      </c>
      <c r="Y29" s="760">
        <v>37.850636194766402</v>
      </c>
      <c r="Z29" s="760">
        <v>20.317462445796</v>
      </c>
      <c r="AA29" s="760">
        <f>Y29+Z29</f>
        <v>58.168098640562405</v>
      </c>
      <c r="AB29" s="760">
        <v>51.037107723039703</v>
      </c>
      <c r="AC29" s="760">
        <v>67.3788537193238</v>
      </c>
      <c r="AD29" s="760">
        <f>AA29-AB29</f>
        <v>7.130990917522702</v>
      </c>
      <c r="AE29" s="760">
        <f>AC29-AA29</f>
        <v>9.2107550787613945</v>
      </c>
      <c r="AF29" s="729">
        <v>2012</v>
      </c>
      <c r="AG29" s="727"/>
      <c r="AM29" s="724"/>
      <c r="AP29" s="724"/>
    </row>
    <row r="30" spans="1:42" x14ac:dyDescent="0.4">
      <c r="A30" s="84"/>
      <c r="B30" s="733" t="s">
        <v>83</v>
      </c>
      <c r="C30" s="760">
        <v>44.3362794907869</v>
      </c>
      <c r="D30" s="760">
        <v>19.1672843874039</v>
      </c>
      <c r="E30" s="760">
        <f t="shared" ref="E30:E45" si="0">C30+D30</f>
        <v>63.503563878190803</v>
      </c>
      <c r="F30" s="760">
        <v>57.4002234777235</v>
      </c>
      <c r="G30" s="760">
        <v>70.246671419491094</v>
      </c>
      <c r="H30" s="760">
        <f t="shared" ref="H30:H36" si="1">E30-F30</f>
        <v>6.1033404004673031</v>
      </c>
      <c r="I30" s="760">
        <f t="shared" ref="I30:I36" si="2">G30-E30</f>
        <v>6.7431075413002901</v>
      </c>
      <c r="J30" s="729">
        <v>2013</v>
      </c>
      <c r="K30" s="725"/>
      <c r="L30" s="84"/>
      <c r="M30" s="733" t="s">
        <v>83</v>
      </c>
      <c r="N30" s="760">
        <v>37.234407476357397</v>
      </c>
      <c r="O30" s="760">
        <v>15.678263755487</v>
      </c>
      <c r="P30" s="760">
        <f t="shared" ref="P30:P36" si="3">N30+O30</f>
        <v>52.912671231844399</v>
      </c>
      <c r="Q30" s="760">
        <v>44.005527884882298</v>
      </c>
      <c r="R30" s="760">
        <v>53.283603890584999</v>
      </c>
      <c r="S30" s="760">
        <f t="shared" ref="S30:S36" si="4">P30-Q30</f>
        <v>8.9071433469621013</v>
      </c>
      <c r="T30" s="760">
        <f t="shared" ref="T30:T36" si="5">R30-P30</f>
        <v>0.37093265874059966</v>
      </c>
      <c r="U30" s="729">
        <v>2013</v>
      </c>
      <c r="V30" s="725"/>
      <c r="W30" s="84"/>
      <c r="X30" s="733" t="s">
        <v>83</v>
      </c>
      <c r="Y30" s="760">
        <v>44.3362794907869</v>
      </c>
      <c r="Z30" s="760">
        <v>19.1672843874039</v>
      </c>
      <c r="AA30" s="760">
        <f t="shared" ref="AA30:AA36" si="6">Y30+Z30</f>
        <v>63.503563878190803</v>
      </c>
      <c r="AB30" s="760">
        <v>57.4002234777235</v>
      </c>
      <c r="AC30" s="760">
        <v>70.246671419491094</v>
      </c>
      <c r="AD30" s="760">
        <f t="shared" ref="AD30:AD36" si="7">AA30-AB30</f>
        <v>6.1033404004673031</v>
      </c>
      <c r="AE30" s="760">
        <f t="shared" ref="AE30:AE36" si="8">AC30-AA30</f>
        <v>6.7431075413002901</v>
      </c>
      <c r="AF30" s="729">
        <v>2013</v>
      </c>
      <c r="AG30" s="728"/>
      <c r="AM30" s="724"/>
      <c r="AP30" s="724"/>
    </row>
    <row r="31" spans="1:42" x14ac:dyDescent="0.4">
      <c r="A31" s="84"/>
      <c r="B31" s="733" t="s">
        <v>83</v>
      </c>
      <c r="C31" s="760">
        <v>44.322019983947001</v>
      </c>
      <c r="D31" s="760">
        <v>18.9802378187463</v>
      </c>
      <c r="E31" s="760">
        <f t="shared" si="0"/>
        <v>63.302257802693305</v>
      </c>
      <c r="F31" s="760">
        <v>60.003531101875303</v>
      </c>
      <c r="G31" s="760">
        <v>77.561358962436998</v>
      </c>
      <c r="H31" s="760">
        <f t="shared" si="1"/>
        <v>3.2987267008180012</v>
      </c>
      <c r="I31" s="760">
        <f t="shared" si="2"/>
        <v>14.259101159743693</v>
      </c>
      <c r="J31" s="729">
        <v>2014</v>
      </c>
      <c r="K31" s="725"/>
      <c r="L31" s="84"/>
      <c r="M31" s="733" t="s">
        <v>83</v>
      </c>
      <c r="N31" s="760">
        <v>37.026138065146597</v>
      </c>
      <c r="O31" s="760">
        <v>9.8926705548306</v>
      </c>
      <c r="P31" s="760">
        <f t="shared" si="3"/>
        <v>46.918808619977199</v>
      </c>
      <c r="Q31" s="760">
        <v>44.272328153074298</v>
      </c>
      <c r="R31" s="760">
        <v>49.0510595583333</v>
      </c>
      <c r="S31" s="760">
        <f t="shared" si="4"/>
        <v>2.6464804669029007</v>
      </c>
      <c r="T31" s="760">
        <f t="shared" si="5"/>
        <v>2.1322509383561012</v>
      </c>
      <c r="U31" s="729">
        <v>2014</v>
      </c>
      <c r="V31" s="725"/>
      <c r="W31" s="84"/>
      <c r="X31" s="733" t="s">
        <v>83</v>
      </c>
      <c r="Y31" s="760">
        <v>44.322019983947001</v>
      </c>
      <c r="Z31" s="760">
        <v>18.9802378187463</v>
      </c>
      <c r="AA31" s="760">
        <f t="shared" si="6"/>
        <v>63.302257802693305</v>
      </c>
      <c r="AB31" s="760">
        <v>60.003531101875303</v>
      </c>
      <c r="AC31" s="760">
        <v>77.561358962436998</v>
      </c>
      <c r="AD31" s="760">
        <f t="shared" si="7"/>
        <v>3.2987267008180012</v>
      </c>
      <c r="AE31" s="760">
        <f t="shared" si="8"/>
        <v>14.259101159743693</v>
      </c>
      <c r="AF31" s="729">
        <v>2014</v>
      </c>
      <c r="AG31" s="728"/>
      <c r="AM31" s="724"/>
      <c r="AP31" s="724"/>
    </row>
    <row r="32" spans="1:42" x14ac:dyDescent="0.4">
      <c r="A32" s="84"/>
      <c r="B32" s="733" t="s">
        <v>83</v>
      </c>
      <c r="C32" s="760">
        <v>27.976579526752399</v>
      </c>
      <c r="D32" s="760">
        <v>12.7505380120875</v>
      </c>
      <c r="E32" s="760">
        <f t="shared" si="0"/>
        <v>40.727117538839899</v>
      </c>
      <c r="F32" s="760">
        <v>37.796365684602399</v>
      </c>
      <c r="G32" s="760">
        <v>53.529348741731802</v>
      </c>
      <c r="H32" s="760">
        <f t="shared" si="1"/>
        <v>2.9307518542374993</v>
      </c>
      <c r="I32" s="760">
        <f t="shared" si="2"/>
        <v>12.802231202891903</v>
      </c>
      <c r="J32" s="729">
        <v>2015</v>
      </c>
      <c r="K32" s="725"/>
      <c r="L32" s="84"/>
      <c r="M32" s="733" t="s">
        <v>83</v>
      </c>
      <c r="N32" s="760">
        <v>25.401022251397698</v>
      </c>
      <c r="O32" s="760">
        <v>9.9805605228651402</v>
      </c>
      <c r="P32" s="760">
        <f t="shared" si="3"/>
        <v>35.381582774262839</v>
      </c>
      <c r="Q32" s="760">
        <v>33.546877570515299</v>
      </c>
      <c r="R32" s="760">
        <v>39.650546549027602</v>
      </c>
      <c r="S32" s="760">
        <f t="shared" si="4"/>
        <v>1.8347052037475393</v>
      </c>
      <c r="T32" s="760">
        <f t="shared" si="5"/>
        <v>4.2689637747647637</v>
      </c>
      <c r="U32" s="729">
        <v>2015</v>
      </c>
      <c r="V32" s="725"/>
      <c r="W32" s="84"/>
      <c r="X32" s="733" t="s">
        <v>83</v>
      </c>
      <c r="Y32" s="760">
        <v>27.976579526752399</v>
      </c>
      <c r="Z32" s="760">
        <v>12.7505380120875</v>
      </c>
      <c r="AA32" s="760">
        <f t="shared" si="6"/>
        <v>40.727117538839899</v>
      </c>
      <c r="AB32" s="760">
        <v>37.796365684602399</v>
      </c>
      <c r="AC32" s="760">
        <v>53.529348741731802</v>
      </c>
      <c r="AD32" s="760">
        <f t="shared" si="7"/>
        <v>2.9307518542374993</v>
      </c>
      <c r="AE32" s="760">
        <f t="shared" si="8"/>
        <v>12.802231202891903</v>
      </c>
      <c r="AF32" s="729">
        <v>2015</v>
      </c>
      <c r="AG32" s="728"/>
      <c r="AM32" s="724"/>
      <c r="AP32" s="724"/>
    </row>
    <row r="33" spans="1:42" x14ac:dyDescent="0.4">
      <c r="A33" s="84"/>
      <c r="B33" s="733" t="s">
        <v>83</v>
      </c>
      <c r="C33" s="760">
        <v>24.382020714287801</v>
      </c>
      <c r="D33" s="760">
        <v>9.8780386729792191</v>
      </c>
      <c r="E33" s="760">
        <f t="shared" si="0"/>
        <v>34.26005938726702</v>
      </c>
      <c r="F33" s="760">
        <v>32.012138613935399</v>
      </c>
      <c r="G33" s="760">
        <v>41.924207725643001</v>
      </c>
      <c r="H33" s="760">
        <f t="shared" si="1"/>
        <v>2.2479207733316215</v>
      </c>
      <c r="I33" s="760">
        <f t="shared" si="2"/>
        <v>7.6641483383759805</v>
      </c>
      <c r="J33" s="729">
        <v>2016</v>
      </c>
      <c r="K33" s="725"/>
      <c r="L33" s="84"/>
      <c r="M33" s="733" t="s">
        <v>83</v>
      </c>
      <c r="N33" s="760">
        <v>19.922010479738798</v>
      </c>
      <c r="O33" s="760">
        <v>2.43691045534817</v>
      </c>
      <c r="P33" s="760">
        <f t="shared" si="3"/>
        <v>22.358920935086967</v>
      </c>
      <c r="Q33" s="760">
        <v>21.747028460167101</v>
      </c>
      <c r="R33" s="760">
        <v>23.1248405994039</v>
      </c>
      <c r="S33" s="760">
        <f t="shared" si="4"/>
        <v>0.6118924749198662</v>
      </c>
      <c r="T33" s="760">
        <f t="shared" si="5"/>
        <v>0.76591966431693237</v>
      </c>
      <c r="U33" s="729">
        <v>2016</v>
      </c>
      <c r="V33" s="725"/>
      <c r="W33" s="84"/>
      <c r="X33" s="733" t="s">
        <v>83</v>
      </c>
      <c r="Y33" s="760">
        <v>24.382020714287801</v>
      </c>
      <c r="Z33" s="760">
        <v>9.8780386729792191</v>
      </c>
      <c r="AA33" s="760">
        <f t="shared" si="6"/>
        <v>34.26005938726702</v>
      </c>
      <c r="AB33" s="760">
        <v>32.012138613935399</v>
      </c>
      <c r="AC33" s="760">
        <v>41.924207725643001</v>
      </c>
      <c r="AD33" s="760">
        <f t="shared" si="7"/>
        <v>2.2479207733316215</v>
      </c>
      <c r="AE33" s="760">
        <f t="shared" si="8"/>
        <v>7.6641483383759805</v>
      </c>
      <c r="AF33" s="729">
        <v>2016</v>
      </c>
      <c r="AG33" s="728"/>
      <c r="AM33" s="724"/>
      <c r="AP33" s="724"/>
    </row>
    <row r="34" spans="1:42" x14ac:dyDescent="0.4">
      <c r="A34" s="84"/>
      <c r="B34" s="733" t="s">
        <v>83</v>
      </c>
      <c r="C34" s="760">
        <v>25.266550528227999</v>
      </c>
      <c r="D34" s="760">
        <v>9.6856985977023395</v>
      </c>
      <c r="E34" s="760">
        <f t="shared" si="0"/>
        <v>34.952249125930337</v>
      </c>
      <c r="F34" s="760">
        <v>33.061769825498999</v>
      </c>
      <c r="G34" s="760">
        <v>42.779057738831803</v>
      </c>
      <c r="H34" s="760">
        <f t="shared" si="1"/>
        <v>1.8904793004313376</v>
      </c>
      <c r="I34" s="760">
        <f t="shared" si="2"/>
        <v>7.8268086129014662</v>
      </c>
      <c r="J34" s="729">
        <v>2017</v>
      </c>
      <c r="K34" s="725"/>
      <c r="L34" s="84"/>
      <c r="M34" s="733" t="s">
        <v>83</v>
      </c>
      <c r="N34" s="760">
        <v>19.908239537358899</v>
      </c>
      <c r="O34" s="760">
        <v>2.3489904896818801</v>
      </c>
      <c r="P34" s="760">
        <f t="shared" si="3"/>
        <v>22.25723002704078</v>
      </c>
      <c r="Q34" s="760">
        <v>20.508571804869302</v>
      </c>
      <c r="R34" s="760">
        <v>26.7760425174346</v>
      </c>
      <c r="S34" s="760">
        <f t="shared" si="4"/>
        <v>1.7486582221714784</v>
      </c>
      <c r="T34" s="760">
        <f t="shared" si="5"/>
        <v>4.5188124903938203</v>
      </c>
      <c r="U34" s="729">
        <v>2017</v>
      </c>
      <c r="V34" s="725"/>
      <c r="W34" s="84"/>
      <c r="X34" s="733" t="s">
        <v>83</v>
      </c>
      <c r="Y34" s="760">
        <v>25.266550528227999</v>
      </c>
      <c r="Z34" s="760">
        <v>9.6856985977023395</v>
      </c>
      <c r="AA34" s="760">
        <f t="shared" si="6"/>
        <v>34.952249125930337</v>
      </c>
      <c r="AB34" s="760">
        <v>33.061769825498999</v>
      </c>
      <c r="AC34" s="760">
        <v>42.779057738831803</v>
      </c>
      <c r="AD34" s="760">
        <f t="shared" si="7"/>
        <v>1.8904793004313376</v>
      </c>
      <c r="AE34" s="760">
        <f t="shared" si="8"/>
        <v>7.8268086129014662</v>
      </c>
      <c r="AF34" s="729">
        <v>2017</v>
      </c>
      <c r="AG34" s="728"/>
      <c r="AM34" s="724"/>
      <c r="AP34" s="724"/>
    </row>
    <row r="35" spans="1:42" x14ac:dyDescent="0.4">
      <c r="A35" s="84"/>
      <c r="B35" s="733" t="s">
        <v>83</v>
      </c>
      <c r="C35" s="760">
        <v>26.0091781004739</v>
      </c>
      <c r="D35" s="760">
        <v>5.4318671884346204</v>
      </c>
      <c r="E35" s="760">
        <f t="shared" si="0"/>
        <v>31.441045288908519</v>
      </c>
      <c r="F35" s="760">
        <v>28.0249554257977</v>
      </c>
      <c r="G35" s="760">
        <v>39.153979179029101</v>
      </c>
      <c r="H35" s="760">
        <f t="shared" si="1"/>
        <v>3.4160898631108196</v>
      </c>
      <c r="I35" s="760">
        <f t="shared" si="2"/>
        <v>7.7129338901205813</v>
      </c>
      <c r="J35" s="729">
        <v>2018</v>
      </c>
      <c r="K35" s="725"/>
      <c r="L35" s="84"/>
      <c r="M35" s="733" t="s">
        <v>83</v>
      </c>
      <c r="N35" s="760">
        <v>26.0462051368009</v>
      </c>
      <c r="O35" s="760">
        <v>3.4421842546017798</v>
      </c>
      <c r="P35" s="760">
        <f t="shared" si="3"/>
        <v>29.488389391402681</v>
      </c>
      <c r="Q35" s="760">
        <v>27.696667165560601</v>
      </c>
      <c r="R35" s="760">
        <v>31.0962354462993</v>
      </c>
      <c r="S35" s="760">
        <f t="shared" si="4"/>
        <v>1.7917222258420793</v>
      </c>
      <c r="T35" s="760">
        <f t="shared" si="5"/>
        <v>1.6078460548966191</v>
      </c>
      <c r="U35" s="729">
        <v>2018</v>
      </c>
      <c r="V35" s="725"/>
      <c r="W35" s="84"/>
      <c r="X35" s="733" t="s">
        <v>83</v>
      </c>
      <c r="Y35" s="760">
        <v>26.0091781004739</v>
      </c>
      <c r="Z35" s="760">
        <v>5.4318671884346204</v>
      </c>
      <c r="AA35" s="760">
        <f t="shared" si="6"/>
        <v>31.441045288908519</v>
      </c>
      <c r="AB35" s="760">
        <v>28.0249554257977</v>
      </c>
      <c r="AC35" s="760">
        <v>39.153979179029101</v>
      </c>
      <c r="AD35" s="760">
        <f t="shared" si="7"/>
        <v>3.4160898631108196</v>
      </c>
      <c r="AE35" s="760">
        <f t="shared" si="8"/>
        <v>7.7129338901205813</v>
      </c>
      <c r="AF35" s="729">
        <v>2018</v>
      </c>
      <c r="AG35" s="728"/>
      <c r="AM35" s="724"/>
      <c r="AP35" s="724"/>
    </row>
    <row r="36" spans="1:42" x14ac:dyDescent="0.4">
      <c r="A36" s="84"/>
      <c r="B36" s="733" t="s">
        <v>83</v>
      </c>
      <c r="C36" s="760">
        <v>23.537227039669698</v>
      </c>
      <c r="D36" s="760">
        <v>5.4331104057467101</v>
      </c>
      <c r="E36" s="760">
        <f t="shared" si="0"/>
        <v>28.970337445416408</v>
      </c>
      <c r="F36" s="760">
        <v>24.814642458617101</v>
      </c>
      <c r="G36" s="760">
        <v>36.290556065323401</v>
      </c>
      <c r="H36" s="760">
        <f t="shared" si="1"/>
        <v>4.1556949867993076</v>
      </c>
      <c r="I36" s="760">
        <f t="shared" si="2"/>
        <v>7.3202186199069921</v>
      </c>
      <c r="J36" s="729">
        <v>2019</v>
      </c>
      <c r="K36" s="725"/>
      <c r="L36" s="84"/>
      <c r="M36" s="733" t="s">
        <v>83</v>
      </c>
      <c r="N36" s="760">
        <v>22.091800715136099</v>
      </c>
      <c r="O36" s="760">
        <v>6.2591752557442097</v>
      </c>
      <c r="P36" s="760">
        <f t="shared" si="3"/>
        <v>28.35097597088031</v>
      </c>
      <c r="Q36" s="760">
        <v>26.150794913342601</v>
      </c>
      <c r="R36" s="760">
        <v>31.613406321532199</v>
      </c>
      <c r="S36" s="760">
        <f t="shared" si="4"/>
        <v>2.2001810575377085</v>
      </c>
      <c r="T36" s="760">
        <f t="shared" si="5"/>
        <v>3.2624303506518899</v>
      </c>
      <c r="U36" s="729">
        <v>2019</v>
      </c>
      <c r="V36" s="725"/>
      <c r="W36" s="84"/>
      <c r="X36" s="733" t="s">
        <v>83</v>
      </c>
      <c r="Y36" s="760">
        <v>23.537227039669698</v>
      </c>
      <c r="Z36" s="760">
        <v>5.4331104057467101</v>
      </c>
      <c r="AA36" s="760">
        <f t="shared" si="6"/>
        <v>28.970337445416408</v>
      </c>
      <c r="AB36" s="760">
        <v>24.814642458617101</v>
      </c>
      <c r="AC36" s="760">
        <v>36.290556065323401</v>
      </c>
      <c r="AD36" s="760">
        <f t="shared" si="7"/>
        <v>4.1556949867993076</v>
      </c>
      <c r="AE36" s="760">
        <f t="shared" si="8"/>
        <v>7.3202186199069921</v>
      </c>
      <c r="AF36" s="729">
        <v>2019</v>
      </c>
      <c r="AG36" s="727" t="s">
        <v>8</v>
      </c>
      <c r="AM36" s="724"/>
      <c r="AP36" s="724"/>
    </row>
    <row r="37" spans="1:42" x14ac:dyDescent="0.4">
      <c r="A37" s="84" t="s">
        <v>83</v>
      </c>
      <c r="B37" s="733"/>
      <c r="C37" s="760"/>
      <c r="D37" s="760"/>
      <c r="E37" s="760"/>
      <c r="F37" s="760"/>
      <c r="G37" s="760"/>
      <c r="H37" s="760"/>
      <c r="I37" s="760"/>
      <c r="J37" s="729"/>
      <c r="K37" s="725"/>
      <c r="L37" s="84" t="s">
        <v>83</v>
      </c>
      <c r="M37" s="733"/>
      <c r="N37" s="760"/>
      <c r="O37" s="760"/>
      <c r="P37" s="760"/>
      <c r="Q37" s="760"/>
      <c r="R37" s="760"/>
      <c r="S37" s="760"/>
      <c r="T37" s="760"/>
      <c r="U37" s="729"/>
      <c r="V37" s="725"/>
      <c r="W37" s="84" t="s">
        <v>83</v>
      </c>
      <c r="X37" s="733"/>
      <c r="Y37" s="717"/>
      <c r="Z37" s="717"/>
      <c r="AA37" s="717"/>
      <c r="AB37" s="717"/>
      <c r="AC37" s="717"/>
      <c r="AD37" s="717"/>
      <c r="AE37" s="717"/>
      <c r="AF37" s="729"/>
      <c r="AG37" s="728" t="s">
        <v>83</v>
      </c>
      <c r="AI37" s="724"/>
      <c r="AM37" s="724"/>
      <c r="AP37" s="724"/>
    </row>
    <row r="38" spans="1:42" x14ac:dyDescent="0.4">
      <c r="A38" s="736" t="s">
        <v>6</v>
      </c>
      <c r="B38" s="733" t="s">
        <v>83</v>
      </c>
      <c r="C38" s="760">
        <v>48.198878446123501</v>
      </c>
      <c r="D38" s="760">
        <v>4.7113264692809897</v>
      </c>
      <c r="E38" s="760">
        <f t="shared" si="0"/>
        <v>52.910204915404492</v>
      </c>
      <c r="F38" s="760">
        <v>49.447399181830697</v>
      </c>
      <c r="G38" s="760">
        <v>54.381475094345099</v>
      </c>
      <c r="H38" s="760">
        <f t="shared" ref="H38" si="9">E38-F38</f>
        <v>3.462805733573795</v>
      </c>
      <c r="I38" s="760">
        <f t="shared" ref="I38" si="10">G38-E38</f>
        <v>1.4712701789406069</v>
      </c>
      <c r="J38" s="729">
        <v>2012</v>
      </c>
      <c r="K38" s="725"/>
      <c r="L38" s="736" t="s">
        <v>635</v>
      </c>
      <c r="M38" s="733" t="s">
        <v>83</v>
      </c>
      <c r="N38" s="760">
        <v>22.48373539248</v>
      </c>
      <c r="O38" s="760">
        <v>16.313984851913698</v>
      </c>
      <c r="P38" s="760">
        <f>N38+O38</f>
        <v>38.797720244393702</v>
      </c>
      <c r="Q38" s="760">
        <v>36.4896340106243</v>
      </c>
      <c r="R38" s="760">
        <v>43.880700329149498</v>
      </c>
      <c r="S38" s="760">
        <f>P38-Q38</f>
        <v>2.3080862337694015</v>
      </c>
      <c r="T38" s="760">
        <f>R38-P38</f>
        <v>5.0829800847557962</v>
      </c>
      <c r="U38" s="729">
        <v>2012</v>
      </c>
      <c r="V38" s="725"/>
      <c r="W38" s="736" t="s">
        <v>632</v>
      </c>
      <c r="X38" s="733" t="s">
        <v>83</v>
      </c>
      <c r="Y38" s="760">
        <v>20.4423626998733</v>
      </c>
      <c r="Z38" s="760">
        <v>17.644359036951499</v>
      </c>
      <c r="AA38" s="760">
        <f>Y38+Z38</f>
        <v>38.086721736824799</v>
      </c>
      <c r="AB38" s="760">
        <v>35.977461129744803</v>
      </c>
      <c r="AC38" s="760">
        <v>40.179203101644603</v>
      </c>
      <c r="AD38" s="760">
        <f>AA38-AB38</f>
        <v>2.109260607079996</v>
      </c>
      <c r="AE38" s="760">
        <f>AC38-AA38</f>
        <v>2.092481364819804</v>
      </c>
      <c r="AF38" s="729">
        <v>2012</v>
      </c>
      <c r="AG38" s="727"/>
      <c r="AI38" s="724"/>
      <c r="AM38" s="724"/>
      <c r="AP38" s="724"/>
    </row>
    <row r="39" spans="1:42" x14ac:dyDescent="0.4">
      <c r="A39" s="84"/>
      <c r="B39" s="733" t="s">
        <v>83</v>
      </c>
      <c r="C39" s="760">
        <v>65.664816828772004</v>
      </c>
      <c r="D39" s="760">
        <v>4.1002693494757301</v>
      </c>
      <c r="E39" s="760">
        <f t="shared" si="0"/>
        <v>69.765086178247728</v>
      </c>
      <c r="F39" s="760">
        <v>61.4658591335346</v>
      </c>
      <c r="G39" s="760">
        <v>95.711629379492095</v>
      </c>
      <c r="H39" s="760">
        <f t="shared" ref="H39:H45" si="11">E39-F39</f>
        <v>8.2992270447131276</v>
      </c>
      <c r="I39" s="760">
        <f t="shared" ref="I39:I45" si="12">G39-E39</f>
        <v>25.946543201244367</v>
      </c>
      <c r="J39" s="729">
        <v>2013</v>
      </c>
      <c r="K39" s="725"/>
      <c r="L39" s="84"/>
      <c r="M39" s="733" t="s">
        <v>83</v>
      </c>
      <c r="N39" s="760">
        <v>39.623715144158297</v>
      </c>
      <c r="O39" s="760">
        <v>12.6894440488265</v>
      </c>
      <c r="P39" s="760">
        <f t="shared" ref="P39:P45" si="13">N39+O39</f>
        <v>52.313159192984799</v>
      </c>
      <c r="Q39" s="760">
        <v>50.450739570433001</v>
      </c>
      <c r="R39" s="760">
        <v>58.923114676154697</v>
      </c>
      <c r="S39" s="760">
        <f t="shared" ref="S39:S45" si="14">P39-Q39</f>
        <v>1.8624196225517977</v>
      </c>
      <c r="T39" s="760">
        <f t="shared" ref="T39:T45" si="15">R39-P39</f>
        <v>6.6099554831698981</v>
      </c>
      <c r="U39" s="729">
        <v>2013</v>
      </c>
      <c r="V39" s="725"/>
      <c r="W39" s="84"/>
      <c r="X39" s="733" t="s">
        <v>83</v>
      </c>
      <c r="Y39" s="760">
        <v>37.234407476357397</v>
      </c>
      <c r="Z39" s="760">
        <v>15.678263755487</v>
      </c>
      <c r="AA39" s="760">
        <f t="shared" ref="AA39:AA45" si="16">Y39+Z39</f>
        <v>52.912671231844399</v>
      </c>
      <c r="AB39" s="760">
        <v>44.005527884882298</v>
      </c>
      <c r="AC39" s="760">
        <v>53.283603890584999</v>
      </c>
      <c r="AD39" s="760">
        <f t="shared" ref="AD39:AD45" si="17">AA39-AB39</f>
        <v>8.9071433469621013</v>
      </c>
      <c r="AE39" s="760">
        <f t="shared" ref="AE39:AE45" si="18">AC39-AA39</f>
        <v>0.37093265874059966</v>
      </c>
      <c r="AF39" s="729">
        <v>2013</v>
      </c>
      <c r="AG39" s="728"/>
      <c r="AI39" s="724"/>
      <c r="AM39" s="724"/>
      <c r="AP39" s="724"/>
    </row>
    <row r="40" spans="1:42" x14ac:dyDescent="0.4">
      <c r="A40" s="84"/>
      <c r="B40" s="733" t="s">
        <v>83</v>
      </c>
      <c r="C40" s="760">
        <v>64.985756297877501</v>
      </c>
      <c r="D40" s="760">
        <v>4.3229669957130001</v>
      </c>
      <c r="E40" s="760">
        <f t="shared" si="0"/>
        <v>69.308723293590504</v>
      </c>
      <c r="F40" s="760">
        <v>60.914605975349197</v>
      </c>
      <c r="G40" s="760">
        <v>74.154128052621502</v>
      </c>
      <c r="H40" s="760">
        <f t="shared" si="11"/>
        <v>8.3941173182413067</v>
      </c>
      <c r="I40" s="760">
        <f t="shared" si="12"/>
        <v>4.8454047590309983</v>
      </c>
      <c r="J40" s="729">
        <v>2014</v>
      </c>
      <c r="K40" s="725"/>
      <c r="L40" s="84"/>
      <c r="M40" s="733" t="s">
        <v>83</v>
      </c>
      <c r="N40" s="760">
        <v>41.195736528510899</v>
      </c>
      <c r="O40" s="760">
        <v>9.7012990757892403</v>
      </c>
      <c r="P40" s="760">
        <f t="shared" si="13"/>
        <v>50.897035604300143</v>
      </c>
      <c r="Q40" s="760">
        <v>49.098024827973298</v>
      </c>
      <c r="R40" s="760">
        <v>54.268763849211503</v>
      </c>
      <c r="S40" s="760">
        <f t="shared" si="14"/>
        <v>1.7990107763268455</v>
      </c>
      <c r="T40" s="760">
        <f t="shared" si="15"/>
        <v>3.3717282449113597</v>
      </c>
      <c r="U40" s="729">
        <v>2014</v>
      </c>
      <c r="V40" s="725"/>
      <c r="W40" s="84"/>
      <c r="X40" s="733" t="s">
        <v>83</v>
      </c>
      <c r="Y40" s="760">
        <v>37.026138065146597</v>
      </c>
      <c r="Z40" s="760">
        <v>9.8926705548306</v>
      </c>
      <c r="AA40" s="760">
        <f t="shared" si="16"/>
        <v>46.918808619977199</v>
      </c>
      <c r="AB40" s="760">
        <v>44.272328153074298</v>
      </c>
      <c r="AC40" s="760">
        <v>49.0510595583333</v>
      </c>
      <c r="AD40" s="760">
        <f t="shared" si="17"/>
        <v>2.6464804669029007</v>
      </c>
      <c r="AE40" s="760">
        <f t="shared" si="18"/>
        <v>2.1322509383561012</v>
      </c>
      <c r="AF40" s="729">
        <v>2014</v>
      </c>
      <c r="AG40" s="728"/>
      <c r="AI40" s="724"/>
      <c r="AM40" s="724"/>
      <c r="AP40" s="724"/>
    </row>
    <row r="41" spans="1:42" x14ac:dyDescent="0.4">
      <c r="A41" s="84"/>
      <c r="B41" s="733" t="s">
        <v>83</v>
      </c>
      <c r="C41" s="760">
        <v>44.4673722906143</v>
      </c>
      <c r="D41" s="760">
        <v>4.4335178261632402</v>
      </c>
      <c r="E41" s="760">
        <f t="shared" si="0"/>
        <v>48.900890116777539</v>
      </c>
      <c r="F41" s="760">
        <v>44.330949902579199</v>
      </c>
      <c r="G41" s="760">
        <v>51.226280496990498</v>
      </c>
      <c r="H41" s="760">
        <f t="shared" si="11"/>
        <v>4.5699402141983398</v>
      </c>
      <c r="I41" s="760">
        <f t="shared" si="12"/>
        <v>2.3253903802129585</v>
      </c>
      <c r="J41" s="729">
        <v>2015</v>
      </c>
      <c r="K41" s="725"/>
      <c r="L41" s="84"/>
      <c r="M41" s="733" t="s">
        <v>83</v>
      </c>
      <c r="N41" s="760">
        <v>27.4435861022111</v>
      </c>
      <c r="O41" s="760">
        <v>10.1550382431762</v>
      </c>
      <c r="P41" s="760">
        <f t="shared" si="13"/>
        <v>37.5986243453873</v>
      </c>
      <c r="Q41" s="760">
        <v>34.051918302211398</v>
      </c>
      <c r="R41" s="760">
        <v>41.398805509292501</v>
      </c>
      <c r="S41" s="760">
        <f t="shared" si="14"/>
        <v>3.5467060431759023</v>
      </c>
      <c r="T41" s="760">
        <f t="shared" si="15"/>
        <v>3.8001811639052008</v>
      </c>
      <c r="U41" s="729">
        <v>2015</v>
      </c>
      <c r="V41" s="725"/>
      <c r="W41" s="84"/>
      <c r="X41" s="733" t="s">
        <v>83</v>
      </c>
      <c r="Y41" s="760">
        <v>25.401022251397698</v>
      </c>
      <c r="Z41" s="760">
        <v>9.9805605228651402</v>
      </c>
      <c r="AA41" s="760">
        <f t="shared" si="16"/>
        <v>35.381582774262839</v>
      </c>
      <c r="AB41" s="760">
        <v>33.546877570515299</v>
      </c>
      <c r="AC41" s="760">
        <v>39.650546549027602</v>
      </c>
      <c r="AD41" s="760">
        <f t="shared" si="17"/>
        <v>1.8347052037475393</v>
      </c>
      <c r="AE41" s="760">
        <f t="shared" si="18"/>
        <v>4.2689637747647637</v>
      </c>
      <c r="AF41" s="729">
        <v>2015</v>
      </c>
      <c r="AG41" s="728"/>
      <c r="AI41" s="724"/>
      <c r="AM41" s="724"/>
      <c r="AP41" s="724"/>
    </row>
    <row r="42" spans="1:42" x14ac:dyDescent="0.4">
      <c r="A42" s="84"/>
      <c r="B42" s="733" t="s">
        <v>83</v>
      </c>
      <c r="C42" s="760">
        <v>33.220820285017197</v>
      </c>
      <c r="D42" s="760">
        <v>5.8176803878443497</v>
      </c>
      <c r="E42" s="760">
        <f t="shared" si="0"/>
        <v>39.038500672861545</v>
      </c>
      <c r="F42" s="760">
        <v>34.561077589370399</v>
      </c>
      <c r="G42" s="760">
        <v>40.007139127595799</v>
      </c>
      <c r="H42" s="760">
        <f t="shared" si="11"/>
        <v>4.4774230834911464</v>
      </c>
      <c r="I42" s="760">
        <f t="shared" si="12"/>
        <v>0.96863845473425414</v>
      </c>
      <c r="J42" s="729">
        <v>2016</v>
      </c>
      <c r="K42" s="725"/>
      <c r="L42" s="84"/>
      <c r="M42" s="733" t="s">
        <v>83</v>
      </c>
      <c r="N42" s="760">
        <v>22.9735945547989</v>
      </c>
      <c r="O42" s="760">
        <v>2.7235396766450801</v>
      </c>
      <c r="P42" s="760">
        <f t="shared" si="13"/>
        <v>25.697134231443982</v>
      </c>
      <c r="Q42" s="760">
        <v>23.869131564897401</v>
      </c>
      <c r="R42" s="760">
        <v>29.546319452748801</v>
      </c>
      <c r="S42" s="760">
        <f t="shared" si="14"/>
        <v>1.8280026665465812</v>
      </c>
      <c r="T42" s="760">
        <f t="shared" si="15"/>
        <v>3.8491852213048183</v>
      </c>
      <c r="U42" s="729">
        <v>2016</v>
      </c>
      <c r="V42" s="725"/>
      <c r="W42" s="84"/>
      <c r="X42" s="733" t="s">
        <v>83</v>
      </c>
      <c r="Y42" s="760">
        <v>19.922010479738798</v>
      </c>
      <c r="Z42" s="760">
        <v>2.43691045534817</v>
      </c>
      <c r="AA42" s="760">
        <f t="shared" si="16"/>
        <v>22.358920935086967</v>
      </c>
      <c r="AB42" s="760">
        <v>21.747028460167101</v>
      </c>
      <c r="AC42" s="760">
        <v>23.1248405994039</v>
      </c>
      <c r="AD42" s="760">
        <f t="shared" si="17"/>
        <v>0.6118924749198662</v>
      </c>
      <c r="AE42" s="760">
        <f t="shared" si="18"/>
        <v>0.76591966431693237</v>
      </c>
      <c r="AF42" s="729">
        <v>2016</v>
      </c>
      <c r="AG42" s="728"/>
      <c r="AI42" s="724"/>
      <c r="AM42" s="724"/>
      <c r="AP42" s="724"/>
    </row>
    <row r="43" spans="1:42" x14ac:dyDescent="0.4">
      <c r="A43" s="84"/>
      <c r="B43" s="733" t="s">
        <v>83</v>
      </c>
      <c r="C43" s="760">
        <v>34.161818197439501</v>
      </c>
      <c r="D43" s="760">
        <v>9.8404892292829196</v>
      </c>
      <c r="E43" s="760">
        <f t="shared" si="0"/>
        <v>44.002307426722425</v>
      </c>
      <c r="F43" s="760">
        <v>37.707520091534299</v>
      </c>
      <c r="G43" s="760">
        <v>47.2253143209483</v>
      </c>
      <c r="H43" s="760">
        <f t="shared" si="11"/>
        <v>6.2947873351881256</v>
      </c>
      <c r="I43" s="760">
        <f t="shared" si="12"/>
        <v>3.2230068942258754</v>
      </c>
      <c r="J43" s="729">
        <v>2017</v>
      </c>
      <c r="K43" s="725"/>
      <c r="L43" s="84"/>
      <c r="M43" s="733" t="s">
        <v>83</v>
      </c>
      <c r="N43" s="760">
        <v>30.114669582866298</v>
      </c>
      <c r="O43" s="760">
        <v>2.3868347584222298</v>
      </c>
      <c r="P43" s="760">
        <f t="shared" si="13"/>
        <v>32.50150434128853</v>
      </c>
      <c r="Q43" s="760">
        <v>30.892833658951801</v>
      </c>
      <c r="R43" s="760">
        <v>35.971357015881203</v>
      </c>
      <c r="S43" s="760">
        <f t="shared" si="14"/>
        <v>1.6086706823367294</v>
      </c>
      <c r="T43" s="760">
        <f t="shared" si="15"/>
        <v>3.4698526745926728</v>
      </c>
      <c r="U43" s="729">
        <v>2017</v>
      </c>
      <c r="V43" s="725"/>
      <c r="W43" s="84"/>
      <c r="X43" s="733" t="s">
        <v>83</v>
      </c>
      <c r="Y43" s="760">
        <v>19.908239537358899</v>
      </c>
      <c r="Z43" s="760">
        <v>2.3489904896818801</v>
      </c>
      <c r="AA43" s="760">
        <f t="shared" si="16"/>
        <v>22.25723002704078</v>
      </c>
      <c r="AB43" s="760">
        <v>20.508571804869302</v>
      </c>
      <c r="AC43" s="760">
        <v>26.7760425174346</v>
      </c>
      <c r="AD43" s="760">
        <f t="shared" si="17"/>
        <v>1.7486582221714784</v>
      </c>
      <c r="AE43" s="760">
        <f t="shared" si="18"/>
        <v>4.5188124903938203</v>
      </c>
      <c r="AF43" s="729">
        <v>2017</v>
      </c>
      <c r="AG43" s="728"/>
      <c r="AO43" s="85"/>
    </row>
    <row r="44" spans="1:42" x14ac:dyDescent="0.4">
      <c r="A44" s="84"/>
      <c r="B44" s="733" t="s">
        <v>83</v>
      </c>
      <c r="C44" s="760">
        <v>42.119449904427697</v>
      </c>
      <c r="D44" s="760">
        <v>14.877498735839399</v>
      </c>
      <c r="E44" s="760">
        <f t="shared" si="0"/>
        <v>56.996948640267092</v>
      </c>
      <c r="F44" s="760">
        <v>47.753267829399498</v>
      </c>
      <c r="G44" s="760">
        <v>61.842875136516099</v>
      </c>
      <c r="H44" s="760">
        <f t="shared" si="11"/>
        <v>9.2436808108675947</v>
      </c>
      <c r="I44" s="760">
        <f t="shared" si="12"/>
        <v>4.8459264962490067</v>
      </c>
      <c r="J44" s="729">
        <v>2018</v>
      </c>
      <c r="K44" s="725"/>
      <c r="L44" s="84"/>
      <c r="M44" s="733" t="s">
        <v>83</v>
      </c>
      <c r="N44" s="760">
        <v>27.4838469115378</v>
      </c>
      <c r="O44" s="760">
        <v>3.1817221088107299</v>
      </c>
      <c r="P44" s="760">
        <f t="shared" si="13"/>
        <v>30.665569020348528</v>
      </c>
      <c r="Q44" s="760">
        <v>28.814479198546501</v>
      </c>
      <c r="R44" s="760">
        <v>33.425268903536598</v>
      </c>
      <c r="S44" s="760">
        <f t="shared" si="14"/>
        <v>1.8510898218020273</v>
      </c>
      <c r="T44" s="760">
        <f t="shared" si="15"/>
        <v>2.7596998831880697</v>
      </c>
      <c r="U44" s="729">
        <v>2018</v>
      </c>
      <c r="V44" s="725"/>
      <c r="W44" s="84"/>
      <c r="X44" s="733" t="s">
        <v>83</v>
      </c>
      <c r="Y44" s="760">
        <v>26.0462051368009</v>
      </c>
      <c r="Z44" s="760">
        <v>3.4421842546017798</v>
      </c>
      <c r="AA44" s="760">
        <f t="shared" si="16"/>
        <v>29.488389391402681</v>
      </c>
      <c r="AB44" s="760">
        <v>27.696667165560601</v>
      </c>
      <c r="AC44" s="760">
        <v>31.0962354462993</v>
      </c>
      <c r="AD44" s="760">
        <f t="shared" si="17"/>
        <v>1.7917222258420793</v>
      </c>
      <c r="AE44" s="760">
        <f t="shared" si="18"/>
        <v>1.6078460548966191</v>
      </c>
      <c r="AF44" s="729">
        <v>2018</v>
      </c>
      <c r="AG44" s="728"/>
      <c r="AO44" s="85"/>
    </row>
    <row r="45" spans="1:42" x14ac:dyDescent="0.4">
      <c r="A45" s="84"/>
      <c r="B45" s="733" t="s">
        <v>83</v>
      </c>
      <c r="C45" s="760">
        <v>28.134130354647802</v>
      </c>
      <c r="D45" s="760">
        <v>11.8456552041457</v>
      </c>
      <c r="E45" s="760">
        <f t="shared" si="0"/>
        <v>39.979785558793502</v>
      </c>
      <c r="F45" s="760">
        <v>36.681603030266103</v>
      </c>
      <c r="G45" s="760">
        <v>43.515069445627702</v>
      </c>
      <c r="H45" s="760">
        <f t="shared" si="11"/>
        <v>3.2981825285273985</v>
      </c>
      <c r="I45" s="760">
        <f t="shared" si="12"/>
        <v>3.5352838868342005</v>
      </c>
      <c r="J45" s="729">
        <v>2019</v>
      </c>
      <c r="K45" s="725"/>
      <c r="L45" s="84"/>
      <c r="M45" s="733" t="s">
        <v>83</v>
      </c>
      <c r="N45" s="760">
        <v>25.800177848835801</v>
      </c>
      <c r="O45" s="760">
        <v>5.0150088090244402</v>
      </c>
      <c r="P45" s="760">
        <f t="shared" si="13"/>
        <v>30.815186657860242</v>
      </c>
      <c r="Q45" s="760">
        <v>29.245164332667599</v>
      </c>
      <c r="R45" s="760">
        <v>34.810337529170802</v>
      </c>
      <c r="S45" s="760">
        <f t="shared" si="14"/>
        <v>1.5700223251926424</v>
      </c>
      <c r="T45" s="760">
        <f t="shared" si="15"/>
        <v>3.9951508713105603</v>
      </c>
      <c r="U45" s="729">
        <v>2019</v>
      </c>
      <c r="V45" s="725"/>
      <c r="W45" s="84"/>
      <c r="X45" s="733" t="s">
        <v>83</v>
      </c>
      <c r="Y45" s="760">
        <v>22.091800715136099</v>
      </c>
      <c r="Z45" s="760">
        <v>6.2591752557442097</v>
      </c>
      <c r="AA45" s="760">
        <f t="shared" si="16"/>
        <v>28.35097597088031</v>
      </c>
      <c r="AB45" s="760">
        <v>26.150794913342601</v>
      </c>
      <c r="AC45" s="760">
        <v>31.613406321532199</v>
      </c>
      <c r="AD45" s="760">
        <f t="shared" si="17"/>
        <v>2.2001810575377085</v>
      </c>
      <c r="AE45" s="760">
        <f t="shared" si="18"/>
        <v>3.2624303506518899</v>
      </c>
      <c r="AF45" s="729">
        <v>2019</v>
      </c>
      <c r="AG45" s="727" t="s">
        <v>632</v>
      </c>
      <c r="AO45" s="726"/>
    </row>
    <row r="46" spans="1:42" x14ac:dyDescent="0.4">
      <c r="A46" s="84" t="s">
        <v>83</v>
      </c>
      <c r="B46" s="733"/>
      <c r="C46" s="760"/>
      <c r="D46" s="760"/>
      <c r="E46" s="760"/>
      <c r="F46" s="760"/>
      <c r="G46" s="760"/>
      <c r="H46" s="760"/>
      <c r="I46" s="760"/>
      <c r="J46" s="729"/>
      <c r="K46" s="725"/>
      <c r="L46" s="84" t="s">
        <v>83</v>
      </c>
      <c r="M46" s="733"/>
      <c r="N46" s="760"/>
      <c r="O46" s="760"/>
      <c r="P46" s="760"/>
      <c r="Q46" s="760"/>
      <c r="R46" s="760"/>
      <c r="S46" s="760"/>
      <c r="T46" s="760"/>
      <c r="U46" s="729"/>
      <c r="V46" s="725"/>
      <c r="W46" s="84" t="s">
        <v>83</v>
      </c>
      <c r="X46" s="733"/>
      <c r="Y46" s="717"/>
      <c r="Z46" s="717"/>
      <c r="AA46" s="717"/>
      <c r="AB46" s="717"/>
      <c r="AC46" s="717"/>
      <c r="AD46" s="717"/>
      <c r="AE46" s="717"/>
      <c r="AF46" s="729"/>
      <c r="AG46" s="728" t="s">
        <v>83</v>
      </c>
      <c r="AO46" s="85"/>
    </row>
    <row r="47" spans="1:42" x14ac:dyDescent="0.4">
      <c r="A47" s="736" t="s">
        <v>5</v>
      </c>
      <c r="B47" s="733" t="s">
        <v>83</v>
      </c>
      <c r="C47" s="760">
        <v>56.954085013900702</v>
      </c>
      <c r="D47" s="760">
        <v>4.9040477671995797</v>
      </c>
      <c r="E47" s="760">
        <f t="shared" ref="E47:E54" si="19">C47+D47</f>
        <v>61.858132781100281</v>
      </c>
      <c r="F47" s="760">
        <v>51.681831444534801</v>
      </c>
      <c r="G47" s="760">
        <v>86.129115784293305</v>
      </c>
      <c r="H47" s="760">
        <f t="shared" ref="H47:H54" si="20">E47-F47</f>
        <v>10.17630133656548</v>
      </c>
      <c r="I47" s="760">
        <f t="shared" ref="I47:I54" si="21">G47-E47</f>
        <v>24.270983003193024</v>
      </c>
      <c r="J47" s="729">
        <v>2012</v>
      </c>
      <c r="K47" s="725"/>
      <c r="L47" s="736" t="s">
        <v>384</v>
      </c>
      <c r="M47" s="733" t="s">
        <v>83</v>
      </c>
      <c r="N47" s="760">
        <v>20.705373683057999</v>
      </c>
      <c r="O47" s="760">
        <v>22.933431742426901</v>
      </c>
      <c r="P47" s="760">
        <f>N47+O47</f>
        <v>43.638805425484904</v>
      </c>
      <c r="Q47" s="760">
        <v>36.466930065342801</v>
      </c>
      <c r="R47" s="760">
        <v>45.540853726029802</v>
      </c>
      <c r="S47" s="760">
        <f>P47-Q47</f>
        <v>7.1718753601421028</v>
      </c>
      <c r="T47" s="760">
        <f>R47-P47</f>
        <v>1.902048300544898</v>
      </c>
      <c r="U47" s="729">
        <v>2012</v>
      </c>
      <c r="V47" s="725"/>
      <c r="W47" s="736" t="s">
        <v>635</v>
      </c>
      <c r="X47" s="733" t="s">
        <v>83</v>
      </c>
      <c r="Y47" s="760">
        <v>22.48373539248</v>
      </c>
      <c r="Z47" s="760">
        <v>16.313984851913698</v>
      </c>
      <c r="AA47" s="760">
        <f>Y47+Z47</f>
        <v>38.797720244393702</v>
      </c>
      <c r="AB47" s="760">
        <v>36.4896340106243</v>
      </c>
      <c r="AC47" s="760">
        <v>43.880700329149498</v>
      </c>
      <c r="AD47" s="760">
        <f>AA47-AB47</f>
        <v>2.3080862337694015</v>
      </c>
      <c r="AE47" s="760">
        <f>AC47-AA47</f>
        <v>5.0829800847557962</v>
      </c>
      <c r="AF47" s="729">
        <v>2012</v>
      </c>
      <c r="AG47" s="727"/>
      <c r="AO47" s="726"/>
    </row>
    <row r="48" spans="1:42" x14ac:dyDescent="0.4">
      <c r="A48" s="84"/>
      <c r="B48" s="733" t="s">
        <v>83</v>
      </c>
      <c r="C48" s="760">
        <v>70.787653902018207</v>
      </c>
      <c r="D48" s="760">
        <v>14.066163783559199</v>
      </c>
      <c r="E48" s="760">
        <f t="shared" si="19"/>
        <v>84.853817685577411</v>
      </c>
      <c r="F48" s="760">
        <v>58.547492811882201</v>
      </c>
      <c r="G48" s="760">
        <v>97.820333527665596</v>
      </c>
      <c r="H48" s="760">
        <f t="shared" si="20"/>
        <v>26.30632487369521</v>
      </c>
      <c r="I48" s="760">
        <f t="shared" si="21"/>
        <v>12.966515842088185</v>
      </c>
      <c r="J48" s="729">
        <v>2013</v>
      </c>
      <c r="K48" s="725"/>
      <c r="L48" s="84"/>
      <c r="M48" s="733" t="s">
        <v>83</v>
      </c>
      <c r="N48" s="760">
        <v>41.979741417887098</v>
      </c>
      <c r="O48" s="760">
        <v>20.793794769834701</v>
      </c>
      <c r="P48" s="760">
        <f t="shared" ref="P48:P54" si="22">N48+O48</f>
        <v>62.773536187721803</v>
      </c>
      <c r="Q48" s="760">
        <v>56.277399991856399</v>
      </c>
      <c r="R48" s="760">
        <v>64.486352149610497</v>
      </c>
      <c r="S48" s="760">
        <f t="shared" ref="S48:S54" si="23">P48-Q48</f>
        <v>6.4961361958654038</v>
      </c>
      <c r="T48" s="760">
        <f t="shared" ref="T48:T54" si="24">R48-P48</f>
        <v>1.712815961888694</v>
      </c>
      <c r="U48" s="729">
        <v>2013</v>
      </c>
      <c r="V48" s="725"/>
      <c r="W48" s="84"/>
      <c r="X48" s="733" t="s">
        <v>83</v>
      </c>
      <c r="Y48" s="760">
        <v>39.623715144158297</v>
      </c>
      <c r="Z48" s="760">
        <v>12.6894440488265</v>
      </c>
      <c r="AA48" s="760">
        <f t="shared" ref="AA48:AA54" si="25">Y48+Z48</f>
        <v>52.313159192984799</v>
      </c>
      <c r="AB48" s="760">
        <v>50.450739570433001</v>
      </c>
      <c r="AC48" s="760">
        <v>58.923114676154697</v>
      </c>
      <c r="AD48" s="760">
        <f t="shared" ref="AD48:AD54" si="26">AA48-AB48</f>
        <v>1.8624196225517977</v>
      </c>
      <c r="AE48" s="760">
        <f t="shared" ref="AE48:AE54" si="27">AC48-AA48</f>
        <v>6.6099554831698981</v>
      </c>
      <c r="AF48" s="729">
        <v>2013</v>
      </c>
      <c r="AG48" s="728"/>
      <c r="AO48" s="85"/>
    </row>
    <row r="49" spans="1:41" x14ac:dyDescent="0.4">
      <c r="A49" s="84"/>
      <c r="B49" s="733" t="s">
        <v>83</v>
      </c>
      <c r="C49" s="760">
        <v>65.299661866336905</v>
      </c>
      <c r="D49" s="760">
        <v>15.6677806631479</v>
      </c>
      <c r="E49" s="760">
        <f t="shared" si="19"/>
        <v>80.967442529484799</v>
      </c>
      <c r="F49" s="760">
        <v>58.481874115201599</v>
      </c>
      <c r="G49" s="760">
        <v>85.728647815731506</v>
      </c>
      <c r="H49" s="760">
        <f t="shared" si="20"/>
        <v>22.4855684142832</v>
      </c>
      <c r="I49" s="760">
        <f t="shared" si="21"/>
        <v>4.7612052862467067</v>
      </c>
      <c r="J49" s="729">
        <v>2014</v>
      </c>
      <c r="K49" s="725"/>
      <c r="L49" s="84"/>
      <c r="M49" s="733" t="s">
        <v>83</v>
      </c>
      <c r="N49" s="760">
        <v>45.844576216459899</v>
      </c>
      <c r="O49" s="760">
        <v>11.8141852082595</v>
      </c>
      <c r="P49" s="760">
        <f t="shared" si="22"/>
        <v>57.658761424719401</v>
      </c>
      <c r="Q49" s="760">
        <v>54.140464570140701</v>
      </c>
      <c r="R49" s="760">
        <v>60.1559837897953</v>
      </c>
      <c r="S49" s="760">
        <f t="shared" si="23"/>
        <v>3.5182968545787006</v>
      </c>
      <c r="T49" s="760">
        <f t="shared" si="24"/>
        <v>2.4972223650758991</v>
      </c>
      <c r="U49" s="729">
        <v>2014</v>
      </c>
      <c r="V49" s="725"/>
      <c r="W49" s="84"/>
      <c r="X49" s="733" t="s">
        <v>83</v>
      </c>
      <c r="Y49" s="760">
        <v>41.195736528510899</v>
      </c>
      <c r="Z49" s="760">
        <v>9.7012990757892403</v>
      </c>
      <c r="AA49" s="760">
        <f t="shared" si="25"/>
        <v>50.897035604300143</v>
      </c>
      <c r="AB49" s="760">
        <v>49.098024827973298</v>
      </c>
      <c r="AC49" s="760">
        <v>54.268763849211503</v>
      </c>
      <c r="AD49" s="760">
        <f t="shared" si="26"/>
        <v>1.7990107763268455</v>
      </c>
      <c r="AE49" s="760">
        <f t="shared" si="27"/>
        <v>3.3717282449113597</v>
      </c>
      <c r="AF49" s="729">
        <v>2014</v>
      </c>
      <c r="AG49" s="728"/>
      <c r="AO49" s="85"/>
    </row>
    <row r="50" spans="1:41" x14ac:dyDescent="0.4">
      <c r="A50" s="84"/>
      <c r="B50" s="733" t="s">
        <v>83</v>
      </c>
      <c r="C50" s="760">
        <v>45.767380414330802</v>
      </c>
      <c r="D50" s="760">
        <v>13.438894826429401</v>
      </c>
      <c r="E50" s="760">
        <f t="shared" si="19"/>
        <v>59.206275240760206</v>
      </c>
      <c r="F50" s="760">
        <v>36.318379051167298</v>
      </c>
      <c r="G50" s="760">
        <v>64.291595379782194</v>
      </c>
      <c r="H50" s="760">
        <f t="shared" si="20"/>
        <v>22.887896189592908</v>
      </c>
      <c r="I50" s="760">
        <f t="shared" si="21"/>
        <v>5.085320139021988</v>
      </c>
      <c r="J50" s="729">
        <v>2015</v>
      </c>
      <c r="K50" s="725"/>
      <c r="L50" s="84"/>
      <c r="M50" s="733" t="s">
        <v>83</v>
      </c>
      <c r="N50" s="760">
        <v>26.711852137503499</v>
      </c>
      <c r="O50" s="760">
        <v>13.9981685777487</v>
      </c>
      <c r="P50" s="760">
        <f t="shared" si="22"/>
        <v>40.710020715252199</v>
      </c>
      <c r="Q50" s="760">
        <v>35.880443289743297</v>
      </c>
      <c r="R50" s="760">
        <v>43.172351278529803</v>
      </c>
      <c r="S50" s="760">
        <f t="shared" si="23"/>
        <v>4.8295774255089015</v>
      </c>
      <c r="T50" s="760">
        <f t="shared" si="24"/>
        <v>2.4623305632776038</v>
      </c>
      <c r="U50" s="729">
        <v>2015</v>
      </c>
      <c r="V50" s="725"/>
      <c r="W50" s="84"/>
      <c r="X50" s="733" t="s">
        <v>83</v>
      </c>
      <c r="Y50" s="760">
        <v>27.4435861022111</v>
      </c>
      <c r="Z50" s="760">
        <v>10.1550382431762</v>
      </c>
      <c r="AA50" s="760">
        <f t="shared" si="25"/>
        <v>37.5986243453873</v>
      </c>
      <c r="AB50" s="760">
        <v>34.051918302211398</v>
      </c>
      <c r="AC50" s="760">
        <v>41.398805509292501</v>
      </c>
      <c r="AD50" s="760">
        <f t="shared" si="26"/>
        <v>3.5467060431759023</v>
      </c>
      <c r="AE50" s="760">
        <f t="shared" si="27"/>
        <v>3.8001811639052008</v>
      </c>
      <c r="AF50" s="729">
        <v>2015</v>
      </c>
      <c r="AG50" s="728"/>
      <c r="AO50" s="85"/>
    </row>
    <row r="51" spans="1:41" x14ac:dyDescent="0.4">
      <c r="A51" s="84"/>
      <c r="B51" s="733" t="s">
        <v>83</v>
      </c>
      <c r="C51" s="760">
        <v>36.727681285700498</v>
      </c>
      <c r="D51" s="760">
        <v>11.2266804927087</v>
      </c>
      <c r="E51" s="760">
        <f t="shared" si="19"/>
        <v>47.954361778409201</v>
      </c>
      <c r="F51" s="760">
        <v>32.3718031357283</v>
      </c>
      <c r="G51" s="760">
        <v>55.518271962152902</v>
      </c>
      <c r="H51" s="760">
        <f t="shared" si="20"/>
        <v>15.582558642680901</v>
      </c>
      <c r="I51" s="760">
        <f t="shared" si="21"/>
        <v>7.5639101837437011</v>
      </c>
      <c r="J51" s="729">
        <v>2016</v>
      </c>
      <c r="K51" s="725"/>
      <c r="L51" s="84"/>
      <c r="M51" s="733" t="s">
        <v>83</v>
      </c>
      <c r="N51" s="760">
        <v>23.2894685841814</v>
      </c>
      <c r="O51" s="760">
        <v>3.8070931029334298</v>
      </c>
      <c r="P51" s="760">
        <f t="shared" si="22"/>
        <v>27.096561687114828</v>
      </c>
      <c r="Q51" s="760">
        <v>25.2412562721901</v>
      </c>
      <c r="R51" s="760">
        <v>27.708455605792601</v>
      </c>
      <c r="S51" s="760">
        <f t="shared" si="23"/>
        <v>1.8553054149247288</v>
      </c>
      <c r="T51" s="760">
        <f t="shared" si="24"/>
        <v>0.61189391867777232</v>
      </c>
      <c r="U51" s="729">
        <v>2016</v>
      </c>
      <c r="V51" s="725"/>
      <c r="W51" s="84"/>
      <c r="X51" s="733" t="s">
        <v>83</v>
      </c>
      <c r="Y51" s="760">
        <v>22.9735945547989</v>
      </c>
      <c r="Z51" s="760">
        <v>2.7235396766450801</v>
      </c>
      <c r="AA51" s="760">
        <f t="shared" si="25"/>
        <v>25.697134231443982</v>
      </c>
      <c r="AB51" s="760">
        <v>23.869131564897401</v>
      </c>
      <c r="AC51" s="760">
        <v>29.546319452748801</v>
      </c>
      <c r="AD51" s="760">
        <f t="shared" si="26"/>
        <v>1.8280026665465812</v>
      </c>
      <c r="AE51" s="760">
        <f t="shared" si="27"/>
        <v>3.8491852213048183</v>
      </c>
      <c r="AF51" s="729">
        <v>2016</v>
      </c>
      <c r="AG51" s="728"/>
      <c r="AO51" s="85"/>
    </row>
    <row r="52" spans="1:41" x14ac:dyDescent="0.4">
      <c r="A52" s="84"/>
      <c r="B52" s="733" t="s">
        <v>83</v>
      </c>
      <c r="C52" s="760">
        <v>34.734854112989197</v>
      </c>
      <c r="D52" s="760">
        <v>13.5649720603462</v>
      </c>
      <c r="E52" s="760">
        <f t="shared" si="19"/>
        <v>48.299826173335397</v>
      </c>
      <c r="F52" s="760">
        <v>31.210397727554099</v>
      </c>
      <c r="G52" s="760">
        <v>54.737261646854598</v>
      </c>
      <c r="H52" s="760">
        <f t="shared" si="20"/>
        <v>17.089428445781298</v>
      </c>
      <c r="I52" s="760">
        <f t="shared" si="21"/>
        <v>6.4374354735192014</v>
      </c>
      <c r="J52" s="729">
        <v>2017</v>
      </c>
      <c r="K52" s="725"/>
      <c r="L52" s="84"/>
      <c r="M52" s="733" t="s">
        <v>83</v>
      </c>
      <c r="N52" s="760">
        <v>20.180730658355198</v>
      </c>
      <c r="O52" s="760">
        <v>3.8688730563691802</v>
      </c>
      <c r="P52" s="760">
        <f t="shared" si="22"/>
        <v>24.049603714724377</v>
      </c>
      <c r="Q52" s="760">
        <v>22.137598108486099</v>
      </c>
      <c r="R52" s="760">
        <v>24.770938179906601</v>
      </c>
      <c r="S52" s="760">
        <f t="shared" si="23"/>
        <v>1.912005606238278</v>
      </c>
      <c r="T52" s="760">
        <f t="shared" si="24"/>
        <v>0.72133446518222399</v>
      </c>
      <c r="U52" s="729">
        <v>2017</v>
      </c>
      <c r="V52" s="725"/>
      <c r="W52" s="84"/>
      <c r="X52" s="733" t="s">
        <v>83</v>
      </c>
      <c r="Y52" s="760">
        <v>30.114669582866298</v>
      </c>
      <c r="Z52" s="760">
        <v>2.3868347584222298</v>
      </c>
      <c r="AA52" s="760">
        <f t="shared" si="25"/>
        <v>32.50150434128853</v>
      </c>
      <c r="AB52" s="760">
        <v>30.892833658951801</v>
      </c>
      <c r="AC52" s="760">
        <v>35.971357015881203</v>
      </c>
      <c r="AD52" s="760">
        <f t="shared" si="26"/>
        <v>1.6086706823367294</v>
      </c>
      <c r="AE52" s="760">
        <f t="shared" si="27"/>
        <v>3.4698526745926728</v>
      </c>
      <c r="AF52" s="729">
        <v>2017</v>
      </c>
      <c r="AG52" s="728"/>
      <c r="AO52" s="85"/>
    </row>
    <row r="53" spans="1:41" x14ac:dyDescent="0.4">
      <c r="A53" s="84"/>
      <c r="B53" s="733" t="s">
        <v>83</v>
      </c>
      <c r="C53" s="760">
        <v>42.005544995473699</v>
      </c>
      <c r="D53" s="760">
        <v>12.2386640476963</v>
      </c>
      <c r="E53" s="760">
        <f t="shared" si="19"/>
        <v>54.244209043170002</v>
      </c>
      <c r="F53" s="760">
        <v>34.465734377292101</v>
      </c>
      <c r="G53" s="760">
        <v>61.282343326608903</v>
      </c>
      <c r="H53" s="760">
        <f t="shared" si="20"/>
        <v>19.778474665877901</v>
      </c>
      <c r="I53" s="760">
        <f t="shared" si="21"/>
        <v>7.0381342834389002</v>
      </c>
      <c r="J53" s="729">
        <v>2018</v>
      </c>
      <c r="K53" s="725"/>
      <c r="L53" s="84"/>
      <c r="M53" s="733" t="s">
        <v>83</v>
      </c>
      <c r="N53" s="760">
        <v>27.8961012650072</v>
      </c>
      <c r="O53" s="760">
        <v>5.6170493276625102</v>
      </c>
      <c r="P53" s="760">
        <f t="shared" si="22"/>
        <v>33.51315059266971</v>
      </c>
      <c r="Q53" s="760">
        <v>30.062432903179101</v>
      </c>
      <c r="R53" s="760">
        <v>36.044142130776102</v>
      </c>
      <c r="S53" s="760">
        <f t="shared" si="23"/>
        <v>3.4507176894906095</v>
      </c>
      <c r="T53" s="760">
        <f t="shared" si="24"/>
        <v>2.5309915381063917</v>
      </c>
      <c r="U53" s="729">
        <v>2018</v>
      </c>
      <c r="V53" s="725"/>
      <c r="W53" s="84"/>
      <c r="X53" s="733" t="s">
        <v>83</v>
      </c>
      <c r="Y53" s="760">
        <v>27.4838469115378</v>
      </c>
      <c r="Z53" s="760">
        <v>3.1817221088107299</v>
      </c>
      <c r="AA53" s="760">
        <f t="shared" si="25"/>
        <v>30.665569020348528</v>
      </c>
      <c r="AB53" s="760">
        <v>28.814479198546501</v>
      </c>
      <c r="AC53" s="760">
        <v>33.425268903536598</v>
      </c>
      <c r="AD53" s="760">
        <f t="shared" si="26"/>
        <v>1.8510898218020273</v>
      </c>
      <c r="AE53" s="760">
        <f t="shared" si="27"/>
        <v>2.7596998831880697</v>
      </c>
      <c r="AF53" s="729">
        <v>2018</v>
      </c>
      <c r="AG53" s="728"/>
      <c r="AO53" s="85"/>
    </row>
    <row r="54" spans="1:41" x14ac:dyDescent="0.4">
      <c r="A54" s="84"/>
      <c r="B54" s="733" t="s">
        <v>83</v>
      </c>
      <c r="C54" s="760">
        <v>29.036446409158501</v>
      </c>
      <c r="D54" s="760">
        <v>8.6227684153486699</v>
      </c>
      <c r="E54" s="760">
        <f t="shared" si="19"/>
        <v>37.659214824507174</v>
      </c>
      <c r="F54" s="760">
        <v>23.2351009184746</v>
      </c>
      <c r="G54" s="760">
        <v>44.1582180467217</v>
      </c>
      <c r="H54" s="760">
        <f t="shared" si="20"/>
        <v>14.424113906032574</v>
      </c>
      <c r="I54" s="760">
        <f t="shared" si="21"/>
        <v>6.499003222214526</v>
      </c>
      <c r="J54" s="729">
        <v>2019</v>
      </c>
      <c r="K54" s="725"/>
      <c r="L54" s="84"/>
      <c r="M54" s="733" t="s">
        <v>83</v>
      </c>
      <c r="N54" s="760">
        <v>26.324610120089901</v>
      </c>
      <c r="O54" s="760">
        <v>10.607627159777399</v>
      </c>
      <c r="P54" s="760">
        <f t="shared" si="22"/>
        <v>36.932237279867302</v>
      </c>
      <c r="Q54" s="760">
        <v>31.7616604675604</v>
      </c>
      <c r="R54" s="760">
        <v>38.508647294459998</v>
      </c>
      <c r="S54" s="760">
        <f t="shared" si="23"/>
        <v>5.1705768123069014</v>
      </c>
      <c r="T54" s="760">
        <f t="shared" si="24"/>
        <v>1.576410014592696</v>
      </c>
      <c r="U54" s="729">
        <v>2019</v>
      </c>
      <c r="V54" s="725"/>
      <c r="W54" s="84"/>
      <c r="X54" s="733" t="s">
        <v>83</v>
      </c>
      <c r="Y54" s="760">
        <v>25.800177848835801</v>
      </c>
      <c r="Z54" s="760">
        <v>5.0150088090244402</v>
      </c>
      <c r="AA54" s="760">
        <f t="shared" si="25"/>
        <v>30.815186657860242</v>
      </c>
      <c r="AB54" s="760">
        <v>29.245164332667599</v>
      </c>
      <c r="AC54" s="760">
        <v>34.810337529170802</v>
      </c>
      <c r="AD54" s="760">
        <f t="shared" si="26"/>
        <v>1.5700223251926424</v>
      </c>
      <c r="AE54" s="760">
        <f t="shared" si="27"/>
        <v>3.9951508713105603</v>
      </c>
      <c r="AF54" s="729">
        <v>2019</v>
      </c>
      <c r="AG54" s="727" t="s">
        <v>635</v>
      </c>
      <c r="AO54" s="726"/>
    </row>
    <row r="55" spans="1:41" x14ac:dyDescent="0.4">
      <c r="A55" s="84" t="s">
        <v>83</v>
      </c>
      <c r="B55" s="733"/>
      <c r="C55" s="760"/>
      <c r="D55" s="760"/>
      <c r="E55" s="760"/>
      <c r="F55" s="760"/>
      <c r="G55" s="760"/>
      <c r="H55" s="760"/>
      <c r="I55" s="760"/>
      <c r="J55" s="729"/>
      <c r="K55" s="725"/>
      <c r="L55" s="84" t="s">
        <v>83</v>
      </c>
      <c r="M55" s="733"/>
      <c r="N55" s="760"/>
      <c r="O55" s="760"/>
      <c r="P55" s="760"/>
      <c r="Q55" s="760"/>
      <c r="R55" s="760"/>
      <c r="S55" s="760"/>
      <c r="T55" s="760"/>
      <c r="U55" s="729"/>
      <c r="V55" s="725"/>
      <c r="W55" s="84" t="s">
        <v>83</v>
      </c>
      <c r="X55" s="733"/>
      <c r="Y55" s="760"/>
      <c r="Z55" s="760"/>
      <c r="AA55" s="760"/>
      <c r="AB55" s="760"/>
      <c r="AC55" s="760"/>
      <c r="AD55" s="760"/>
      <c r="AE55" s="760"/>
      <c r="AF55" s="729"/>
      <c r="AG55" s="728" t="s">
        <v>83</v>
      </c>
      <c r="AO55" s="85"/>
    </row>
    <row r="56" spans="1:41" x14ac:dyDescent="0.4">
      <c r="A56" s="736" t="s">
        <v>2</v>
      </c>
      <c r="B56" s="733" t="s">
        <v>83</v>
      </c>
      <c r="C56" s="760">
        <v>37.364491567366898</v>
      </c>
      <c r="D56" s="760"/>
      <c r="E56" s="760">
        <f t="shared" ref="E56:E63" si="28">C56+D56</f>
        <v>37.364491567366898</v>
      </c>
      <c r="F56" s="760">
        <v>34.796985818114599</v>
      </c>
      <c r="G56" s="760">
        <v>42.584376328637497</v>
      </c>
      <c r="H56" s="760">
        <f t="shared" ref="H56:H63" si="29">E56-F56</f>
        <v>2.5675057492522981</v>
      </c>
      <c r="I56" s="760">
        <f t="shared" ref="I56:I63" si="30">G56-E56</f>
        <v>5.219884761270599</v>
      </c>
      <c r="J56" s="729">
        <v>2012</v>
      </c>
      <c r="K56" s="725"/>
      <c r="L56" s="736" t="s">
        <v>636</v>
      </c>
      <c r="M56" s="733" t="s">
        <v>83</v>
      </c>
      <c r="N56" s="760">
        <v>10.028646797721001</v>
      </c>
      <c r="O56" s="760">
        <v>24.9544403927001</v>
      </c>
      <c r="P56" s="760">
        <f>N56+O56</f>
        <v>34.983087190421102</v>
      </c>
      <c r="Q56" s="760">
        <v>27.605457261329999</v>
      </c>
      <c r="R56" s="760">
        <v>39.770481702638598</v>
      </c>
      <c r="S56" s="760">
        <f>P56-Q56</f>
        <v>7.3776299290911034</v>
      </c>
      <c r="T56" s="760">
        <f>R56-P56</f>
        <v>4.7873945122174959</v>
      </c>
      <c r="U56" s="729">
        <v>2012</v>
      </c>
      <c r="V56" s="725"/>
      <c r="W56" s="736" t="s">
        <v>384</v>
      </c>
      <c r="X56" s="733" t="s">
        <v>83</v>
      </c>
      <c r="Y56" s="760">
        <v>20.705373683057999</v>
      </c>
      <c r="Z56" s="760">
        <v>22.933431742426901</v>
      </c>
      <c r="AA56" s="760">
        <f>Y56+Z56</f>
        <v>43.638805425484904</v>
      </c>
      <c r="AB56" s="760">
        <v>36.466930065342801</v>
      </c>
      <c r="AC56" s="760">
        <v>45.540853726029802</v>
      </c>
      <c r="AD56" s="760">
        <f>AA56-AB56</f>
        <v>7.1718753601421028</v>
      </c>
      <c r="AE56" s="760">
        <f>AC56-AA56</f>
        <v>1.902048300544898</v>
      </c>
      <c r="AF56" s="729">
        <v>2012</v>
      </c>
      <c r="AG56" s="727"/>
      <c r="AO56" s="726"/>
    </row>
    <row r="57" spans="1:41" x14ac:dyDescent="0.4">
      <c r="A57" s="84"/>
      <c r="B57" s="733" t="s">
        <v>83</v>
      </c>
      <c r="C57" s="760">
        <v>43.148785592482</v>
      </c>
      <c r="D57" s="760"/>
      <c r="E57" s="760">
        <f t="shared" si="28"/>
        <v>43.148785592482</v>
      </c>
      <c r="F57" s="760">
        <v>38.108535608836902</v>
      </c>
      <c r="G57" s="760">
        <v>49.264199128805799</v>
      </c>
      <c r="H57" s="760">
        <f t="shared" si="29"/>
        <v>5.0402499836450971</v>
      </c>
      <c r="I57" s="760">
        <f t="shared" si="30"/>
        <v>6.1154135363237998</v>
      </c>
      <c r="J57" s="729">
        <v>2013</v>
      </c>
      <c r="K57" s="725"/>
      <c r="L57" s="84"/>
      <c r="M57" s="733" t="s">
        <v>83</v>
      </c>
      <c r="N57" s="760">
        <v>35.115860036645202</v>
      </c>
      <c r="O57" s="760">
        <v>19.857280867378002</v>
      </c>
      <c r="P57" s="760">
        <f t="shared" ref="P57:P63" si="31">N57+O57</f>
        <v>54.973140904023204</v>
      </c>
      <c r="Q57" s="760">
        <v>46.8616650663974</v>
      </c>
      <c r="R57" s="760">
        <v>59.7764605311163</v>
      </c>
      <c r="S57" s="760">
        <f t="shared" ref="S57:S63" si="32">P57-Q57</f>
        <v>8.1114758376258038</v>
      </c>
      <c r="T57" s="760">
        <f t="shared" ref="T57:T63" si="33">R57-P57</f>
        <v>4.8033196270930958</v>
      </c>
      <c r="U57" s="729">
        <v>2013</v>
      </c>
      <c r="V57" s="725"/>
      <c r="W57" s="84"/>
      <c r="X57" s="733" t="s">
        <v>83</v>
      </c>
      <c r="Y57" s="760">
        <v>41.979741417887098</v>
      </c>
      <c r="Z57" s="760">
        <v>20.793794769834701</v>
      </c>
      <c r="AA57" s="760">
        <f t="shared" ref="AA57:AA63" si="34">Y57+Z57</f>
        <v>62.773536187721803</v>
      </c>
      <c r="AB57" s="760">
        <v>56.277399991856399</v>
      </c>
      <c r="AC57" s="760">
        <v>64.486352149610497</v>
      </c>
      <c r="AD57" s="760">
        <f t="shared" ref="AD57:AD63" si="35">AA57-AB57</f>
        <v>6.4961361958654038</v>
      </c>
      <c r="AE57" s="760">
        <f t="shared" ref="AE57:AE63" si="36">AC57-AA57</f>
        <v>1.712815961888694</v>
      </c>
      <c r="AF57" s="729">
        <v>2013</v>
      </c>
      <c r="AG57" s="728"/>
      <c r="AO57" s="85"/>
    </row>
    <row r="58" spans="1:41" x14ac:dyDescent="0.4">
      <c r="A58" s="84"/>
      <c r="B58" s="733" t="s">
        <v>83</v>
      </c>
      <c r="C58" s="760">
        <v>44.247833180816201</v>
      </c>
      <c r="D58" s="760"/>
      <c r="E58" s="760">
        <f t="shared" si="28"/>
        <v>44.247833180816201</v>
      </c>
      <c r="F58" s="760">
        <v>42.642863955046302</v>
      </c>
      <c r="G58" s="760">
        <v>47.211812890548501</v>
      </c>
      <c r="H58" s="760">
        <f t="shared" si="29"/>
        <v>1.6049692257698993</v>
      </c>
      <c r="I58" s="760">
        <f t="shared" si="30"/>
        <v>2.9639797097322997</v>
      </c>
      <c r="J58" s="729">
        <v>2014</v>
      </c>
      <c r="K58" s="725"/>
      <c r="L58" s="84"/>
      <c r="M58" s="733" t="s">
        <v>83</v>
      </c>
      <c r="N58" s="760">
        <v>38.295358133225598</v>
      </c>
      <c r="O58" s="760">
        <v>14.723816757683</v>
      </c>
      <c r="P58" s="760">
        <f t="shared" si="31"/>
        <v>53.019174890908602</v>
      </c>
      <c r="Q58" s="760">
        <v>47.043080862906301</v>
      </c>
      <c r="R58" s="760">
        <v>56.556074641932597</v>
      </c>
      <c r="S58" s="760">
        <f t="shared" si="32"/>
        <v>5.9760940280023007</v>
      </c>
      <c r="T58" s="760">
        <f t="shared" si="33"/>
        <v>3.536899751023995</v>
      </c>
      <c r="U58" s="729">
        <v>2014</v>
      </c>
      <c r="V58" s="725"/>
      <c r="W58" s="84"/>
      <c r="X58" s="733" t="s">
        <v>83</v>
      </c>
      <c r="Y58" s="760">
        <v>45.844576216459899</v>
      </c>
      <c r="Z58" s="760">
        <v>11.8141852082595</v>
      </c>
      <c r="AA58" s="760">
        <f t="shared" si="34"/>
        <v>57.658761424719401</v>
      </c>
      <c r="AB58" s="760">
        <v>54.140464570140701</v>
      </c>
      <c r="AC58" s="760">
        <v>60.1559837897953</v>
      </c>
      <c r="AD58" s="760">
        <f t="shared" si="35"/>
        <v>3.5182968545787006</v>
      </c>
      <c r="AE58" s="760">
        <f t="shared" si="36"/>
        <v>2.4972223650758991</v>
      </c>
      <c r="AF58" s="729">
        <v>2014</v>
      </c>
      <c r="AG58" s="728"/>
      <c r="AO58" s="85"/>
    </row>
    <row r="59" spans="1:41" x14ac:dyDescent="0.4">
      <c r="A59" s="84"/>
      <c r="B59" s="733" t="s">
        <v>83</v>
      </c>
      <c r="C59" s="760">
        <v>30.197942164565799</v>
      </c>
      <c r="D59" s="760"/>
      <c r="E59" s="760">
        <f t="shared" si="28"/>
        <v>30.197942164565799</v>
      </c>
      <c r="F59" s="760">
        <v>26.349056404537201</v>
      </c>
      <c r="G59" s="760">
        <v>32.373217411724902</v>
      </c>
      <c r="H59" s="760">
        <f t="shared" si="29"/>
        <v>3.8488857600285975</v>
      </c>
      <c r="I59" s="760">
        <f t="shared" si="30"/>
        <v>2.175275247159103</v>
      </c>
      <c r="J59" s="729">
        <v>2015</v>
      </c>
      <c r="K59" s="725"/>
      <c r="L59" s="84"/>
      <c r="M59" s="733" t="s">
        <v>83</v>
      </c>
      <c r="N59" s="760">
        <v>23.888132004853599</v>
      </c>
      <c r="O59" s="760">
        <v>16.173091119632598</v>
      </c>
      <c r="P59" s="760">
        <f t="shared" si="31"/>
        <v>40.061223124486197</v>
      </c>
      <c r="Q59" s="760">
        <v>32.551529798015999</v>
      </c>
      <c r="R59" s="760">
        <v>43.949821848799601</v>
      </c>
      <c r="S59" s="760">
        <f t="shared" si="32"/>
        <v>7.5096933264701988</v>
      </c>
      <c r="T59" s="760">
        <f t="shared" si="33"/>
        <v>3.8885987243134039</v>
      </c>
      <c r="U59" s="729">
        <v>2015</v>
      </c>
      <c r="V59" s="725"/>
      <c r="W59" s="84"/>
      <c r="X59" s="733" t="s">
        <v>83</v>
      </c>
      <c r="Y59" s="760">
        <v>26.711852137503499</v>
      </c>
      <c r="Z59" s="760">
        <v>13.9981685777487</v>
      </c>
      <c r="AA59" s="760">
        <f t="shared" si="34"/>
        <v>40.710020715252199</v>
      </c>
      <c r="AB59" s="760">
        <v>35.880443289743297</v>
      </c>
      <c r="AC59" s="760">
        <v>43.172351278529803</v>
      </c>
      <c r="AD59" s="760">
        <f t="shared" si="35"/>
        <v>4.8295774255089015</v>
      </c>
      <c r="AE59" s="760">
        <f t="shared" si="36"/>
        <v>2.4623305632776038</v>
      </c>
      <c r="AF59" s="729">
        <v>2015</v>
      </c>
      <c r="AG59" s="728"/>
      <c r="AO59" s="85"/>
    </row>
    <row r="60" spans="1:41" x14ac:dyDescent="0.4">
      <c r="A60" s="84"/>
      <c r="B60" s="733" t="s">
        <v>83</v>
      </c>
      <c r="C60" s="760">
        <v>30.514438788725698</v>
      </c>
      <c r="D60" s="760"/>
      <c r="E60" s="760">
        <f t="shared" si="28"/>
        <v>30.514438788725698</v>
      </c>
      <c r="F60" s="760">
        <v>27.093762043293498</v>
      </c>
      <c r="G60" s="760">
        <v>34.012260876222101</v>
      </c>
      <c r="H60" s="760">
        <f t="shared" si="29"/>
        <v>3.4206767454321998</v>
      </c>
      <c r="I60" s="760">
        <f t="shared" si="30"/>
        <v>3.4978220874964023</v>
      </c>
      <c r="J60" s="729">
        <v>2016</v>
      </c>
      <c r="K60" s="725"/>
      <c r="L60" s="84"/>
      <c r="M60" s="733" t="s">
        <v>83</v>
      </c>
      <c r="N60" s="760">
        <v>23.421590185292398</v>
      </c>
      <c r="O60" s="760">
        <v>4.5740940215679302</v>
      </c>
      <c r="P60" s="760">
        <f t="shared" si="31"/>
        <v>27.995684206860329</v>
      </c>
      <c r="Q60" s="760">
        <v>25.023441460951101</v>
      </c>
      <c r="R60" s="760">
        <v>30.7767353584793</v>
      </c>
      <c r="S60" s="760">
        <f t="shared" si="32"/>
        <v>2.9722427459092273</v>
      </c>
      <c r="T60" s="760">
        <f t="shared" si="33"/>
        <v>2.7810511516189713</v>
      </c>
      <c r="U60" s="729">
        <v>2016</v>
      </c>
      <c r="V60" s="725"/>
      <c r="W60" s="84"/>
      <c r="X60" s="733" t="s">
        <v>83</v>
      </c>
      <c r="Y60" s="760">
        <v>23.2894685841814</v>
      </c>
      <c r="Z60" s="760">
        <v>3.8070931029334298</v>
      </c>
      <c r="AA60" s="760">
        <f t="shared" si="34"/>
        <v>27.096561687114828</v>
      </c>
      <c r="AB60" s="760">
        <v>25.2412562721901</v>
      </c>
      <c r="AC60" s="760">
        <v>27.708455605792601</v>
      </c>
      <c r="AD60" s="760">
        <f t="shared" si="35"/>
        <v>1.8553054149247288</v>
      </c>
      <c r="AE60" s="760">
        <f t="shared" si="36"/>
        <v>0.61189391867777232</v>
      </c>
      <c r="AF60" s="729">
        <v>2016</v>
      </c>
      <c r="AG60" s="728"/>
      <c r="AO60" s="85"/>
    </row>
    <row r="61" spans="1:41" x14ac:dyDescent="0.4">
      <c r="A61" s="84"/>
      <c r="B61" s="733" t="s">
        <v>83</v>
      </c>
      <c r="C61" s="760">
        <v>26.259452674944701</v>
      </c>
      <c r="D61" s="760"/>
      <c r="E61" s="760">
        <f t="shared" si="28"/>
        <v>26.259452674944701</v>
      </c>
      <c r="F61" s="760">
        <v>22.407303232492598</v>
      </c>
      <c r="G61" s="760">
        <v>33.520633955027598</v>
      </c>
      <c r="H61" s="760">
        <f t="shared" si="29"/>
        <v>3.8521494424521023</v>
      </c>
      <c r="I61" s="760">
        <f t="shared" si="30"/>
        <v>7.2611812800828979</v>
      </c>
      <c r="J61" s="729">
        <v>2017</v>
      </c>
      <c r="K61" s="725"/>
      <c r="L61" s="84"/>
      <c r="M61" s="733" t="s">
        <v>83</v>
      </c>
      <c r="N61" s="760">
        <v>21.724002331629599</v>
      </c>
      <c r="O61" s="760">
        <v>4.1353607669483896</v>
      </c>
      <c r="P61" s="760">
        <f t="shared" si="31"/>
        <v>25.859363098577987</v>
      </c>
      <c r="Q61" s="760">
        <v>23.281021315274401</v>
      </c>
      <c r="R61" s="760">
        <v>26.588746931647901</v>
      </c>
      <c r="S61" s="760">
        <f t="shared" si="32"/>
        <v>2.5783417833035855</v>
      </c>
      <c r="T61" s="760">
        <f t="shared" si="33"/>
        <v>0.72938383306991383</v>
      </c>
      <c r="U61" s="729">
        <v>2017</v>
      </c>
      <c r="V61" s="725"/>
      <c r="W61" s="84"/>
      <c r="X61" s="733" t="s">
        <v>83</v>
      </c>
      <c r="Y61" s="760">
        <v>20.180730658355198</v>
      </c>
      <c r="Z61" s="760">
        <v>3.8688730563691802</v>
      </c>
      <c r="AA61" s="760">
        <f t="shared" si="34"/>
        <v>24.049603714724377</v>
      </c>
      <c r="AB61" s="760">
        <v>22.137598108486099</v>
      </c>
      <c r="AC61" s="760">
        <v>24.770938179906601</v>
      </c>
      <c r="AD61" s="760">
        <f t="shared" si="35"/>
        <v>1.912005606238278</v>
      </c>
      <c r="AE61" s="760">
        <f t="shared" si="36"/>
        <v>0.72133446518222399</v>
      </c>
      <c r="AF61" s="729">
        <v>2017</v>
      </c>
      <c r="AG61" s="728"/>
      <c r="AO61" s="85"/>
    </row>
    <row r="62" spans="1:41" x14ac:dyDescent="0.4">
      <c r="A62" s="84"/>
      <c r="B62" s="733" t="s">
        <v>83</v>
      </c>
      <c r="C62" s="760">
        <v>33.254587480560097</v>
      </c>
      <c r="D62" s="760"/>
      <c r="E62" s="760">
        <f t="shared" si="28"/>
        <v>33.254587480560097</v>
      </c>
      <c r="F62" s="760">
        <v>23.115603139903499</v>
      </c>
      <c r="G62" s="760">
        <v>39.675639072653802</v>
      </c>
      <c r="H62" s="760">
        <f t="shared" si="29"/>
        <v>10.138984340656599</v>
      </c>
      <c r="I62" s="760">
        <f t="shared" si="30"/>
        <v>6.4210515920937041</v>
      </c>
      <c r="J62" s="729">
        <v>2018</v>
      </c>
      <c r="K62" s="725"/>
      <c r="L62" s="84"/>
      <c r="M62" s="733" t="s">
        <v>83</v>
      </c>
      <c r="N62" s="760">
        <v>26.4193049885994</v>
      </c>
      <c r="O62" s="760">
        <v>5.3620918393751396</v>
      </c>
      <c r="P62" s="760">
        <f t="shared" si="31"/>
        <v>31.78139682797454</v>
      </c>
      <c r="Q62" s="760">
        <v>28.879433323844601</v>
      </c>
      <c r="R62" s="760">
        <v>33.049912395498403</v>
      </c>
      <c r="S62" s="760">
        <f t="shared" si="32"/>
        <v>2.9019635041299381</v>
      </c>
      <c r="T62" s="760">
        <f t="shared" si="33"/>
        <v>1.2685155675238633</v>
      </c>
      <c r="U62" s="729">
        <v>2018</v>
      </c>
      <c r="V62" s="725"/>
      <c r="W62" s="84"/>
      <c r="X62" s="733" t="s">
        <v>83</v>
      </c>
      <c r="Y62" s="760">
        <v>27.8961012650072</v>
      </c>
      <c r="Z62" s="760">
        <v>5.6170493276625102</v>
      </c>
      <c r="AA62" s="760">
        <f t="shared" si="34"/>
        <v>33.51315059266971</v>
      </c>
      <c r="AB62" s="760">
        <v>30.062432903179101</v>
      </c>
      <c r="AC62" s="760">
        <v>36.044142130776102</v>
      </c>
      <c r="AD62" s="760">
        <f t="shared" si="35"/>
        <v>3.4507176894906095</v>
      </c>
      <c r="AE62" s="760">
        <f t="shared" si="36"/>
        <v>2.5309915381063917</v>
      </c>
      <c r="AF62" s="729">
        <v>2018</v>
      </c>
      <c r="AG62" s="728"/>
      <c r="AO62" s="85"/>
    </row>
    <row r="63" spans="1:41" x14ac:dyDescent="0.4">
      <c r="A63" s="84"/>
      <c r="B63" s="733" t="s">
        <v>83</v>
      </c>
      <c r="C63" s="760">
        <v>37.839266732361203</v>
      </c>
      <c r="D63" s="760"/>
      <c r="E63" s="760">
        <f t="shared" si="28"/>
        <v>37.839266732361203</v>
      </c>
      <c r="F63" s="760">
        <v>29.081622074485701</v>
      </c>
      <c r="G63" s="760">
        <v>46.503582496687997</v>
      </c>
      <c r="H63" s="760">
        <f t="shared" si="29"/>
        <v>8.7576446578755025</v>
      </c>
      <c r="I63" s="760">
        <f t="shared" si="30"/>
        <v>8.6643157643267941</v>
      </c>
      <c r="J63" s="729">
        <v>2019</v>
      </c>
      <c r="K63" s="725"/>
      <c r="L63" s="84"/>
      <c r="M63" s="733" t="s">
        <v>83</v>
      </c>
      <c r="N63" s="760">
        <v>24.6408234267662</v>
      </c>
      <c r="O63" s="760">
        <v>9.6115762927749504</v>
      </c>
      <c r="P63" s="760">
        <f t="shared" si="31"/>
        <v>34.252399719541152</v>
      </c>
      <c r="Q63" s="760">
        <v>31.153254244062399</v>
      </c>
      <c r="R63" s="760">
        <v>36.095878343378502</v>
      </c>
      <c r="S63" s="760">
        <f t="shared" si="32"/>
        <v>3.0991454754787533</v>
      </c>
      <c r="T63" s="760">
        <f t="shared" si="33"/>
        <v>1.8434786238373491</v>
      </c>
      <c r="U63" s="729">
        <v>2019</v>
      </c>
      <c r="V63" s="725"/>
      <c r="W63" s="84"/>
      <c r="X63" s="733" t="s">
        <v>83</v>
      </c>
      <c r="Y63" s="760">
        <v>26.324610120089901</v>
      </c>
      <c r="Z63" s="760">
        <v>10.607627159777399</v>
      </c>
      <c r="AA63" s="760">
        <f t="shared" si="34"/>
        <v>36.932237279867302</v>
      </c>
      <c r="AB63" s="760">
        <v>31.7616604675604</v>
      </c>
      <c r="AC63" s="760">
        <v>38.508647294459998</v>
      </c>
      <c r="AD63" s="760">
        <f t="shared" si="35"/>
        <v>5.1705768123069014</v>
      </c>
      <c r="AE63" s="760">
        <f t="shared" si="36"/>
        <v>1.576410014592696</v>
      </c>
      <c r="AF63" s="729">
        <v>2019</v>
      </c>
      <c r="AG63" s="727" t="s">
        <v>384</v>
      </c>
      <c r="AO63" s="726"/>
    </row>
    <row r="64" spans="1:41" x14ac:dyDescent="0.4">
      <c r="A64" s="84" t="s">
        <v>83</v>
      </c>
      <c r="B64" s="733" t="s">
        <v>83</v>
      </c>
      <c r="C64" s="760"/>
      <c r="D64" s="760"/>
      <c r="E64" s="760"/>
      <c r="F64" s="760"/>
      <c r="G64" s="760"/>
      <c r="H64" s="760"/>
      <c r="I64" s="760"/>
      <c r="J64" s="729"/>
      <c r="K64" s="725"/>
      <c r="L64" s="84" t="s">
        <v>83</v>
      </c>
      <c r="M64" s="733"/>
      <c r="N64" s="760"/>
      <c r="O64" s="760"/>
      <c r="P64" s="760"/>
      <c r="Q64" s="760"/>
      <c r="R64" s="760"/>
      <c r="S64" s="760"/>
      <c r="T64" s="760"/>
      <c r="U64" s="729"/>
      <c r="V64" s="725"/>
      <c r="W64" s="84" t="s">
        <v>83</v>
      </c>
      <c r="X64" s="733" t="s">
        <v>83</v>
      </c>
      <c r="Y64" s="717"/>
      <c r="Z64" s="717"/>
      <c r="AA64" s="717"/>
      <c r="AB64" s="717"/>
      <c r="AC64" s="717"/>
      <c r="AD64" s="717"/>
      <c r="AE64" s="717"/>
      <c r="AF64" s="729"/>
      <c r="AG64" s="728" t="s">
        <v>83</v>
      </c>
      <c r="AO64" s="85"/>
    </row>
    <row r="65" spans="1:41" x14ac:dyDescent="0.4">
      <c r="A65" s="736" t="s">
        <v>1</v>
      </c>
      <c r="B65" s="733" t="s">
        <v>83</v>
      </c>
      <c r="C65" s="760">
        <v>45.092634380207201</v>
      </c>
      <c r="D65" s="760">
        <v>15.757444369024901</v>
      </c>
      <c r="E65" s="760">
        <f t="shared" ref="E65:E72" si="37">C65+D65</f>
        <v>60.850078749232104</v>
      </c>
      <c r="F65" s="760">
        <v>48.585989836108702</v>
      </c>
      <c r="G65" s="760">
        <v>63.470586482956101</v>
      </c>
      <c r="H65" s="760">
        <f t="shared" ref="H65:H72" si="38">E65-F65</f>
        <v>12.264088913123402</v>
      </c>
      <c r="I65" s="760">
        <f t="shared" ref="I65:I72" si="39">G65-E65</f>
        <v>2.620507733723997</v>
      </c>
      <c r="J65" s="729">
        <v>2012</v>
      </c>
      <c r="K65" s="725"/>
      <c r="L65" s="736" t="s">
        <v>633</v>
      </c>
      <c r="M65" s="733" t="s">
        <v>83</v>
      </c>
      <c r="N65" s="760">
        <v>40.238536823289301</v>
      </c>
      <c r="O65" s="760">
        <v>26.1886741498055</v>
      </c>
      <c r="P65" s="760">
        <f>N65+O65</f>
        <v>66.427210973094802</v>
      </c>
      <c r="Q65" s="760">
        <v>59.901367046938901</v>
      </c>
      <c r="R65" s="760">
        <v>68.413616406686003</v>
      </c>
      <c r="S65" s="760">
        <f>P65-Q65</f>
        <v>6.5258439261559005</v>
      </c>
      <c r="T65" s="760">
        <f>R65-P65</f>
        <v>1.9864054335912016</v>
      </c>
      <c r="U65" s="729">
        <v>2012</v>
      </c>
      <c r="V65" s="725"/>
      <c r="W65" s="736" t="s">
        <v>6</v>
      </c>
      <c r="X65" s="733" t="s">
        <v>83</v>
      </c>
      <c r="Y65" s="760">
        <v>48.198878446123501</v>
      </c>
      <c r="Z65" s="760">
        <v>4.7113264692809897</v>
      </c>
      <c r="AA65" s="760">
        <f t="shared" ref="AA65:AA72" si="40">Y65+Z65</f>
        <v>52.910204915404492</v>
      </c>
      <c r="AB65" s="760">
        <v>49.447399181830697</v>
      </c>
      <c r="AC65" s="760">
        <v>54.381475094345099</v>
      </c>
      <c r="AD65" s="760">
        <f t="shared" ref="AD65:AD72" si="41">AA65-AB65</f>
        <v>3.462805733573795</v>
      </c>
      <c r="AE65" s="760">
        <f t="shared" ref="AE65:AE72" si="42">AC65-AA65</f>
        <v>1.4712701789406069</v>
      </c>
      <c r="AF65" s="729">
        <v>2012</v>
      </c>
      <c r="AG65" s="727"/>
      <c r="AO65" s="726"/>
    </row>
    <row r="66" spans="1:41" x14ac:dyDescent="0.4">
      <c r="A66" s="84"/>
      <c r="B66" s="733" t="s">
        <v>83</v>
      </c>
      <c r="C66" s="760">
        <v>49.477887389553203</v>
      </c>
      <c r="D66" s="760">
        <v>21.538830126904799</v>
      </c>
      <c r="E66" s="760">
        <f t="shared" si="37"/>
        <v>71.016717516458002</v>
      </c>
      <c r="F66" s="760">
        <v>48.6260698904428</v>
      </c>
      <c r="G66" s="760">
        <v>76.913256818694194</v>
      </c>
      <c r="H66" s="760">
        <f t="shared" si="38"/>
        <v>22.390647626015202</v>
      </c>
      <c r="I66" s="760">
        <f t="shared" si="39"/>
        <v>5.8965393022361923</v>
      </c>
      <c r="J66" s="729">
        <v>2013</v>
      </c>
      <c r="K66" s="725"/>
      <c r="L66" s="84"/>
      <c r="M66" s="733" t="s">
        <v>83</v>
      </c>
      <c r="N66" s="760">
        <v>41.797744045725601</v>
      </c>
      <c r="O66" s="760">
        <v>15.6594207066114</v>
      </c>
      <c r="P66" s="760">
        <f t="shared" ref="P66:P72" si="43">N66+O66</f>
        <v>57.457164752337</v>
      </c>
      <c r="Q66" s="760">
        <v>51.482570780944897</v>
      </c>
      <c r="R66" s="760">
        <v>61.409610549967098</v>
      </c>
      <c r="S66" s="760">
        <f t="shared" ref="S66:S72" si="44">P66-Q66</f>
        <v>5.9745939713921032</v>
      </c>
      <c r="T66" s="760">
        <f t="shared" ref="T66:T72" si="45">R66-P66</f>
        <v>3.952445797630098</v>
      </c>
      <c r="U66" s="729">
        <v>2013</v>
      </c>
      <c r="V66" s="725"/>
      <c r="W66" s="84"/>
      <c r="X66" s="733" t="s">
        <v>83</v>
      </c>
      <c r="Y66" s="760">
        <v>65.664816828772004</v>
      </c>
      <c r="Z66" s="760">
        <v>4.1002693494757301</v>
      </c>
      <c r="AA66" s="760">
        <f t="shared" si="40"/>
        <v>69.765086178247728</v>
      </c>
      <c r="AB66" s="760">
        <v>61.4658591335346</v>
      </c>
      <c r="AC66" s="760">
        <v>95.711629379492095</v>
      </c>
      <c r="AD66" s="760">
        <f t="shared" si="41"/>
        <v>8.2992270447131276</v>
      </c>
      <c r="AE66" s="760">
        <f t="shared" si="42"/>
        <v>25.946543201244367</v>
      </c>
      <c r="AF66" s="729">
        <v>2013</v>
      </c>
      <c r="AG66" s="728"/>
      <c r="AO66" s="85"/>
    </row>
    <row r="67" spans="1:41" x14ac:dyDescent="0.4">
      <c r="A67" s="84"/>
      <c r="B67" s="733" t="s">
        <v>83</v>
      </c>
      <c r="C67" s="760">
        <v>59.639467073662502</v>
      </c>
      <c r="D67" s="760">
        <v>20.6917466939761</v>
      </c>
      <c r="E67" s="760">
        <f t="shared" si="37"/>
        <v>80.331213767638602</v>
      </c>
      <c r="F67" s="760">
        <v>62.793414705531198</v>
      </c>
      <c r="G67" s="760">
        <v>84.033647854713706</v>
      </c>
      <c r="H67" s="760">
        <f t="shared" si="38"/>
        <v>17.537799062107403</v>
      </c>
      <c r="I67" s="760">
        <f t="shared" si="39"/>
        <v>3.7024340870751047</v>
      </c>
      <c r="J67" s="729">
        <v>2014</v>
      </c>
      <c r="K67" s="725"/>
      <c r="L67" s="84"/>
      <c r="M67" s="733" t="s">
        <v>83</v>
      </c>
      <c r="N67" s="760">
        <v>50.4440153771396</v>
      </c>
      <c r="O67" s="760">
        <v>14.897921576061499</v>
      </c>
      <c r="P67" s="760">
        <f t="shared" si="43"/>
        <v>65.341936953201099</v>
      </c>
      <c r="Q67" s="760">
        <v>61.8781739557949</v>
      </c>
      <c r="R67" s="760">
        <v>69.103102236707102</v>
      </c>
      <c r="S67" s="760">
        <f t="shared" si="44"/>
        <v>3.4637629974061994</v>
      </c>
      <c r="T67" s="760">
        <f t="shared" si="45"/>
        <v>3.7611652835060028</v>
      </c>
      <c r="U67" s="729">
        <v>2014</v>
      </c>
      <c r="V67" s="725"/>
      <c r="W67" s="84"/>
      <c r="X67" s="733" t="s">
        <v>83</v>
      </c>
      <c r="Y67" s="760">
        <v>64.985756297877501</v>
      </c>
      <c r="Z67" s="760">
        <v>4.3229669957130001</v>
      </c>
      <c r="AA67" s="760">
        <f t="shared" si="40"/>
        <v>69.308723293590504</v>
      </c>
      <c r="AB67" s="760">
        <v>60.914605975349197</v>
      </c>
      <c r="AC67" s="760">
        <v>74.154128052621502</v>
      </c>
      <c r="AD67" s="760">
        <f t="shared" si="41"/>
        <v>8.3941173182413067</v>
      </c>
      <c r="AE67" s="760">
        <f t="shared" si="42"/>
        <v>4.8454047590309983</v>
      </c>
      <c r="AF67" s="729">
        <v>2014</v>
      </c>
      <c r="AG67" s="728"/>
      <c r="AO67" s="85"/>
    </row>
    <row r="68" spans="1:41" x14ac:dyDescent="0.4">
      <c r="A68" s="84"/>
      <c r="B68" s="733" t="s">
        <v>83</v>
      </c>
      <c r="C68" s="760">
        <v>39.862246048243101</v>
      </c>
      <c r="D68" s="760">
        <v>18.6505387609289</v>
      </c>
      <c r="E68" s="760">
        <f t="shared" si="37"/>
        <v>58.512784809172004</v>
      </c>
      <c r="F68" s="760">
        <v>52.000682323741898</v>
      </c>
      <c r="G68" s="760">
        <v>65.886536567272501</v>
      </c>
      <c r="H68" s="760">
        <f t="shared" si="38"/>
        <v>6.5121024854301055</v>
      </c>
      <c r="I68" s="760">
        <f t="shared" si="39"/>
        <v>7.3737517581004965</v>
      </c>
      <c r="J68" s="729">
        <v>2015</v>
      </c>
      <c r="K68" s="725"/>
      <c r="L68" s="84"/>
      <c r="M68" s="733" t="s">
        <v>83</v>
      </c>
      <c r="N68" s="760">
        <v>35.612536486457003</v>
      </c>
      <c r="O68" s="760">
        <v>15.4341560901028</v>
      </c>
      <c r="P68" s="760">
        <f t="shared" si="43"/>
        <v>51.046692576559806</v>
      </c>
      <c r="Q68" s="760">
        <v>42.751427413640499</v>
      </c>
      <c r="R68" s="760">
        <v>54.107465063729897</v>
      </c>
      <c r="S68" s="760">
        <f t="shared" si="44"/>
        <v>8.295265162919307</v>
      </c>
      <c r="T68" s="760">
        <f t="shared" si="45"/>
        <v>3.060772487170091</v>
      </c>
      <c r="U68" s="729">
        <v>2015</v>
      </c>
      <c r="V68" s="725"/>
      <c r="W68" s="84"/>
      <c r="X68" s="733" t="s">
        <v>83</v>
      </c>
      <c r="Y68" s="760">
        <v>44.4673722906143</v>
      </c>
      <c r="Z68" s="760">
        <v>4.4335178261632402</v>
      </c>
      <c r="AA68" s="760">
        <f t="shared" si="40"/>
        <v>48.900890116777539</v>
      </c>
      <c r="AB68" s="760">
        <v>44.330949902579199</v>
      </c>
      <c r="AC68" s="760">
        <v>51.226280496990498</v>
      </c>
      <c r="AD68" s="760">
        <f t="shared" si="41"/>
        <v>4.5699402141983398</v>
      </c>
      <c r="AE68" s="760">
        <f t="shared" si="42"/>
        <v>2.3253903802129585</v>
      </c>
      <c r="AF68" s="729">
        <v>2015</v>
      </c>
      <c r="AG68" s="728"/>
      <c r="AO68" s="85"/>
    </row>
    <row r="69" spans="1:41" x14ac:dyDescent="0.4">
      <c r="A69" s="84"/>
      <c r="B69" s="733" t="s">
        <v>83</v>
      </c>
      <c r="C69" s="760">
        <v>32.125169491638502</v>
      </c>
      <c r="D69" s="760">
        <v>16.702563093197799</v>
      </c>
      <c r="E69" s="760">
        <f t="shared" si="37"/>
        <v>48.827732584836298</v>
      </c>
      <c r="F69" s="760">
        <v>43.430876233956397</v>
      </c>
      <c r="G69" s="760">
        <v>56.281187687811403</v>
      </c>
      <c r="H69" s="760">
        <f t="shared" si="38"/>
        <v>5.3968563508799008</v>
      </c>
      <c r="I69" s="760">
        <f t="shared" si="39"/>
        <v>7.4534551029751057</v>
      </c>
      <c r="J69" s="729">
        <v>2016</v>
      </c>
      <c r="K69" s="725"/>
      <c r="L69" s="84"/>
      <c r="M69" s="733" t="s">
        <v>83</v>
      </c>
      <c r="N69" s="760">
        <v>33.814453202108197</v>
      </c>
      <c r="O69" s="760">
        <v>9.3196309149106291</v>
      </c>
      <c r="P69" s="760">
        <f t="shared" si="43"/>
        <v>43.13408411701883</v>
      </c>
      <c r="Q69" s="760">
        <v>40.512899149976398</v>
      </c>
      <c r="R69" s="760">
        <v>46.243156242172603</v>
      </c>
      <c r="S69" s="760">
        <f t="shared" si="44"/>
        <v>2.6211849670424314</v>
      </c>
      <c r="T69" s="760">
        <f t="shared" si="45"/>
        <v>3.109072125153773</v>
      </c>
      <c r="U69" s="729">
        <v>2016</v>
      </c>
      <c r="V69" s="725"/>
      <c r="W69" s="84"/>
      <c r="X69" s="733" t="s">
        <v>83</v>
      </c>
      <c r="Y69" s="760">
        <v>33.220820285017197</v>
      </c>
      <c r="Z69" s="760">
        <v>5.8176803878443497</v>
      </c>
      <c r="AA69" s="760">
        <f t="shared" si="40"/>
        <v>39.038500672861545</v>
      </c>
      <c r="AB69" s="760">
        <v>34.561077589370399</v>
      </c>
      <c r="AC69" s="760">
        <v>40.007139127595799</v>
      </c>
      <c r="AD69" s="760">
        <f t="shared" si="41"/>
        <v>4.4774230834911464</v>
      </c>
      <c r="AE69" s="760">
        <f t="shared" si="42"/>
        <v>0.96863845473425414</v>
      </c>
      <c r="AF69" s="729">
        <v>2016</v>
      </c>
      <c r="AG69" s="728"/>
      <c r="AO69" s="85"/>
    </row>
    <row r="70" spans="1:41" x14ac:dyDescent="0.4">
      <c r="A70" s="84"/>
      <c r="B70" s="733" t="s">
        <v>83</v>
      </c>
      <c r="C70" s="760">
        <v>33.818534603641197</v>
      </c>
      <c r="D70" s="760">
        <v>15.815832846865201</v>
      </c>
      <c r="E70" s="760">
        <f t="shared" si="37"/>
        <v>49.634367450506396</v>
      </c>
      <c r="F70" s="760">
        <v>44.616217156306</v>
      </c>
      <c r="G70" s="760">
        <v>55.271941835772402</v>
      </c>
      <c r="H70" s="760">
        <f t="shared" si="38"/>
        <v>5.0181502942003959</v>
      </c>
      <c r="I70" s="760">
        <f t="shared" si="39"/>
        <v>5.6375743852660065</v>
      </c>
      <c r="J70" s="729">
        <v>2017</v>
      </c>
      <c r="K70" s="725"/>
      <c r="L70" s="84"/>
      <c r="M70" s="733" t="s">
        <v>83</v>
      </c>
      <c r="N70" s="760">
        <v>33.106563314876396</v>
      </c>
      <c r="O70" s="760">
        <v>9.0033713171835501</v>
      </c>
      <c r="P70" s="760">
        <f t="shared" si="43"/>
        <v>42.109934632059947</v>
      </c>
      <c r="Q70" s="760">
        <v>40.8292289895656</v>
      </c>
      <c r="R70" s="760">
        <v>43.487264475234397</v>
      </c>
      <c r="S70" s="760">
        <f t="shared" si="44"/>
        <v>1.2807056424943468</v>
      </c>
      <c r="T70" s="760">
        <f t="shared" si="45"/>
        <v>1.3773298431744507</v>
      </c>
      <c r="U70" s="729">
        <v>2017</v>
      </c>
      <c r="V70" s="725"/>
      <c r="W70" s="84"/>
      <c r="X70" s="733" t="s">
        <v>83</v>
      </c>
      <c r="Y70" s="760">
        <v>34.161818197439501</v>
      </c>
      <c r="Z70" s="760">
        <v>9.8404892292829196</v>
      </c>
      <c r="AA70" s="760">
        <f t="shared" si="40"/>
        <v>44.002307426722425</v>
      </c>
      <c r="AB70" s="760">
        <v>37.707520091534299</v>
      </c>
      <c r="AC70" s="760">
        <v>47.2253143209483</v>
      </c>
      <c r="AD70" s="760">
        <f t="shared" si="41"/>
        <v>6.2947873351881256</v>
      </c>
      <c r="AE70" s="760">
        <f t="shared" si="42"/>
        <v>3.2230068942258754</v>
      </c>
      <c r="AF70" s="729">
        <v>2017</v>
      </c>
      <c r="AG70" s="728"/>
      <c r="AO70" s="85"/>
    </row>
    <row r="71" spans="1:41" x14ac:dyDescent="0.4">
      <c r="A71" s="84"/>
      <c r="B71" s="733" t="s">
        <v>83</v>
      </c>
      <c r="C71" s="760">
        <v>39.436782171202701</v>
      </c>
      <c r="D71" s="760">
        <v>21.115371280389301</v>
      </c>
      <c r="E71" s="760">
        <f t="shared" si="37"/>
        <v>60.552153451592005</v>
      </c>
      <c r="F71" s="760">
        <v>54.030010456553299</v>
      </c>
      <c r="G71" s="760">
        <v>66.388809333761003</v>
      </c>
      <c r="H71" s="760">
        <f t="shared" si="38"/>
        <v>6.5221429950387062</v>
      </c>
      <c r="I71" s="760">
        <f t="shared" si="39"/>
        <v>5.8366558821689978</v>
      </c>
      <c r="J71" s="729">
        <v>2018</v>
      </c>
      <c r="K71" s="725"/>
      <c r="L71" s="84"/>
      <c r="M71" s="733" t="s">
        <v>83</v>
      </c>
      <c r="N71" s="760">
        <v>37.271525463196703</v>
      </c>
      <c r="O71" s="760">
        <v>5.7617563423580496</v>
      </c>
      <c r="P71" s="760">
        <f t="shared" si="43"/>
        <v>43.033281805554751</v>
      </c>
      <c r="Q71" s="760">
        <v>41.409751307129298</v>
      </c>
      <c r="R71" s="760">
        <v>43.867804504900199</v>
      </c>
      <c r="S71" s="760">
        <f t="shared" si="44"/>
        <v>1.6235304984254526</v>
      </c>
      <c r="T71" s="760">
        <f t="shared" si="45"/>
        <v>0.83452269934544887</v>
      </c>
      <c r="U71" s="729">
        <v>2018</v>
      </c>
      <c r="V71" s="725"/>
      <c r="W71" s="84"/>
      <c r="X71" s="733" t="s">
        <v>83</v>
      </c>
      <c r="Y71" s="760">
        <v>42.119449904427697</v>
      </c>
      <c r="Z71" s="760">
        <v>14.877498735839399</v>
      </c>
      <c r="AA71" s="760">
        <f t="shared" si="40"/>
        <v>56.996948640267092</v>
      </c>
      <c r="AB71" s="760">
        <v>47.753267829399498</v>
      </c>
      <c r="AC71" s="760">
        <v>61.842875136516099</v>
      </c>
      <c r="AD71" s="760">
        <f t="shared" si="41"/>
        <v>9.2436808108675947</v>
      </c>
      <c r="AE71" s="760">
        <f t="shared" si="42"/>
        <v>4.8459264962490067</v>
      </c>
      <c r="AF71" s="729">
        <v>2018</v>
      </c>
      <c r="AG71" s="728"/>
      <c r="AO71" s="85"/>
    </row>
    <row r="72" spans="1:41" x14ac:dyDescent="0.4">
      <c r="A72" s="84"/>
      <c r="B72" s="733" t="s">
        <v>83</v>
      </c>
      <c r="C72" s="760">
        <v>27.684763579266299</v>
      </c>
      <c r="D72" s="760">
        <v>16.362003904041401</v>
      </c>
      <c r="E72" s="760">
        <f t="shared" si="37"/>
        <v>44.046767483307704</v>
      </c>
      <c r="F72" s="760">
        <v>38.368279265760698</v>
      </c>
      <c r="G72" s="760">
        <v>49.254014401083701</v>
      </c>
      <c r="H72" s="760">
        <f t="shared" si="38"/>
        <v>5.6784882175470059</v>
      </c>
      <c r="I72" s="760">
        <f t="shared" si="39"/>
        <v>5.207246917775997</v>
      </c>
      <c r="J72" s="729">
        <v>2019</v>
      </c>
      <c r="K72" s="725"/>
      <c r="L72" s="84"/>
      <c r="M72" s="733" t="s">
        <v>83</v>
      </c>
      <c r="N72" s="760">
        <v>29.920160133965801</v>
      </c>
      <c r="O72" s="760">
        <v>6.1912470274368196</v>
      </c>
      <c r="P72" s="760">
        <f t="shared" si="43"/>
        <v>36.111407161402624</v>
      </c>
      <c r="Q72" s="760">
        <v>35.088815145199199</v>
      </c>
      <c r="R72" s="760">
        <v>37.108933805767002</v>
      </c>
      <c r="S72" s="760">
        <f t="shared" si="44"/>
        <v>1.0225920162034257</v>
      </c>
      <c r="T72" s="760">
        <f t="shared" si="45"/>
        <v>0.99752664436437755</v>
      </c>
      <c r="U72" s="729">
        <v>2019</v>
      </c>
      <c r="V72" s="725"/>
      <c r="W72" s="84"/>
      <c r="X72" s="733" t="s">
        <v>83</v>
      </c>
      <c r="Y72" s="760">
        <v>28.134130354647802</v>
      </c>
      <c r="Z72" s="760">
        <v>11.8456552041457</v>
      </c>
      <c r="AA72" s="760">
        <f t="shared" si="40"/>
        <v>39.979785558793502</v>
      </c>
      <c r="AB72" s="760">
        <v>36.681603030266103</v>
      </c>
      <c r="AC72" s="760">
        <v>43.515069445627702</v>
      </c>
      <c r="AD72" s="760">
        <f t="shared" si="41"/>
        <v>3.2981825285273985</v>
      </c>
      <c r="AE72" s="760">
        <f t="shared" si="42"/>
        <v>3.5352838868342005</v>
      </c>
      <c r="AF72" s="729">
        <v>2019</v>
      </c>
      <c r="AG72" s="727" t="s">
        <v>6</v>
      </c>
      <c r="AO72" s="726"/>
    </row>
    <row r="73" spans="1:41" x14ac:dyDescent="0.4">
      <c r="A73" s="737"/>
      <c r="B73" s="734"/>
      <c r="C73" s="761"/>
      <c r="D73" s="761"/>
      <c r="E73" s="761"/>
      <c r="F73" s="761"/>
      <c r="G73" s="761"/>
      <c r="H73" s="761"/>
      <c r="I73" s="761"/>
      <c r="J73" s="718"/>
      <c r="K73" s="725"/>
      <c r="L73" s="84" t="s">
        <v>83</v>
      </c>
      <c r="M73" s="733"/>
      <c r="N73" s="761"/>
      <c r="O73" s="761"/>
      <c r="P73" s="761"/>
      <c r="Q73" s="761"/>
      <c r="R73" s="761"/>
      <c r="S73" s="761"/>
      <c r="T73" s="761"/>
      <c r="U73" s="729"/>
      <c r="V73" s="725"/>
      <c r="W73" s="84" t="s">
        <v>83</v>
      </c>
      <c r="X73" s="733"/>
      <c r="Y73" s="717"/>
      <c r="Z73" s="717"/>
      <c r="AA73" s="717"/>
      <c r="AB73" s="717"/>
      <c r="AC73" s="717"/>
      <c r="AD73" s="717"/>
      <c r="AE73" s="717"/>
      <c r="AF73" s="729"/>
      <c r="AG73" s="728" t="s">
        <v>83</v>
      </c>
      <c r="AO73" s="85"/>
    </row>
    <row r="74" spans="1:41" x14ac:dyDescent="0.4">
      <c r="A74" s="736" t="s">
        <v>4</v>
      </c>
      <c r="B74" s="733" t="s">
        <v>83</v>
      </c>
      <c r="C74" s="760">
        <v>35.678293555351502</v>
      </c>
      <c r="D74" s="760">
        <v>2.2645194455930301E-2</v>
      </c>
      <c r="E74" s="760">
        <f t="shared" ref="E74:E81" si="46">C74+D74</f>
        <v>35.700938749807435</v>
      </c>
      <c r="F74" s="760">
        <v>2.5402163928350698</v>
      </c>
      <c r="G74" s="760">
        <v>41.4497813138317</v>
      </c>
      <c r="H74" s="760">
        <f t="shared" ref="H74:H81" si="47">E74-F74</f>
        <v>33.160722356972364</v>
      </c>
      <c r="I74" s="760">
        <f t="shared" ref="I74:I81" si="48">G74-E74</f>
        <v>5.7488425640242653</v>
      </c>
      <c r="J74" s="729">
        <v>2012</v>
      </c>
      <c r="K74" s="725"/>
      <c r="L74" s="736" t="s">
        <v>634</v>
      </c>
      <c r="M74" s="733" t="s">
        <v>83</v>
      </c>
      <c r="N74" s="760">
        <v>40.177005250668898</v>
      </c>
      <c r="O74" s="760">
        <v>28.076043554831202</v>
      </c>
      <c r="P74" s="760">
        <f>N74+O74</f>
        <v>68.2530488055001</v>
      </c>
      <c r="Q74" s="760">
        <v>63.802431410566399</v>
      </c>
      <c r="R74" s="760">
        <v>71.107065788192202</v>
      </c>
      <c r="S74" s="760">
        <f>P74-Q74</f>
        <v>4.4506173949337011</v>
      </c>
      <c r="T74" s="760">
        <f>R74-P74</f>
        <v>2.8540169826921016</v>
      </c>
      <c r="U74" s="729">
        <v>2012</v>
      </c>
      <c r="V74" s="725"/>
      <c r="W74" s="736" t="s">
        <v>636</v>
      </c>
      <c r="X74" s="733" t="s">
        <v>83</v>
      </c>
      <c r="Y74" s="760">
        <v>10.028646797721001</v>
      </c>
      <c r="Z74" s="760">
        <v>24.9544403927001</v>
      </c>
      <c r="AA74" s="760">
        <f>Y74+Z74</f>
        <v>34.983087190421102</v>
      </c>
      <c r="AB74" s="760">
        <v>27.605457261329999</v>
      </c>
      <c r="AC74" s="760">
        <v>39.770481702638598</v>
      </c>
      <c r="AD74" s="760">
        <f>AA74-AB74</f>
        <v>7.3776299290911034</v>
      </c>
      <c r="AE74" s="760">
        <f>AC74-AA74</f>
        <v>4.7873945122174959</v>
      </c>
      <c r="AF74" s="729">
        <v>2012</v>
      </c>
      <c r="AG74" s="727"/>
      <c r="AO74" s="726"/>
    </row>
    <row r="75" spans="1:41" x14ac:dyDescent="0.4">
      <c r="A75" s="84"/>
      <c r="B75" s="733" t="s">
        <v>83</v>
      </c>
      <c r="C75" s="760">
        <v>38.615813961851799</v>
      </c>
      <c r="D75" s="760">
        <v>8.7887764619650796E-2</v>
      </c>
      <c r="E75" s="760">
        <f t="shared" si="46"/>
        <v>38.703701726471451</v>
      </c>
      <c r="F75" s="760">
        <v>12.101068282392101</v>
      </c>
      <c r="G75" s="760">
        <v>43.194833176269697</v>
      </c>
      <c r="H75" s="760">
        <f t="shared" si="47"/>
        <v>26.602633444079352</v>
      </c>
      <c r="I75" s="760">
        <f t="shared" si="48"/>
        <v>4.491131449798246</v>
      </c>
      <c r="J75" s="729">
        <v>2013</v>
      </c>
      <c r="K75" s="725"/>
      <c r="L75" s="84"/>
      <c r="M75" s="733" t="s">
        <v>83</v>
      </c>
      <c r="N75" s="760">
        <v>41.854068854269102</v>
      </c>
      <c r="O75" s="760">
        <v>14.702857784268</v>
      </c>
      <c r="P75" s="760">
        <f t="shared" ref="P75:P81" si="49">N75+O75</f>
        <v>56.556926638537099</v>
      </c>
      <c r="Q75" s="760">
        <v>51.5189465445415</v>
      </c>
      <c r="R75" s="760">
        <v>60.642906069701503</v>
      </c>
      <c r="S75" s="760">
        <f t="shared" ref="S75:S81" si="50">P75-Q75</f>
        <v>5.0379800939955999</v>
      </c>
      <c r="T75" s="760">
        <f t="shared" ref="T75:T81" si="51">R75-P75</f>
        <v>4.0859794311644038</v>
      </c>
      <c r="U75" s="729">
        <v>2013</v>
      </c>
      <c r="V75" s="725"/>
      <c r="W75" s="84"/>
      <c r="X75" s="733" t="s">
        <v>83</v>
      </c>
      <c r="Y75" s="760">
        <v>35.115860036645202</v>
      </c>
      <c r="Z75" s="760">
        <v>19.857280867378002</v>
      </c>
      <c r="AA75" s="760">
        <f t="shared" ref="AA75:AA81" si="52">Y75+Z75</f>
        <v>54.973140904023204</v>
      </c>
      <c r="AB75" s="760">
        <v>46.8616650663974</v>
      </c>
      <c r="AC75" s="760">
        <v>59.7764605311163</v>
      </c>
      <c r="AD75" s="760">
        <f t="shared" ref="AD75:AD81" si="53">AA75-AB75</f>
        <v>8.1114758376258038</v>
      </c>
      <c r="AE75" s="760">
        <f t="shared" ref="AE75:AE81" si="54">AC75-AA75</f>
        <v>4.8033196270930958</v>
      </c>
      <c r="AF75" s="729">
        <v>2013</v>
      </c>
      <c r="AG75" s="728"/>
      <c r="AO75" s="85"/>
    </row>
    <row r="76" spans="1:41" x14ac:dyDescent="0.4">
      <c r="A76" s="84"/>
      <c r="B76" s="733" t="s">
        <v>83</v>
      </c>
      <c r="C76" s="760">
        <v>45.825046901921603</v>
      </c>
      <c r="D76" s="760">
        <v>1.1702020399962101</v>
      </c>
      <c r="E76" s="760">
        <f t="shared" si="46"/>
        <v>46.995248941917815</v>
      </c>
      <c r="F76" s="760">
        <v>10.392789355396999</v>
      </c>
      <c r="G76" s="760">
        <v>49.868182059029301</v>
      </c>
      <c r="H76" s="760">
        <f t="shared" si="47"/>
        <v>36.602459586520816</v>
      </c>
      <c r="I76" s="760">
        <f t="shared" si="48"/>
        <v>2.8729331171114865</v>
      </c>
      <c r="J76" s="729">
        <v>2014</v>
      </c>
      <c r="K76" s="725"/>
      <c r="L76" s="84"/>
      <c r="M76" s="733" t="s">
        <v>83</v>
      </c>
      <c r="N76" s="760">
        <v>49.131533270065098</v>
      </c>
      <c r="O76" s="760">
        <v>17.442114555063501</v>
      </c>
      <c r="P76" s="760">
        <f t="shared" si="49"/>
        <v>66.573647825128603</v>
      </c>
      <c r="Q76" s="760">
        <v>49.7264984615814</v>
      </c>
      <c r="R76" s="760">
        <v>68.637181475348697</v>
      </c>
      <c r="S76" s="760">
        <f t="shared" si="50"/>
        <v>16.847149363547203</v>
      </c>
      <c r="T76" s="760">
        <f t="shared" si="51"/>
        <v>2.0635336502200943</v>
      </c>
      <c r="U76" s="729">
        <v>2014</v>
      </c>
      <c r="V76" s="725"/>
      <c r="W76" s="84"/>
      <c r="X76" s="733" t="s">
        <v>83</v>
      </c>
      <c r="Y76" s="760">
        <v>38.295358133225598</v>
      </c>
      <c r="Z76" s="760">
        <v>14.723816757683</v>
      </c>
      <c r="AA76" s="760">
        <f t="shared" si="52"/>
        <v>53.019174890908602</v>
      </c>
      <c r="AB76" s="760">
        <v>47.043080862906301</v>
      </c>
      <c r="AC76" s="760">
        <v>56.556074641932597</v>
      </c>
      <c r="AD76" s="760">
        <f t="shared" si="53"/>
        <v>5.9760940280023007</v>
      </c>
      <c r="AE76" s="760">
        <f t="shared" si="54"/>
        <v>3.536899751023995</v>
      </c>
      <c r="AF76" s="729">
        <v>2014</v>
      </c>
      <c r="AG76" s="728"/>
      <c r="AO76" s="85"/>
    </row>
    <row r="77" spans="1:41" x14ac:dyDescent="0.4">
      <c r="A77" s="84"/>
      <c r="B77" s="733" t="s">
        <v>83</v>
      </c>
      <c r="C77" s="760">
        <v>34.714426429645698</v>
      </c>
      <c r="D77" s="760">
        <v>1.3951603161511901</v>
      </c>
      <c r="E77" s="760">
        <f t="shared" si="46"/>
        <v>36.109586745796889</v>
      </c>
      <c r="F77" s="760">
        <v>8.7223971471351494</v>
      </c>
      <c r="G77" s="760">
        <v>39.366386553228097</v>
      </c>
      <c r="H77" s="760">
        <f t="shared" si="47"/>
        <v>27.387189598661742</v>
      </c>
      <c r="I77" s="760">
        <f t="shared" si="48"/>
        <v>3.2567998074312072</v>
      </c>
      <c r="J77" s="729">
        <v>2015</v>
      </c>
      <c r="K77" s="725"/>
      <c r="L77" s="84"/>
      <c r="M77" s="733" t="s">
        <v>83</v>
      </c>
      <c r="N77" s="760">
        <v>35.366858150969897</v>
      </c>
      <c r="O77" s="760">
        <v>21.277496885378099</v>
      </c>
      <c r="P77" s="760">
        <f t="shared" si="49"/>
        <v>56.644355036347996</v>
      </c>
      <c r="Q77" s="760">
        <v>44.5651364467424</v>
      </c>
      <c r="R77" s="760">
        <v>59.012620421002701</v>
      </c>
      <c r="S77" s="760">
        <f t="shared" si="50"/>
        <v>12.079218589605595</v>
      </c>
      <c r="T77" s="760">
        <f t="shared" si="51"/>
        <v>2.3682653846547055</v>
      </c>
      <c r="U77" s="729">
        <v>2015</v>
      </c>
      <c r="V77" s="725"/>
      <c r="W77" s="84"/>
      <c r="X77" s="733" t="s">
        <v>83</v>
      </c>
      <c r="Y77" s="760">
        <v>23.888132004853599</v>
      </c>
      <c r="Z77" s="760">
        <v>16.173091119632598</v>
      </c>
      <c r="AA77" s="760">
        <f t="shared" si="52"/>
        <v>40.061223124486197</v>
      </c>
      <c r="AB77" s="760">
        <v>32.551529798015999</v>
      </c>
      <c r="AC77" s="760">
        <v>43.949821848799601</v>
      </c>
      <c r="AD77" s="760">
        <f t="shared" si="53"/>
        <v>7.5096933264701988</v>
      </c>
      <c r="AE77" s="760">
        <f t="shared" si="54"/>
        <v>3.8885987243134039</v>
      </c>
      <c r="AF77" s="729">
        <v>2015</v>
      </c>
      <c r="AG77" s="728"/>
      <c r="AO77" s="85"/>
    </row>
    <row r="78" spans="1:41" x14ac:dyDescent="0.4">
      <c r="A78" s="84"/>
      <c r="B78" s="733" t="s">
        <v>83</v>
      </c>
      <c r="C78" s="760">
        <v>34.256951943215803</v>
      </c>
      <c r="D78" s="760">
        <v>3.6593503395322502</v>
      </c>
      <c r="E78" s="760">
        <f t="shared" si="46"/>
        <v>37.916302282748056</v>
      </c>
      <c r="F78" s="760">
        <v>14.954687446033599</v>
      </c>
      <c r="G78" s="760">
        <v>43.092766402352702</v>
      </c>
      <c r="H78" s="760">
        <f t="shared" si="47"/>
        <v>22.961614836714457</v>
      </c>
      <c r="I78" s="760">
        <f t="shared" si="48"/>
        <v>5.1764641196046455</v>
      </c>
      <c r="J78" s="729">
        <v>2016</v>
      </c>
      <c r="K78" s="725"/>
      <c r="L78" s="84"/>
      <c r="M78" s="733" t="s">
        <v>83</v>
      </c>
      <c r="N78" s="760">
        <v>33.743715509266799</v>
      </c>
      <c r="O78" s="760">
        <v>16.094419016084402</v>
      </c>
      <c r="P78" s="760">
        <f t="shared" si="49"/>
        <v>49.838134525351201</v>
      </c>
      <c r="Q78" s="760">
        <v>46.500904053243303</v>
      </c>
      <c r="R78" s="760">
        <v>53.1404414735971</v>
      </c>
      <c r="S78" s="760">
        <f t="shared" si="50"/>
        <v>3.3372304721078976</v>
      </c>
      <c r="T78" s="760">
        <f t="shared" si="51"/>
        <v>3.3023069482458993</v>
      </c>
      <c r="U78" s="729">
        <v>2016</v>
      </c>
      <c r="V78" s="725"/>
      <c r="W78" s="84"/>
      <c r="X78" s="733" t="s">
        <v>83</v>
      </c>
      <c r="Y78" s="760">
        <v>23.421590185292398</v>
      </c>
      <c r="Z78" s="760">
        <v>4.5740940215679302</v>
      </c>
      <c r="AA78" s="760">
        <f t="shared" si="52"/>
        <v>27.995684206860329</v>
      </c>
      <c r="AB78" s="760">
        <v>25.023441460951101</v>
      </c>
      <c r="AC78" s="760">
        <v>30.7767353584793</v>
      </c>
      <c r="AD78" s="760">
        <f t="shared" si="53"/>
        <v>2.9722427459092273</v>
      </c>
      <c r="AE78" s="760">
        <f t="shared" si="54"/>
        <v>2.7810511516189713</v>
      </c>
      <c r="AF78" s="729">
        <v>2016</v>
      </c>
      <c r="AG78" s="728"/>
      <c r="AO78" s="85"/>
    </row>
    <row r="79" spans="1:41" x14ac:dyDescent="0.4">
      <c r="A79" s="84"/>
      <c r="B79" s="733" t="s">
        <v>83</v>
      </c>
      <c r="C79" s="760">
        <v>34.335393309605799</v>
      </c>
      <c r="D79" s="760">
        <v>2.2076197963706998</v>
      </c>
      <c r="E79" s="760">
        <f t="shared" si="46"/>
        <v>36.543013105976499</v>
      </c>
      <c r="F79" s="760">
        <v>19.065280975719901</v>
      </c>
      <c r="G79" s="760">
        <v>42.076357037014901</v>
      </c>
      <c r="H79" s="760">
        <f t="shared" si="47"/>
        <v>17.477732130256598</v>
      </c>
      <c r="I79" s="760">
        <f t="shared" si="48"/>
        <v>5.5333439310384023</v>
      </c>
      <c r="J79" s="729">
        <v>2017</v>
      </c>
      <c r="K79" s="725"/>
      <c r="L79" s="84"/>
      <c r="M79" s="733" t="s">
        <v>83</v>
      </c>
      <c r="N79" s="760">
        <v>33.246997898329496</v>
      </c>
      <c r="O79" s="760">
        <v>16.815083385174599</v>
      </c>
      <c r="P79" s="760">
        <f t="shared" si="49"/>
        <v>50.062081283504099</v>
      </c>
      <c r="Q79" s="760">
        <v>48.603385523754703</v>
      </c>
      <c r="R79" s="760">
        <v>52.983750278151398</v>
      </c>
      <c r="S79" s="760">
        <f t="shared" si="50"/>
        <v>1.4586957597493964</v>
      </c>
      <c r="T79" s="760">
        <f t="shared" si="51"/>
        <v>2.9216689946472982</v>
      </c>
      <c r="U79" s="729">
        <v>2017</v>
      </c>
      <c r="V79" s="725"/>
      <c r="W79" s="84"/>
      <c r="X79" s="733" t="s">
        <v>83</v>
      </c>
      <c r="Y79" s="760">
        <v>21.724002331629599</v>
      </c>
      <c r="Z79" s="760">
        <v>4.1353607669483896</v>
      </c>
      <c r="AA79" s="760">
        <f t="shared" si="52"/>
        <v>25.859363098577987</v>
      </c>
      <c r="AB79" s="760">
        <v>23.281021315274401</v>
      </c>
      <c r="AC79" s="760">
        <v>26.588746931647901</v>
      </c>
      <c r="AD79" s="760">
        <f t="shared" si="53"/>
        <v>2.5783417833035855</v>
      </c>
      <c r="AE79" s="760">
        <f t="shared" si="54"/>
        <v>0.72938383306991383</v>
      </c>
      <c r="AF79" s="729">
        <v>2017</v>
      </c>
      <c r="AG79" s="728"/>
      <c r="AO79" s="85"/>
    </row>
    <row r="80" spans="1:41" x14ac:dyDescent="0.4">
      <c r="A80" s="84"/>
      <c r="B80" s="733" t="s">
        <v>83</v>
      </c>
      <c r="C80" s="760">
        <v>34.957321142614902</v>
      </c>
      <c r="D80" s="760">
        <v>0.55063678613882505</v>
      </c>
      <c r="E80" s="760">
        <f t="shared" si="46"/>
        <v>35.507957928753726</v>
      </c>
      <c r="F80" s="760">
        <v>19.914047475285599</v>
      </c>
      <c r="G80" s="760">
        <v>40.240234606905098</v>
      </c>
      <c r="H80" s="760">
        <f t="shared" si="47"/>
        <v>15.593910453468126</v>
      </c>
      <c r="I80" s="760">
        <f t="shared" si="48"/>
        <v>4.7322766781513721</v>
      </c>
      <c r="J80" s="729">
        <v>2018</v>
      </c>
      <c r="K80" s="725"/>
      <c r="L80" s="84"/>
      <c r="M80" s="733" t="s">
        <v>83</v>
      </c>
      <c r="N80" s="760">
        <v>37.290047553310004</v>
      </c>
      <c r="O80" s="760">
        <v>9.9010689981574895</v>
      </c>
      <c r="P80" s="760">
        <f t="shared" si="49"/>
        <v>47.191116551467495</v>
      </c>
      <c r="Q80" s="760">
        <v>45.9776341190938</v>
      </c>
      <c r="R80" s="760">
        <v>48.712282683397298</v>
      </c>
      <c r="S80" s="760">
        <f t="shared" si="50"/>
        <v>1.213482432373695</v>
      </c>
      <c r="T80" s="760">
        <f t="shared" si="51"/>
        <v>1.5211661319298031</v>
      </c>
      <c r="U80" s="729">
        <v>2018</v>
      </c>
      <c r="V80" s="725"/>
      <c r="W80" s="84"/>
      <c r="X80" s="733" t="s">
        <v>83</v>
      </c>
      <c r="Y80" s="760">
        <v>26.4193049885994</v>
      </c>
      <c r="Z80" s="760">
        <v>5.3620918393751396</v>
      </c>
      <c r="AA80" s="760">
        <f t="shared" si="52"/>
        <v>31.78139682797454</v>
      </c>
      <c r="AB80" s="760">
        <v>28.879433323844601</v>
      </c>
      <c r="AC80" s="760">
        <v>33.049912395498403</v>
      </c>
      <c r="AD80" s="760">
        <f t="shared" si="53"/>
        <v>2.9019635041299381</v>
      </c>
      <c r="AE80" s="760">
        <f t="shared" si="54"/>
        <v>1.2685155675238633</v>
      </c>
      <c r="AF80" s="729">
        <v>2018</v>
      </c>
      <c r="AG80" s="728"/>
      <c r="AO80" s="85"/>
    </row>
    <row r="81" spans="1:41" x14ac:dyDescent="0.4">
      <c r="A81" s="84"/>
      <c r="B81" s="733" t="s">
        <v>83</v>
      </c>
      <c r="C81" s="760">
        <v>26.474517334530798</v>
      </c>
      <c r="D81" s="760">
        <v>0.69876329147289895</v>
      </c>
      <c r="E81" s="760">
        <f t="shared" si="46"/>
        <v>27.173280626003699</v>
      </c>
      <c r="F81" s="760">
        <v>14.996294222816999</v>
      </c>
      <c r="G81" s="760">
        <v>31.216622196049101</v>
      </c>
      <c r="H81" s="760">
        <f t="shared" si="47"/>
        <v>12.176986403186699</v>
      </c>
      <c r="I81" s="760">
        <f t="shared" si="48"/>
        <v>4.0433415700454027</v>
      </c>
      <c r="J81" s="729">
        <v>2019</v>
      </c>
      <c r="K81" s="725"/>
      <c r="L81" s="84"/>
      <c r="M81" s="733" t="s">
        <v>83</v>
      </c>
      <c r="N81" s="760">
        <v>29.906713920790398</v>
      </c>
      <c r="O81" s="760">
        <v>11.837732751522701</v>
      </c>
      <c r="P81" s="760">
        <f t="shared" si="49"/>
        <v>41.744446672313103</v>
      </c>
      <c r="Q81" s="760">
        <v>40.237229297927698</v>
      </c>
      <c r="R81" s="760">
        <v>43.510819322345</v>
      </c>
      <c r="S81" s="760">
        <f t="shared" si="50"/>
        <v>1.5072173743854052</v>
      </c>
      <c r="T81" s="760">
        <f t="shared" si="51"/>
        <v>1.7663726500318973</v>
      </c>
      <c r="U81" s="729">
        <v>2019</v>
      </c>
      <c r="V81" s="725"/>
      <c r="W81" s="84"/>
      <c r="X81" s="733" t="s">
        <v>83</v>
      </c>
      <c r="Y81" s="760">
        <v>24.6408234267662</v>
      </c>
      <c r="Z81" s="760">
        <v>9.6115762927749504</v>
      </c>
      <c r="AA81" s="760">
        <f t="shared" si="52"/>
        <v>34.252399719541152</v>
      </c>
      <c r="AB81" s="760">
        <v>31.153254244062399</v>
      </c>
      <c r="AC81" s="760">
        <v>36.095878343378502</v>
      </c>
      <c r="AD81" s="760">
        <f t="shared" si="53"/>
        <v>3.0991454754787533</v>
      </c>
      <c r="AE81" s="760">
        <f t="shared" si="54"/>
        <v>1.8434786238373491</v>
      </c>
      <c r="AF81" s="729">
        <v>2019</v>
      </c>
      <c r="AG81" s="727" t="s">
        <v>636</v>
      </c>
      <c r="AO81" s="726"/>
    </row>
    <row r="82" spans="1:41" x14ac:dyDescent="0.4">
      <c r="A82" s="737"/>
      <c r="B82" s="734"/>
      <c r="C82" s="761"/>
      <c r="D82" s="761"/>
      <c r="E82" s="761"/>
      <c r="F82" s="761"/>
      <c r="G82" s="761"/>
      <c r="H82" s="761"/>
      <c r="I82" s="761"/>
      <c r="J82" s="718"/>
      <c r="K82" s="725"/>
      <c r="L82" s="84" t="s">
        <v>83</v>
      </c>
      <c r="M82" s="733"/>
      <c r="N82" s="717"/>
      <c r="O82" s="717"/>
      <c r="P82" s="717"/>
      <c r="Q82" s="717"/>
      <c r="R82" s="717"/>
      <c r="S82" s="717"/>
      <c r="T82" s="717"/>
      <c r="U82" s="729"/>
      <c r="V82" s="725"/>
      <c r="W82" s="84" t="s">
        <v>83</v>
      </c>
      <c r="X82" s="733"/>
      <c r="Y82" s="760"/>
      <c r="Z82" s="760"/>
      <c r="AA82" s="760"/>
      <c r="AB82" s="760"/>
      <c r="AC82" s="760"/>
      <c r="AD82" s="760"/>
      <c r="AE82" s="760"/>
      <c r="AF82" s="729"/>
      <c r="AG82" s="728" t="s">
        <v>83</v>
      </c>
      <c r="AO82" s="85"/>
    </row>
    <row r="83" spans="1:41" x14ac:dyDescent="0.4">
      <c r="A83" s="736" t="s">
        <v>3</v>
      </c>
      <c r="B83" s="733" t="s">
        <v>83</v>
      </c>
      <c r="C83" s="760">
        <v>31.029007178503999</v>
      </c>
      <c r="D83" s="760">
        <v>21.109895967473701</v>
      </c>
      <c r="E83" s="760">
        <f t="shared" ref="E83:E90" si="55">C83+D83</f>
        <v>52.1389031459777</v>
      </c>
      <c r="F83" s="760">
        <v>48.974426328777398</v>
      </c>
      <c r="G83" s="760">
        <v>54.574032456567899</v>
      </c>
      <c r="H83" s="760">
        <f t="shared" ref="H83:H90" si="56">E83-F83</f>
        <v>3.1644768172003026</v>
      </c>
      <c r="I83" s="760">
        <f t="shared" ref="I83:I90" si="57">G83-E83</f>
        <v>2.4351293105901988</v>
      </c>
      <c r="J83" s="729">
        <v>2012</v>
      </c>
      <c r="K83" s="725"/>
      <c r="L83" s="736" t="s">
        <v>637</v>
      </c>
      <c r="M83" s="733" t="s">
        <v>83</v>
      </c>
      <c r="N83" s="760">
        <v>28.434065546641801</v>
      </c>
      <c r="O83" s="760">
        <v>23.956196615370001</v>
      </c>
      <c r="P83" s="760">
        <f>N83+O83</f>
        <v>52.390262162011801</v>
      </c>
      <c r="Q83" s="760">
        <v>47.535337891687099</v>
      </c>
      <c r="R83" s="760">
        <v>56.197326297234298</v>
      </c>
      <c r="S83" s="760">
        <f>P83-Q83</f>
        <v>4.8549242703247018</v>
      </c>
      <c r="T83" s="760">
        <f>R83-P83</f>
        <v>3.8070641352224968</v>
      </c>
      <c r="U83" s="729">
        <v>2012</v>
      </c>
      <c r="V83" s="725"/>
      <c r="W83" s="736" t="s">
        <v>633</v>
      </c>
      <c r="X83" s="733" t="s">
        <v>83</v>
      </c>
      <c r="Y83" s="760">
        <v>40.238536823289301</v>
      </c>
      <c r="Z83" s="760">
        <v>26.1886741498055</v>
      </c>
      <c r="AA83" s="760">
        <f>Y83+Z83</f>
        <v>66.427210973094802</v>
      </c>
      <c r="AB83" s="760">
        <v>59.901367046938901</v>
      </c>
      <c r="AC83" s="760">
        <v>68.413616406686003</v>
      </c>
      <c r="AD83" s="760">
        <f>AA83-AB83</f>
        <v>6.5258439261559005</v>
      </c>
      <c r="AE83" s="760">
        <f>AC83-AA83</f>
        <v>1.9864054335912016</v>
      </c>
      <c r="AF83" s="729">
        <v>2012</v>
      </c>
      <c r="AG83" s="727"/>
      <c r="AO83" s="726"/>
    </row>
    <row r="84" spans="1:41" x14ac:dyDescent="0.4">
      <c r="A84" s="84"/>
      <c r="B84" s="733" t="s">
        <v>83</v>
      </c>
      <c r="C84" s="760">
        <v>36.992320085955299</v>
      </c>
      <c r="D84" s="760">
        <v>35.198761549497497</v>
      </c>
      <c r="E84" s="760">
        <f t="shared" si="55"/>
        <v>72.191081635452804</v>
      </c>
      <c r="F84" s="760">
        <v>65.591924914247002</v>
      </c>
      <c r="G84" s="760">
        <v>79.383560186742997</v>
      </c>
      <c r="H84" s="760">
        <f t="shared" si="56"/>
        <v>6.5991567212058015</v>
      </c>
      <c r="I84" s="760">
        <f t="shared" si="57"/>
        <v>7.1924785512901934</v>
      </c>
      <c r="J84" s="729">
        <v>2013</v>
      </c>
      <c r="K84" s="725"/>
      <c r="L84" s="84"/>
      <c r="M84" s="733" t="s">
        <v>83</v>
      </c>
      <c r="N84" s="760">
        <v>29.7273339653647</v>
      </c>
      <c r="O84" s="760">
        <v>19.138044868844499</v>
      </c>
      <c r="P84" s="760">
        <f t="shared" ref="P84:P90" si="58">N84+O84</f>
        <v>48.865378834209196</v>
      </c>
      <c r="Q84" s="760">
        <v>45.660155787994803</v>
      </c>
      <c r="R84" s="760">
        <v>51.722097997851598</v>
      </c>
      <c r="S84" s="760">
        <f t="shared" ref="S84:S90" si="59">P84-Q84</f>
        <v>3.2052230462143925</v>
      </c>
      <c r="T84" s="760">
        <f t="shared" ref="T84:T90" si="60">R84-P84</f>
        <v>2.8567191636424027</v>
      </c>
      <c r="U84" s="729">
        <v>2013</v>
      </c>
      <c r="V84" s="725"/>
      <c r="W84" s="84"/>
      <c r="X84" s="733" t="s">
        <v>83</v>
      </c>
      <c r="Y84" s="760">
        <v>41.797744045725601</v>
      </c>
      <c r="Z84" s="760">
        <v>15.6594207066114</v>
      </c>
      <c r="AA84" s="760">
        <f t="shared" ref="AA84:AA90" si="61">Y84+Z84</f>
        <v>57.457164752337</v>
      </c>
      <c r="AB84" s="760">
        <v>51.482570780944897</v>
      </c>
      <c r="AC84" s="760">
        <v>61.409610549967098</v>
      </c>
      <c r="AD84" s="760">
        <f t="shared" ref="AD84:AD90" si="62">AA84-AB84</f>
        <v>5.9745939713921032</v>
      </c>
      <c r="AE84" s="760">
        <f t="shared" ref="AE84:AE90" si="63">AC84-AA84</f>
        <v>3.952445797630098</v>
      </c>
      <c r="AF84" s="729">
        <v>2013</v>
      </c>
      <c r="AG84" s="728"/>
      <c r="AO84" s="85"/>
    </row>
    <row r="85" spans="1:41" x14ac:dyDescent="0.4">
      <c r="A85" s="84"/>
      <c r="B85" s="733" t="s">
        <v>83</v>
      </c>
      <c r="C85" s="760">
        <v>46.155497886791899</v>
      </c>
      <c r="D85" s="760">
        <v>30.805741187543202</v>
      </c>
      <c r="E85" s="760">
        <f t="shared" si="55"/>
        <v>76.961239074335097</v>
      </c>
      <c r="F85" s="760">
        <v>49.819752955901698</v>
      </c>
      <c r="G85" s="760">
        <v>83.156203129324595</v>
      </c>
      <c r="H85" s="760">
        <f t="shared" si="56"/>
        <v>27.141486118433399</v>
      </c>
      <c r="I85" s="760">
        <f t="shared" si="57"/>
        <v>6.194964054989498</v>
      </c>
      <c r="J85" s="729">
        <v>2014</v>
      </c>
      <c r="K85" s="725"/>
      <c r="L85" s="84"/>
      <c r="M85" s="733" t="s">
        <v>83</v>
      </c>
      <c r="N85" s="760">
        <v>33.879145653778998</v>
      </c>
      <c r="O85" s="760">
        <v>12.874050478640299</v>
      </c>
      <c r="P85" s="760">
        <f t="shared" si="58"/>
        <v>46.753196132419298</v>
      </c>
      <c r="Q85" s="760">
        <v>43.708741765396802</v>
      </c>
      <c r="R85" s="760">
        <v>49.3221539850867</v>
      </c>
      <c r="S85" s="760">
        <f t="shared" si="59"/>
        <v>3.0444543670224959</v>
      </c>
      <c r="T85" s="760">
        <f t="shared" si="60"/>
        <v>2.5689578526674026</v>
      </c>
      <c r="U85" s="729">
        <v>2014</v>
      </c>
      <c r="V85" s="725"/>
      <c r="W85" s="84"/>
      <c r="X85" s="733" t="s">
        <v>83</v>
      </c>
      <c r="Y85" s="760">
        <v>50.4440153771396</v>
      </c>
      <c r="Z85" s="760">
        <v>14.897921576061499</v>
      </c>
      <c r="AA85" s="760">
        <f t="shared" si="61"/>
        <v>65.341936953201099</v>
      </c>
      <c r="AB85" s="760">
        <v>61.8781739557949</v>
      </c>
      <c r="AC85" s="760">
        <v>69.103102236707102</v>
      </c>
      <c r="AD85" s="760">
        <f t="shared" si="62"/>
        <v>3.4637629974061994</v>
      </c>
      <c r="AE85" s="760">
        <f t="shared" si="63"/>
        <v>3.7611652835060028</v>
      </c>
      <c r="AF85" s="729">
        <v>2014</v>
      </c>
      <c r="AG85" s="728"/>
      <c r="AO85" s="85"/>
    </row>
    <row r="86" spans="1:41" x14ac:dyDescent="0.4">
      <c r="A86" s="84"/>
      <c r="B86" s="733" t="s">
        <v>83</v>
      </c>
      <c r="C86" s="760">
        <v>29.3133359116676</v>
      </c>
      <c r="D86" s="760">
        <v>27.571807102074199</v>
      </c>
      <c r="E86" s="760">
        <f t="shared" si="55"/>
        <v>56.885143013741796</v>
      </c>
      <c r="F86" s="760">
        <v>39.8524815949378</v>
      </c>
      <c r="G86" s="760">
        <v>61.624767741039399</v>
      </c>
      <c r="H86" s="760">
        <f t="shared" si="56"/>
        <v>17.032661418803997</v>
      </c>
      <c r="I86" s="760">
        <f t="shared" si="57"/>
        <v>4.7396247272976026</v>
      </c>
      <c r="J86" s="729">
        <v>2015</v>
      </c>
      <c r="K86" s="725"/>
      <c r="L86" s="84"/>
      <c r="M86" s="733" t="s">
        <v>83</v>
      </c>
      <c r="N86" s="760">
        <v>24.7110642017002</v>
      </c>
      <c r="O86" s="760">
        <v>14.366915300415499</v>
      </c>
      <c r="P86" s="760">
        <f t="shared" si="58"/>
        <v>39.077979502115696</v>
      </c>
      <c r="Q86" s="760">
        <v>35.598654421119399</v>
      </c>
      <c r="R86" s="760">
        <v>41.170772099950597</v>
      </c>
      <c r="S86" s="760">
        <f t="shared" si="59"/>
        <v>3.479325080996297</v>
      </c>
      <c r="T86" s="760">
        <f t="shared" si="60"/>
        <v>2.0927925978349009</v>
      </c>
      <c r="U86" s="729">
        <v>2015</v>
      </c>
      <c r="V86" s="725"/>
      <c r="W86" s="84"/>
      <c r="X86" s="733" t="s">
        <v>83</v>
      </c>
      <c r="Y86" s="760">
        <v>35.612536486457003</v>
      </c>
      <c r="Z86" s="760">
        <v>15.4341560901028</v>
      </c>
      <c r="AA86" s="760">
        <f t="shared" si="61"/>
        <v>51.046692576559806</v>
      </c>
      <c r="AB86" s="760">
        <v>42.751427413640499</v>
      </c>
      <c r="AC86" s="760">
        <v>54.107465063729897</v>
      </c>
      <c r="AD86" s="760">
        <f t="shared" si="62"/>
        <v>8.295265162919307</v>
      </c>
      <c r="AE86" s="760">
        <f t="shared" si="63"/>
        <v>3.060772487170091</v>
      </c>
      <c r="AF86" s="729">
        <v>2015</v>
      </c>
      <c r="AG86" s="728"/>
      <c r="AO86" s="85"/>
    </row>
    <row r="87" spans="1:41" x14ac:dyDescent="0.4">
      <c r="A87" s="84"/>
      <c r="B87" s="733" t="s">
        <v>83</v>
      </c>
      <c r="C87" s="760">
        <v>29.459635011174299</v>
      </c>
      <c r="D87" s="760">
        <v>34.477579953272603</v>
      </c>
      <c r="E87" s="760">
        <f t="shared" si="55"/>
        <v>63.937214964446902</v>
      </c>
      <c r="F87" s="760">
        <v>44.853914867131699</v>
      </c>
      <c r="G87" s="760">
        <v>73.265474325517701</v>
      </c>
      <c r="H87" s="760">
        <f t="shared" si="56"/>
        <v>19.083300097315202</v>
      </c>
      <c r="I87" s="760">
        <f t="shared" si="57"/>
        <v>9.3282593610707991</v>
      </c>
      <c r="J87" s="729">
        <v>2016</v>
      </c>
      <c r="K87" s="725"/>
      <c r="L87" s="84"/>
      <c r="M87" s="733" t="s">
        <v>83</v>
      </c>
      <c r="N87" s="760">
        <v>21.0491463309803</v>
      </c>
      <c r="O87" s="760">
        <v>3.5736539894679802</v>
      </c>
      <c r="P87" s="760">
        <f t="shared" si="58"/>
        <v>24.622800320448281</v>
      </c>
      <c r="Q87" s="760">
        <v>23.086570060343298</v>
      </c>
      <c r="R87" s="760">
        <v>25.9207317651307</v>
      </c>
      <c r="S87" s="760">
        <f t="shared" si="59"/>
        <v>1.5362302601049826</v>
      </c>
      <c r="T87" s="760">
        <f t="shared" si="60"/>
        <v>1.2979314446824191</v>
      </c>
      <c r="U87" s="729">
        <v>2016</v>
      </c>
      <c r="V87" s="725"/>
      <c r="W87" s="84"/>
      <c r="X87" s="733" t="s">
        <v>83</v>
      </c>
      <c r="Y87" s="760">
        <v>33.814453202108197</v>
      </c>
      <c r="Z87" s="760">
        <v>9.3196309149106291</v>
      </c>
      <c r="AA87" s="760">
        <f t="shared" si="61"/>
        <v>43.13408411701883</v>
      </c>
      <c r="AB87" s="760">
        <v>40.512899149976398</v>
      </c>
      <c r="AC87" s="760">
        <v>46.243156242172603</v>
      </c>
      <c r="AD87" s="760">
        <f t="shared" si="62"/>
        <v>2.6211849670424314</v>
      </c>
      <c r="AE87" s="760">
        <f t="shared" si="63"/>
        <v>3.109072125153773</v>
      </c>
      <c r="AF87" s="729">
        <v>2016</v>
      </c>
      <c r="AG87" s="728"/>
      <c r="AO87" s="85"/>
    </row>
    <row r="88" spans="1:41" x14ac:dyDescent="0.4">
      <c r="A88" s="84"/>
      <c r="B88" s="733" t="s">
        <v>83</v>
      </c>
      <c r="C88" s="760">
        <v>29.8269954715017</v>
      </c>
      <c r="D88" s="760">
        <v>29.037200635759199</v>
      </c>
      <c r="E88" s="760">
        <f t="shared" si="55"/>
        <v>58.864196107260895</v>
      </c>
      <c r="F88" s="760">
        <v>47.956607666051603</v>
      </c>
      <c r="G88" s="760">
        <v>67.915933352943895</v>
      </c>
      <c r="H88" s="760">
        <f t="shared" si="56"/>
        <v>10.907588441209292</v>
      </c>
      <c r="I88" s="760">
        <f t="shared" si="57"/>
        <v>9.0517372456830003</v>
      </c>
      <c r="J88" s="729">
        <v>2017</v>
      </c>
      <c r="K88" s="725"/>
      <c r="L88" s="84"/>
      <c r="M88" s="733" t="s">
        <v>83</v>
      </c>
      <c r="N88" s="760">
        <v>21.6310270462346</v>
      </c>
      <c r="O88" s="760">
        <v>3.4925724058380698</v>
      </c>
      <c r="P88" s="760">
        <f t="shared" si="58"/>
        <v>25.123599452072668</v>
      </c>
      <c r="Q88" s="760">
        <v>21.592970450392801</v>
      </c>
      <c r="R88" s="760">
        <v>25.728036408312299</v>
      </c>
      <c r="S88" s="760">
        <f t="shared" si="59"/>
        <v>3.5306290016798663</v>
      </c>
      <c r="T88" s="760">
        <f t="shared" si="60"/>
        <v>0.60443695623963123</v>
      </c>
      <c r="U88" s="729">
        <v>2017</v>
      </c>
      <c r="V88" s="725"/>
      <c r="W88" s="84"/>
      <c r="X88" s="733" t="s">
        <v>83</v>
      </c>
      <c r="Y88" s="760">
        <v>33.106563314876396</v>
      </c>
      <c r="Z88" s="760">
        <v>9.0033713171835501</v>
      </c>
      <c r="AA88" s="760">
        <f t="shared" si="61"/>
        <v>42.109934632059947</v>
      </c>
      <c r="AB88" s="760">
        <v>40.8292289895656</v>
      </c>
      <c r="AC88" s="760">
        <v>43.487264475234397</v>
      </c>
      <c r="AD88" s="760">
        <f t="shared" si="62"/>
        <v>1.2807056424943468</v>
      </c>
      <c r="AE88" s="760">
        <f t="shared" si="63"/>
        <v>1.3773298431744507</v>
      </c>
      <c r="AF88" s="729">
        <v>2017</v>
      </c>
      <c r="AG88" s="728"/>
      <c r="AO88" s="85"/>
    </row>
    <row r="89" spans="1:41" x14ac:dyDescent="0.4">
      <c r="A89" s="84"/>
      <c r="B89" s="733" t="s">
        <v>83</v>
      </c>
      <c r="C89" s="760">
        <v>29.6985302239984</v>
      </c>
      <c r="D89" s="760">
        <v>28.098381374504299</v>
      </c>
      <c r="E89" s="760">
        <f t="shared" si="55"/>
        <v>57.796911598502703</v>
      </c>
      <c r="F89" s="760">
        <v>48.771500601906098</v>
      </c>
      <c r="G89" s="760">
        <v>68.706372254650802</v>
      </c>
      <c r="H89" s="760">
        <f t="shared" si="56"/>
        <v>9.0254109965966052</v>
      </c>
      <c r="I89" s="760">
        <f t="shared" si="57"/>
        <v>10.909460656148099</v>
      </c>
      <c r="J89" s="729">
        <v>2018</v>
      </c>
      <c r="K89" s="725"/>
      <c r="L89" s="84"/>
      <c r="M89" s="733" t="s">
        <v>83</v>
      </c>
      <c r="N89" s="760">
        <v>25.309555911812399</v>
      </c>
      <c r="O89" s="760">
        <v>5.0290452607955496</v>
      </c>
      <c r="P89" s="760">
        <f t="shared" si="58"/>
        <v>30.338601172607948</v>
      </c>
      <c r="Q89" s="760">
        <v>29.057560649474901</v>
      </c>
      <c r="R89" s="760">
        <v>31.681816612635401</v>
      </c>
      <c r="S89" s="760">
        <f t="shared" si="59"/>
        <v>1.2810405231330471</v>
      </c>
      <c r="T89" s="760">
        <f t="shared" si="60"/>
        <v>1.3432154400274534</v>
      </c>
      <c r="U89" s="729">
        <v>2018</v>
      </c>
      <c r="V89" s="725"/>
      <c r="W89" s="84"/>
      <c r="X89" s="733" t="s">
        <v>83</v>
      </c>
      <c r="Y89" s="760">
        <v>37.271525463196703</v>
      </c>
      <c r="Z89" s="760">
        <v>5.7617563423580496</v>
      </c>
      <c r="AA89" s="760">
        <f t="shared" si="61"/>
        <v>43.033281805554751</v>
      </c>
      <c r="AB89" s="760">
        <v>41.409751307129298</v>
      </c>
      <c r="AC89" s="760">
        <v>43.867804504900199</v>
      </c>
      <c r="AD89" s="760">
        <f t="shared" si="62"/>
        <v>1.6235304984254526</v>
      </c>
      <c r="AE89" s="760">
        <f t="shared" si="63"/>
        <v>0.83452269934544887</v>
      </c>
      <c r="AF89" s="729">
        <v>2018</v>
      </c>
      <c r="AG89" s="728"/>
      <c r="AO89" s="85"/>
    </row>
    <row r="90" spans="1:41" x14ac:dyDescent="0.4">
      <c r="A90" s="86"/>
      <c r="B90" s="735" t="s">
        <v>83</v>
      </c>
      <c r="C90" s="762">
        <v>27.834943208675298</v>
      </c>
      <c r="D90" s="762">
        <v>25.345050121170601</v>
      </c>
      <c r="E90" s="762">
        <f t="shared" si="55"/>
        <v>53.1799933298459</v>
      </c>
      <c r="F90" s="762">
        <v>43.827913300914403</v>
      </c>
      <c r="G90" s="762">
        <v>60.956962724827399</v>
      </c>
      <c r="H90" s="762">
        <f t="shared" si="56"/>
        <v>9.3520800289314963</v>
      </c>
      <c r="I90" s="762">
        <f t="shared" si="57"/>
        <v>7.7769693949814993</v>
      </c>
      <c r="J90" s="730">
        <v>2019</v>
      </c>
      <c r="K90" s="725"/>
      <c r="L90" s="84"/>
      <c r="M90" s="733" t="s">
        <v>83</v>
      </c>
      <c r="N90" s="760">
        <v>22.8454592007249</v>
      </c>
      <c r="O90" s="760">
        <v>10.3391206143251</v>
      </c>
      <c r="P90" s="760">
        <f t="shared" si="58"/>
        <v>33.18457981505</v>
      </c>
      <c r="Q90" s="760">
        <v>29.2866010515943</v>
      </c>
      <c r="R90" s="760">
        <v>34.832260937599898</v>
      </c>
      <c r="S90" s="760">
        <f t="shared" si="59"/>
        <v>3.8979787634557006</v>
      </c>
      <c r="T90" s="760">
        <f t="shared" si="60"/>
        <v>1.6476811225498977</v>
      </c>
      <c r="U90" s="729">
        <v>2019</v>
      </c>
      <c r="V90" s="725"/>
      <c r="W90" s="84"/>
      <c r="X90" s="733" t="s">
        <v>83</v>
      </c>
      <c r="Y90" s="760">
        <v>29.920160133965801</v>
      </c>
      <c r="Z90" s="760">
        <v>6.1912470274368196</v>
      </c>
      <c r="AA90" s="760">
        <f t="shared" si="61"/>
        <v>36.111407161402624</v>
      </c>
      <c r="AB90" s="760">
        <v>35.088815145199199</v>
      </c>
      <c r="AC90" s="760">
        <v>37.108933805767002</v>
      </c>
      <c r="AD90" s="760">
        <f t="shared" si="62"/>
        <v>1.0225920162034257</v>
      </c>
      <c r="AE90" s="760">
        <f t="shared" si="63"/>
        <v>0.99752664436437755</v>
      </c>
      <c r="AF90" s="729">
        <v>2019</v>
      </c>
      <c r="AG90" s="727" t="s">
        <v>633</v>
      </c>
      <c r="AO90" s="726"/>
    </row>
    <row r="91" spans="1:41" x14ac:dyDescent="0.4">
      <c r="A91" s="23"/>
      <c r="B91" s="23"/>
      <c r="C91" s="335"/>
      <c r="D91" s="335"/>
      <c r="E91" s="335"/>
      <c r="F91" s="335"/>
      <c r="G91" s="335"/>
      <c r="H91" s="335"/>
      <c r="I91" s="335"/>
      <c r="J91" s="721"/>
      <c r="K91" s="725"/>
      <c r="L91" s="84" t="s">
        <v>83</v>
      </c>
      <c r="M91" s="733"/>
      <c r="N91" s="717"/>
      <c r="O91" s="717"/>
      <c r="P91" s="717"/>
      <c r="Q91" s="717"/>
      <c r="R91" s="717"/>
      <c r="S91" s="717"/>
      <c r="T91" s="717"/>
      <c r="U91" s="729"/>
      <c r="V91" s="725"/>
      <c r="W91" s="84" t="s">
        <v>83</v>
      </c>
      <c r="X91" s="733"/>
      <c r="Y91" s="761"/>
      <c r="Z91" s="761"/>
      <c r="AA91" s="761"/>
      <c r="AB91" s="761"/>
      <c r="AC91" s="761"/>
      <c r="AD91" s="761"/>
      <c r="AE91" s="761"/>
      <c r="AF91" s="729"/>
      <c r="AG91" s="728" t="s">
        <v>83</v>
      </c>
      <c r="AO91" s="85"/>
    </row>
    <row r="92" spans="1:41" x14ac:dyDescent="0.4">
      <c r="A92" s="725"/>
      <c r="B92" s="725"/>
      <c r="C92" s="725"/>
      <c r="D92" s="725"/>
      <c r="E92" s="725"/>
      <c r="F92" s="725"/>
      <c r="G92" s="725"/>
      <c r="H92" s="725"/>
      <c r="I92" s="725"/>
      <c r="J92" s="725"/>
      <c r="K92" s="725"/>
      <c r="L92" s="736" t="s">
        <v>313</v>
      </c>
      <c r="M92" s="733" t="s">
        <v>83</v>
      </c>
      <c r="N92" s="760">
        <v>37.443736541150599</v>
      </c>
      <c r="O92" s="760">
        <v>27.339356734013101</v>
      </c>
      <c r="P92" s="760">
        <f>N92+O92</f>
        <v>64.783093275163708</v>
      </c>
      <c r="Q92" s="760">
        <v>54.959113830422297</v>
      </c>
      <c r="R92" s="760">
        <v>65.919472430619706</v>
      </c>
      <c r="S92" s="760">
        <f>P92-Q92</f>
        <v>9.8239794447414113</v>
      </c>
      <c r="T92" s="760">
        <f>R92-P92</f>
        <v>1.1363791554559981</v>
      </c>
      <c r="U92" s="729">
        <v>2012</v>
      </c>
      <c r="V92" s="725"/>
      <c r="W92" s="736" t="s">
        <v>634</v>
      </c>
      <c r="X92" s="733" t="s">
        <v>83</v>
      </c>
      <c r="Y92" s="760">
        <v>40.177005250668898</v>
      </c>
      <c r="Z92" s="760">
        <v>28.076043554831202</v>
      </c>
      <c r="AA92" s="760">
        <f>Y92+Z92</f>
        <v>68.2530488055001</v>
      </c>
      <c r="AB92" s="760">
        <v>63.802431410566399</v>
      </c>
      <c r="AC92" s="760">
        <v>71.107065788192202</v>
      </c>
      <c r="AD92" s="760">
        <f>AA92-AB92</f>
        <v>4.4506173949337011</v>
      </c>
      <c r="AE92" s="760">
        <f>AC92-AA92</f>
        <v>2.8540169826921016</v>
      </c>
      <c r="AF92" s="729">
        <v>2012</v>
      </c>
      <c r="AG92" s="727"/>
      <c r="AO92" s="726"/>
    </row>
    <row r="93" spans="1:41" x14ac:dyDescent="0.4">
      <c r="A93" s="725"/>
      <c r="B93" s="725"/>
      <c r="C93" s="725"/>
      <c r="D93" s="725"/>
      <c r="E93" s="725"/>
      <c r="F93" s="725"/>
      <c r="G93" s="725"/>
      <c r="H93" s="725"/>
      <c r="I93" s="725"/>
      <c r="J93" s="725"/>
      <c r="K93" s="725"/>
      <c r="L93" s="84"/>
      <c r="M93" s="733" t="s">
        <v>83</v>
      </c>
      <c r="N93" s="760">
        <v>38.154835174951103</v>
      </c>
      <c r="O93" s="760">
        <v>36.488785295780502</v>
      </c>
      <c r="P93" s="760">
        <f t="shared" ref="P93:P99" si="64">N93+O93</f>
        <v>74.643620470731605</v>
      </c>
      <c r="Q93" s="760">
        <v>59.7616646455593</v>
      </c>
      <c r="R93" s="760">
        <v>75.552137865857304</v>
      </c>
      <c r="S93" s="760">
        <f t="shared" ref="S93:S99" si="65">P93-Q93</f>
        <v>14.881955825172305</v>
      </c>
      <c r="T93" s="760">
        <f t="shared" ref="T93:T99" si="66">R93-P93</f>
        <v>0.90851739512569907</v>
      </c>
      <c r="U93" s="729">
        <v>2013</v>
      </c>
      <c r="V93" s="725"/>
      <c r="W93" s="84"/>
      <c r="X93" s="733" t="s">
        <v>83</v>
      </c>
      <c r="Y93" s="760">
        <v>41.854068854269102</v>
      </c>
      <c r="Z93" s="760">
        <v>14.702857784268</v>
      </c>
      <c r="AA93" s="760">
        <f t="shared" ref="AA93:AA99" si="67">Y93+Z93</f>
        <v>56.556926638537099</v>
      </c>
      <c r="AB93" s="760">
        <v>51.5189465445415</v>
      </c>
      <c r="AC93" s="760">
        <v>60.642906069701503</v>
      </c>
      <c r="AD93" s="760">
        <f t="shared" ref="AD93:AD99" si="68">AA93-AB93</f>
        <v>5.0379800939955999</v>
      </c>
      <c r="AE93" s="760">
        <f t="shared" ref="AE93:AE99" si="69">AC93-AA93</f>
        <v>4.0859794311644038</v>
      </c>
      <c r="AF93" s="729">
        <v>2013</v>
      </c>
      <c r="AG93" s="728"/>
      <c r="AO93" s="85"/>
    </row>
    <row r="94" spans="1:41" x14ac:dyDescent="0.4">
      <c r="A94" s="725"/>
      <c r="B94" s="725"/>
      <c r="C94" s="725"/>
      <c r="D94" s="725"/>
      <c r="E94" s="725"/>
      <c r="F94" s="725"/>
      <c r="G94" s="725"/>
      <c r="H94" s="725"/>
      <c r="I94" s="725"/>
      <c r="J94" s="725"/>
      <c r="K94" s="725"/>
      <c r="L94" s="84"/>
      <c r="M94" s="733" t="s">
        <v>83</v>
      </c>
      <c r="N94" s="760">
        <v>43.612032078447697</v>
      </c>
      <c r="O94" s="760">
        <v>48.310534322309302</v>
      </c>
      <c r="P94" s="760">
        <f t="shared" si="64"/>
        <v>91.922566400757006</v>
      </c>
      <c r="Q94" s="760">
        <v>71.180888154287203</v>
      </c>
      <c r="R94" s="760">
        <v>92.968492279567002</v>
      </c>
      <c r="S94" s="760">
        <f t="shared" si="65"/>
        <v>20.741678246469803</v>
      </c>
      <c r="T94" s="760">
        <f t="shared" si="66"/>
        <v>1.0459258788099959</v>
      </c>
      <c r="U94" s="729">
        <v>2014</v>
      </c>
      <c r="V94" s="725"/>
      <c r="W94" s="84"/>
      <c r="X94" s="733" t="s">
        <v>83</v>
      </c>
      <c r="Y94" s="760">
        <v>49.131533270065098</v>
      </c>
      <c r="Z94" s="760">
        <v>17.442114555063501</v>
      </c>
      <c r="AA94" s="760">
        <f t="shared" si="67"/>
        <v>66.573647825128603</v>
      </c>
      <c r="AB94" s="760">
        <v>49.7264984615814</v>
      </c>
      <c r="AC94" s="760">
        <v>68.637181475348697</v>
      </c>
      <c r="AD94" s="760">
        <f t="shared" si="68"/>
        <v>16.847149363547203</v>
      </c>
      <c r="AE94" s="760">
        <f t="shared" si="69"/>
        <v>2.0635336502200943</v>
      </c>
      <c r="AF94" s="729">
        <v>2014</v>
      </c>
      <c r="AG94" s="728"/>
      <c r="AO94" s="85"/>
    </row>
    <row r="95" spans="1:41" x14ac:dyDescent="0.4">
      <c r="A95" s="725"/>
      <c r="B95" s="725"/>
      <c r="C95" s="725"/>
      <c r="D95" s="725"/>
      <c r="E95" s="725"/>
      <c r="F95" s="725"/>
      <c r="G95" s="725"/>
      <c r="H95" s="725"/>
      <c r="I95" s="725"/>
      <c r="J95" s="725"/>
      <c r="K95" s="725"/>
      <c r="L95" s="84"/>
      <c r="M95" s="733" t="s">
        <v>83</v>
      </c>
      <c r="N95" s="760">
        <v>30.954377386588298</v>
      </c>
      <c r="O95" s="760">
        <v>46.336511627896698</v>
      </c>
      <c r="P95" s="760">
        <f t="shared" si="64"/>
        <v>77.290889014485003</v>
      </c>
      <c r="Q95" s="760">
        <v>59.195648184887901</v>
      </c>
      <c r="R95" s="760">
        <v>79.015614077545905</v>
      </c>
      <c r="S95" s="760">
        <f t="shared" si="65"/>
        <v>18.095240829597103</v>
      </c>
      <c r="T95" s="760">
        <f t="shared" si="66"/>
        <v>1.7247250630609017</v>
      </c>
      <c r="U95" s="729">
        <v>2015</v>
      </c>
      <c r="V95" s="725"/>
      <c r="W95" s="84"/>
      <c r="X95" s="733" t="s">
        <v>83</v>
      </c>
      <c r="Y95" s="760">
        <v>35.366858150969897</v>
      </c>
      <c r="Z95" s="760">
        <v>21.277496885378099</v>
      </c>
      <c r="AA95" s="760">
        <f t="shared" si="67"/>
        <v>56.644355036347996</v>
      </c>
      <c r="AB95" s="760">
        <v>44.5651364467424</v>
      </c>
      <c r="AC95" s="760">
        <v>59.012620421002701</v>
      </c>
      <c r="AD95" s="760">
        <f t="shared" si="68"/>
        <v>12.079218589605595</v>
      </c>
      <c r="AE95" s="760">
        <f t="shared" si="69"/>
        <v>2.3682653846547055</v>
      </c>
      <c r="AF95" s="729">
        <v>2015</v>
      </c>
      <c r="AG95" s="728"/>
      <c r="AO95" s="85"/>
    </row>
    <row r="96" spans="1:41" x14ac:dyDescent="0.4">
      <c r="A96" s="725"/>
      <c r="B96" s="725"/>
      <c r="C96" s="725"/>
      <c r="D96" s="725"/>
      <c r="E96" s="725"/>
      <c r="F96" s="725"/>
      <c r="G96" s="725"/>
      <c r="H96" s="725"/>
      <c r="I96" s="725"/>
      <c r="J96" s="725"/>
      <c r="K96" s="725"/>
      <c r="L96" s="84"/>
      <c r="M96" s="733" t="s">
        <v>83</v>
      </c>
      <c r="N96" s="760">
        <v>26.884997875678401</v>
      </c>
      <c r="O96" s="760">
        <v>39.035776121885</v>
      </c>
      <c r="P96" s="760">
        <f t="shared" si="64"/>
        <v>65.920773997563401</v>
      </c>
      <c r="Q96" s="760">
        <v>49.6850553867068</v>
      </c>
      <c r="R96" s="760">
        <v>78.434506969340504</v>
      </c>
      <c r="S96" s="760">
        <f t="shared" si="65"/>
        <v>16.235718610856601</v>
      </c>
      <c r="T96" s="760">
        <f t="shared" si="66"/>
        <v>12.513732971777102</v>
      </c>
      <c r="U96" s="729">
        <v>2016</v>
      </c>
      <c r="V96" s="725"/>
      <c r="W96" s="84"/>
      <c r="X96" s="733" t="s">
        <v>83</v>
      </c>
      <c r="Y96" s="760">
        <v>33.743715509266799</v>
      </c>
      <c r="Z96" s="760">
        <v>16.094419016084402</v>
      </c>
      <c r="AA96" s="760">
        <f t="shared" si="67"/>
        <v>49.838134525351201</v>
      </c>
      <c r="AB96" s="760">
        <v>46.500904053243303</v>
      </c>
      <c r="AC96" s="760">
        <v>53.1404414735971</v>
      </c>
      <c r="AD96" s="760">
        <f t="shared" si="68"/>
        <v>3.3372304721078976</v>
      </c>
      <c r="AE96" s="760">
        <f t="shared" si="69"/>
        <v>3.3023069482458993</v>
      </c>
      <c r="AF96" s="729">
        <v>2016</v>
      </c>
      <c r="AG96" s="728"/>
      <c r="AO96" s="85"/>
    </row>
    <row r="97" spans="1:41" x14ac:dyDescent="0.4">
      <c r="A97" s="725"/>
      <c r="B97" s="725"/>
      <c r="C97" s="725"/>
      <c r="D97" s="725"/>
      <c r="E97" s="725"/>
      <c r="F97" s="725"/>
      <c r="G97" s="725"/>
      <c r="H97" s="725"/>
      <c r="I97" s="725"/>
      <c r="J97" s="725"/>
      <c r="K97" s="725"/>
      <c r="L97" s="84"/>
      <c r="M97" s="733" t="s">
        <v>83</v>
      </c>
      <c r="N97" s="760">
        <v>29.2243971955516</v>
      </c>
      <c r="O97" s="760">
        <v>29.205949920047701</v>
      </c>
      <c r="P97" s="760">
        <f t="shared" si="64"/>
        <v>58.430347115599304</v>
      </c>
      <c r="Q97" s="760">
        <v>52.244422458630098</v>
      </c>
      <c r="R97" s="760">
        <v>61.437155172726101</v>
      </c>
      <c r="S97" s="760">
        <f t="shared" si="65"/>
        <v>6.1859246569692061</v>
      </c>
      <c r="T97" s="760">
        <f t="shared" si="66"/>
        <v>3.006808057126797</v>
      </c>
      <c r="U97" s="729">
        <v>2017</v>
      </c>
      <c r="V97" s="725"/>
      <c r="W97" s="84"/>
      <c r="X97" s="733" t="s">
        <v>83</v>
      </c>
      <c r="Y97" s="760">
        <v>33.246997898329496</v>
      </c>
      <c r="Z97" s="760">
        <v>16.815083385174599</v>
      </c>
      <c r="AA97" s="760">
        <f t="shared" si="67"/>
        <v>50.062081283504099</v>
      </c>
      <c r="AB97" s="760">
        <v>48.603385523754703</v>
      </c>
      <c r="AC97" s="760">
        <v>52.983750278151398</v>
      </c>
      <c r="AD97" s="760">
        <f t="shared" si="68"/>
        <v>1.4586957597493964</v>
      </c>
      <c r="AE97" s="760">
        <f t="shared" si="69"/>
        <v>2.9216689946472982</v>
      </c>
      <c r="AF97" s="729">
        <v>2017</v>
      </c>
      <c r="AG97" s="728"/>
      <c r="AO97" s="85"/>
    </row>
    <row r="98" spans="1:41" x14ac:dyDescent="0.4">
      <c r="A98" s="725"/>
      <c r="B98" s="725"/>
      <c r="C98" s="725"/>
      <c r="D98" s="725"/>
      <c r="E98" s="725"/>
      <c r="F98" s="725"/>
      <c r="G98" s="725"/>
      <c r="H98" s="725"/>
      <c r="I98" s="725"/>
      <c r="J98" s="725"/>
      <c r="K98" s="725"/>
      <c r="L98" s="84"/>
      <c r="M98" s="733" t="s">
        <v>83</v>
      </c>
      <c r="N98" s="760">
        <v>28.8948044567198</v>
      </c>
      <c r="O98" s="760">
        <v>36.003096707849203</v>
      </c>
      <c r="P98" s="760">
        <f t="shared" si="64"/>
        <v>64.897901164569006</v>
      </c>
      <c r="Q98" s="760">
        <v>60.205833611607098</v>
      </c>
      <c r="R98" s="760">
        <v>67.924676779559306</v>
      </c>
      <c r="S98" s="760">
        <f t="shared" si="65"/>
        <v>4.6920675529619089</v>
      </c>
      <c r="T98" s="760">
        <f t="shared" si="66"/>
        <v>3.0267756149902993</v>
      </c>
      <c r="U98" s="729">
        <v>2018</v>
      </c>
      <c r="V98" s="725"/>
      <c r="W98" s="84"/>
      <c r="X98" s="733" t="s">
        <v>83</v>
      </c>
      <c r="Y98" s="760">
        <v>37.290047553310004</v>
      </c>
      <c r="Z98" s="760">
        <v>9.9010689981574895</v>
      </c>
      <c r="AA98" s="760">
        <f t="shared" si="67"/>
        <v>47.191116551467495</v>
      </c>
      <c r="AB98" s="760">
        <v>45.9776341190938</v>
      </c>
      <c r="AC98" s="760">
        <v>48.712282683397298</v>
      </c>
      <c r="AD98" s="760">
        <f t="shared" si="68"/>
        <v>1.213482432373695</v>
      </c>
      <c r="AE98" s="760">
        <f t="shared" si="69"/>
        <v>1.5211661319298031</v>
      </c>
      <c r="AF98" s="729">
        <v>2018</v>
      </c>
      <c r="AG98" s="728"/>
      <c r="AO98" s="85"/>
    </row>
    <row r="99" spans="1:41" x14ac:dyDescent="0.4">
      <c r="A99" s="725"/>
      <c r="B99" s="725"/>
      <c r="C99" s="725"/>
      <c r="D99" s="725"/>
      <c r="E99" s="725"/>
      <c r="F99" s="725"/>
      <c r="G99" s="725"/>
      <c r="H99" s="725"/>
      <c r="I99" s="725"/>
      <c r="J99" s="725"/>
      <c r="K99" s="725"/>
      <c r="L99" s="84"/>
      <c r="M99" s="733" t="s">
        <v>83</v>
      </c>
      <c r="N99" s="760">
        <v>26.702336872846701</v>
      </c>
      <c r="O99" s="760">
        <v>29.385263611825</v>
      </c>
      <c r="P99" s="760">
        <f t="shared" si="64"/>
        <v>56.087600484671697</v>
      </c>
      <c r="Q99" s="760">
        <v>50.498107711103103</v>
      </c>
      <c r="R99" s="760">
        <v>58.592337670473299</v>
      </c>
      <c r="S99" s="760">
        <f t="shared" si="65"/>
        <v>5.589492773568594</v>
      </c>
      <c r="T99" s="760">
        <f t="shared" si="66"/>
        <v>2.5047371858016021</v>
      </c>
      <c r="U99" s="729">
        <v>2019</v>
      </c>
      <c r="V99" s="725"/>
      <c r="W99" s="84"/>
      <c r="X99" s="733" t="s">
        <v>83</v>
      </c>
      <c r="Y99" s="760">
        <v>29.906713920790398</v>
      </c>
      <c r="Z99" s="760">
        <v>11.837732751522701</v>
      </c>
      <c r="AA99" s="760">
        <f t="shared" si="67"/>
        <v>41.744446672313103</v>
      </c>
      <c r="AB99" s="760">
        <v>40.237229297927698</v>
      </c>
      <c r="AC99" s="760">
        <v>43.510819322345</v>
      </c>
      <c r="AD99" s="760">
        <f t="shared" si="68"/>
        <v>1.5072173743854052</v>
      </c>
      <c r="AE99" s="760">
        <f t="shared" si="69"/>
        <v>1.7663726500318973</v>
      </c>
      <c r="AF99" s="729">
        <v>2019</v>
      </c>
      <c r="AG99" s="727" t="s">
        <v>634</v>
      </c>
      <c r="AO99" s="726"/>
    </row>
    <row r="100" spans="1:41" x14ac:dyDescent="0.4">
      <c r="A100" s="725"/>
      <c r="B100" s="725"/>
      <c r="C100" s="725"/>
      <c r="D100" s="725"/>
      <c r="E100" s="725"/>
      <c r="F100" s="725"/>
      <c r="G100" s="725"/>
      <c r="H100" s="725"/>
      <c r="I100" s="725"/>
      <c r="J100" s="725"/>
      <c r="K100" s="725"/>
      <c r="L100" s="84" t="s">
        <v>83</v>
      </c>
      <c r="M100" s="733"/>
      <c r="N100" s="717"/>
      <c r="O100" s="717"/>
      <c r="P100" s="717"/>
      <c r="Q100" s="717"/>
      <c r="R100" s="717"/>
      <c r="S100" s="717"/>
      <c r="T100" s="717"/>
      <c r="U100" s="729"/>
      <c r="V100" s="725"/>
      <c r="W100" s="84" t="s">
        <v>83</v>
      </c>
      <c r="X100" s="733"/>
      <c r="Y100" s="717"/>
      <c r="Z100" s="717"/>
      <c r="AA100" s="717"/>
      <c r="AB100" s="717"/>
      <c r="AC100" s="717"/>
      <c r="AD100" s="717"/>
      <c r="AE100" s="717"/>
      <c r="AF100" s="729"/>
      <c r="AG100" s="728" t="s">
        <v>83</v>
      </c>
      <c r="AO100" s="85"/>
    </row>
    <row r="101" spans="1:41" x14ac:dyDescent="0.4">
      <c r="A101" s="725"/>
      <c r="B101" s="725"/>
      <c r="C101" s="725"/>
      <c r="D101" s="725"/>
      <c r="E101" s="725"/>
      <c r="F101" s="725"/>
      <c r="G101" s="725"/>
      <c r="H101" s="725"/>
      <c r="I101" s="725"/>
      <c r="J101" s="725"/>
      <c r="K101" s="725"/>
      <c r="L101" s="736" t="s">
        <v>638</v>
      </c>
      <c r="M101" s="733" t="s">
        <v>83</v>
      </c>
      <c r="N101" s="760">
        <v>34.252604470720001</v>
      </c>
      <c r="O101" s="760">
        <v>23.397689935414999</v>
      </c>
      <c r="P101" s="760">
        <f>N101+O101</f>
        <v>57.650294406135004</v>
      </c>
      <c r="Q101" s="760">
        <v>54.928567788916702</v>
      </c>
      <c r="R101" s="760">
        <v>59.964524135168702</v>
      </c>
      <c r="S101" s="760">
        <f>P101-Q101</f>
        <v>2.7217266172183017</v>
      </c>
      <c r="T101" s="760">
        <f>R101-P101</f>
        <v>2.3142297290336984</v>
      </c>
      <c r="U101" s="729">
        <v>2012</v>
      </c>
      <c r="V101" s="725"/>
      <c r="W101" s="736" t="s">
        <v>637</v>
      </c>
      <c r="X101" s="733" t="s">
        <v>83</v>
      </c>
      <c r="Y101" s="760">
        <v>28.434065546641801</v>
      </c>
      <c r="Z101" s="760">
        <v>23.956196615370001</v>
      </c>
      <c r="AA101" s="760">
        <f>Y101+Z101</f>
        <v>52.390262162011801</v>
      </c>
      <c r="AB101" s="760">
        <v>47.535337891687099</v>
      </c>
      <c r="AC101" s="760">
        <v>56.197326297234298</v>
      </c>
      <c r="AD101" s="760">
        <f>AA101-AB101</f>
        <v>4.8549242703247018</v>
      </c>
      <c r="AE101" s="760">
        <f>AC101-AA101</f>
        <v>3.8070641352224968</v>
      </c>
      <c r="AF101" s="729">
        <v>2012</v>
      </c>
      <c r="AG101" s="727"/>
      <c r="AO101" s="726"/>
    </row>
    <row r="102" spans="1:41" x14ac:dyDescent="0.4">
      <c r="A102" s="725"/>
      <c r="B102" s="725"/>
      <c r="C102" s="725"/>
      <c r="D102" s="725"/>
      <c r="E102" s="725"/>
      <c r="F102" s="725"/>
      <c r="G102" s="725"/>
      <c r="H102" s="725"/>
      <c r="I102" s="725"/>
      <c r="J102" s="725"/>
      <c r="K102" s="725"/>
      <c r="L102" s="84"/>
      <c r="M102" s="733" t="s">
        <v>83</v>
      </c>
      <c r="N102" s="760">
        <v>37.243550479249102</v>
      </c>
      <c r="O102" s="760">
        <v>13.703492120469599</v>
      </c>
      <c r="P102" s="760">
        <f t="shared" ref="P102:P108" si="70">N102+O102</f>
        <v>50.947042599718699</v>
      </c>
      <c r="Q102" s="760">
        <v>47.870117476466703</v>
      </c>
      <c r="R102" s="760">
        <v>52.649323563635598</v>
      </c>
      <c r="S102" s="760">
        <f t="shared" ref="S102:S108" si="71">P102-Q102</f>
        <v>3.0769251232519963</v>
      </c>
      <c r="T102" s="760">
        <f t="shared" ref="T102:T108" si="72">R102-P102</f>
        <v>1.7022809639168983</v>
      </c>
      <c r="U102" s="729">
        <v>2013</v>
      </c>
      <c r="V102" s="725"/>
      <c r="W102" s="84"/>
      <c r="X102" s="733" t="s">
        <v>83</v>
      </c>
      <c r="Y102" s="760">
        <v>29.7273339653647</v>
      </c>
      <c r="Z102" s="760">
        <v>19.138044868844499</v>
      </c>
      <c r="AA102" s="760">
        <f t="shared" ref="AA102:AA108" si="73">Y102+Z102</f>
        <v>48.865378834209196</v>
      </c>
      <c r="AB102" s="760">
        <v>45.660155787994803</v>
      </c>
      <c r="AC102" s="760">
        <v>51.722097997851598</v>
      </c>
      <c r="AD102" s="760">
        <f t="shared" ref="AD102:AD108" si="74">AA102-AB102</f>
        <v>3.2052230462143925</v>
      </c>
      <c r="AE102" s="760">
        <f t="shared" ref="AE102:AE108" si="75">AC102-AA102</f>
        <v>2.8567191636424027</v>
      </c>
      <c r="AF102" s="729">
        <v>2013</v>
      </c>
      <c r="AG102" s="728"/>
      <c r="AO102" s="85"/>
    </row>
    <row r="103" spans="1:41" x14ac:dyDescent="0.4">
      <c r="A103" s="725"/>
      <c r="B103" s="725"/>
      <c r="C103" s="725"/>
      <c r="D103" s="725"/>
      <c r="E103" s="725"/>
      <c r="F103" s="725"/>
      <c r="G103" s="725"/>
      <c r="H103" s="725"/>
      <c r="I103" s="725"/>
      <c r="J103" s="725"/>
      <c r="K103" s="725"/>
      <c r="L103" s="84"/>
      <c r="M103" s="733" t="s">
        <v>83</v>
      </c>
      <c r="N103" s="760">
        <v>42.613401919919099</v>
      </c>
      <c r="O103" s="760">
        <v>5.6739468976319003</v>
      </c>
      <c r="P103" s="760">
        <f t="shared" si="70"/>
        <v>48.287348817550999</v>
      </c>
      <c r="Q103" s="760">
        <v>46.862797790078297</v>
      </c>
      <c r="R103" s="760">
        <v>57.362498253130397</v>
      </c>
      <c r="S103" s="760">
        <f t="shared" si="71"/>
        <v>1.4245510274727025</v>
      </c>
      <c r="T103" s="760">
        <f t="shared" si="72"/>
        <v>9.075149435579398</v>
      </c>
      <c r="U103" s="729">
        <v>2014</v>
      </c>
      <c r="V103" s="725"/>
      <c r="W103" s="84"/>
      <c r="X103" s="733" t="s">
        <v>83</v>
      </c>
      <c r="Y103" s="760">
        <v>33.879145653778998</v>
      </c>
      <c r="Z103" s="760">
        <v>12.874050478640299</v>
      </c>
      <c r="AA103" s="760">
        <f t="shared" si="73"/>
        <v>46.753196132419298</v>
      </c>
      <c r="AB103" s="760">
        <v>43.708741765396802</v>
      </c>
      <c r="AC103" s="760">
        <v>49.3221539850867</v>
      </c>
      <c r="AD103" s="760">
        <f t="shared" si="74"/>
        <v>3.0444543670224959</v>
      </c>
      <c r="AE103" s="760">
        <f t="shared" si="75"/>
        <v>2.5689578526674026</v>
      </c>
      <c r="AF103" s="729">
        <v>2014</v>
      </c>
      <c r="AG103" s="728"/>
      <c r="AO103" s="85"/>
    </row>
    <row r="104" spans="1:41" x14ac:dyDescent="0.4">
      <c r="A104" s="725"/>
      <c r="B104" s="725"/>
      <c r="C104" s="725"/>
      <c r="D104" s="725"/>
      <c r="E104" s="725"/>
      <c r="F104" s="725"/>
      <c r="G104" s="725"/>
      <c r="H104" s="725"/>
      <c r="I104" s="725"/>
      <c r="J104" s="725"/>
      <c r="K104" s="725"/>
      <c r="L104" s="84"/>
      <c r="M104" s="733" t="s">
        <v>83</v>
      </c>
      <c r="N104" s="760">
        <v>30.913925843864199</v>
      </c>
      <c r="O104" s="760">
        <v>11.5736166336116</v>
      </c>
      <c r="P104" s="760">
        <f t="shared" si="70"/>
        <v>42.487542477475799</v>
      </c>
      <c r="Q104" s="760">
        <v>40.577407451291698</v>
      </c>
      <c r="R104" s="760">
        <v>50.116519772463398</v>
      </c>
      <c r="S104" s="760">
        <f t="shared" si="71"/>
        <v>1.9101350261841006</v>
      </c>
      <c r="T104" s="760">
        <f t="shared" si="72"/>
        <v>7.6289772949875996</v>
      </c>
      <c r="U104" s="729">
        <v>2015</v>
      </c>
      <c r="V104" s="725"/>
      <c r="W104" s="84"/>
      <c r="X104" s="733" t="s">
        <v>83</v>
      </c>
      <c r="Y104" s="760">
        <v>24.7110642017002</v>
      </c>
      <c r="Z104" s="760">
        <v>14.366915300415499</v>
      </c>
      <c r="AA104" s="760">
        <f t="shared" si="73"/>
        <v>39.077979502115696</v>
      </c>
      <c r="AB104" s="760">
        <v>35.598654421119399</v>
      </c>
      <c r="AC104" s="760">
        <v>41.170772099950597</v>
      </c>
      <c r="AD104" s="760">
        <f t="shared" si="74"/>
        <v>3.479325080996297</v>
      </c>
      <c r="AE104" s="760">
        <f t="shared" si="75"/>
        <v>2.0927925978349009</v>
      </c>
      <c r="AF104" s="729">
        <v>2015</v>
      </c>
      <c r="AG104" s="728"/>
      <c r="AO104" s="85"/>
    </row>
    <row r="105" spans="1:41" x14ac:dyDescent="0.4">
      <c r="A105" s="725"/>
      <c r="B105" s="725"/>
      <c r="C105" s="725"/>
      <c r="D105" s="725"/>
      <c r="E105" s="725"/>
      <c r="F105" s="725"/>
      <c r="G105" s="725"/>
      <c r="H105" s="725"/>
      <c r="I105" s="725"/>
      <c r="J105" s="725"/>
      <c r="K105" s="725"/>
      <c r="L105" s="84"/>
      <c r="M105" s="733" t="s">
        <v>83</v>
      </c>
      <c r="N105" s="760">
        <v>31.351457854424002</v>
      </c>
      <c r="O105" s="760">
        <v>13.994750046733801</v>
      </c>
      <c r="P105" s="760">
        <f t="shared" si="70"/>
        <v>45.346207901157804</v>
      </c>
      <c r="Q105" s="760">
        <v>42.210191400115498</v>
      </c>
      <c r="R105" s="760">
        <v>48.561621226577302</v>
      </c>
      <c r="S105" s="760">
        <f t="shared" si="71"/>
        <v>3.136016501042306</v>
      </c>
      <c r="T105" s="760">
        <f t="shared" si="72"/>
        <v>3.2154133254194974</v>
      </c>
      <c r="U105" s="729">
        <v>2016</v>
      </c>
      <c r="V105" s="725"/>
      <c r="W105" s="84"/>
      <c r="X105" s="733" t="s">
        <v>83</v>
      </c>
      <c r="Y105" s="760">
        <v>21.0491463309803</v>
      </c>
      <c r="Z105" s="760">
        <v>3.5736539894679802</v>
      </c>
      <c r="AA105" s="760">
        <f t="shared" si="73"/>
        <v>24.622800320448281</v>
      </c>
      <c r="AB105" s="760">
        <v>23.086570060343298</v>
      </c>
      <c r="AC105" s="760">
        <v>25.9207317651307</v>
      </c>
      <c r="AD105" s="760">
        <f t="shared" si="74"/>
        <v>1.5362302601049826</v>
      </c>
      <c r="AE105" s="760">
        <f t="shared" si="75"/>
        <v>1.2979314446824191</v>
      </c>
      <c r="AF105" s="729">
        <v>2016</v>
      </c>
      <c r="AG105" s="728"/>
      <c r="AO105" s="85"/>
    </row>
    <row r="106" spans="1:41" x14ac:dyDescent="0.4">
      <c r="A106" s="725"/>
      <c r="B106" s="725"/>
      <c r="C106" s="725"/>
      <c r="D106" s="725"/>
      <c r="E106" s="725"/>
      <c r="F106" s="725"/>
      <c r="G106" s="725"/>
      <c r="H106" s="725"/>
      <c r="I106" s="725"/>
      <c r="J106" s="725"/>
      <c r="K106" s="725"/>
      <c r="L106" s="84"/>
      <c r="M106" s="733" t="s">
        <v>83</v>
      </c>
      <c r="N106" s="760">
        <v>32.878340669353697</v>
      </c>
      <c r="O106" s="760">
        <v>16.740808320248298</v>
      </c>
      <c r="P106" s="760">
        <f t="shared" si="70"/>
        <v>49.619148989601996</v>
      </c>
      <c r="Q106" s="760">
        <v>45.017666553791997</v>
      </c>
      <c r="R106" s="760">
        <v>52.536976074438002</v>
      </c>
      <c r="S106" s="760">
        <f t="shared" si="71"/>
        <v>4.6014824358099986</v>
      </c>
      <c r="T106" s="760">
        <f t="shared" si="72"/>
        <v>2.9178270848360057</v>
      </c>
      <c r="U106" s="729">
        <v>2017</v>
      </c>
      <c r="V106" s="725"/>
      <c r="W106" s="84"/>
      <c r="X106" s="733" t="s">
        <v>83</v>
      </c>
      <c r="Y106" s="760">
        <v>21.6310270462346</v>
      </c>
      <c r="Z106" s="760">
        <v>3.4925724058380698</v>
      </c>
      <c r="AA106" s="760">
        <f t="shared" si="73"/>
        <v>25.123599452072668</v>
      </c>
      <c r="AB106" s="760">
        <v>21.592970450392801</v>
      </c>
      <c r="AC106" s="760">
        <v>25.728036408312299</v>
      </c>
      <c r="AD106" s="760">
        <f t="shared" si="74"/>
        <v>3.5306290016798663</v>
      </c>
      <c r="AE106" s="760">
        <f t="shared" si="75"/>
        <v>0.60443695623963123</v>
      </c>
      <c r="AF106" s="729">
        <v>2017</v>
      </c>
      <c r="AG106" s="728"/>
      <c r="AO106" s="85"/>
    </row>
    <row r="107" spans="1:41" x14ac:dyDescent="0.4">
      <c r="A107" s="725"/>
      <c r="B107" s="725"/>
      <c r="C107" s="725"/>
      <c r="D107" s="725"/>
      <c r="E107" s="725"/>
      <c r="F107" s="725"/>
      <c r="G107" s="725"/>
      <c r="H107" s="725"/>
      <c r="I107" s="725"/>
      <c r="J107" s="725"/>
      <c r="K107" s="725"/>
      <c r="L107" s="84"/>
      <c r="M107" s="733" t="s">
        <v>83</v>
      </c>
      <c r="N107" s="760">
        <v>35.207388415922402</v>
      </c>
      <c r="O107" s="760">
        <v>10.0587400264276</v>
      </c>
      <c r="P107" s="760">
        <f t="shared" si="70"/>
        <v>45.266128442350002</v>
      </c>
      <c r="Q107" s="760">
        <v>42.983994574952597</v>
      </c>
      <c r="R107" s="760">
        <v>46.889010725210497</v>
      </c>
      <c r="S107" s="760">
        <f t="shared" si="71"/>
        <v>2.2821338673974054</v>
      </c>
      <c r="T107" s="760">
        <f t="shared" si="72"/>
        <v>1.6228822828604947</v>
      </c>
      <c r="U107" s="729">
        <v>2018</v>
      </c>
      <c r="V107" s="725"/>
      <c r="W107" s="84"/>
      <c r="X107" s="733" t="s">
        <v>83</v>
      </c>
      <c r="Y107" s="760">
        <v>25.309555911812399</v>
      </c>
      <c r="Z107" s="760">
        <v>5.0290452607955496</v>
      </c>
      <c r="AA107" s="760">
        <f t="shared" si="73"/>
        <v>30.338601172607948</v>
      </c>
      <c r="AB107" s="760">
        <v>29.057560649474901</v>
      </c>
      <c r="AC107" s="760">
        <v>31.681816612635401</v>
      </c>
      <c r="AD107" s="760">
        <f t="shared" si="74"/>
        <v>1.2810405231330471</v>
      </c>
      <c r="AE107" s="760">
        <f t="shared" si="75"/>
        <v>1.3432154400274534</v>
      </c>
      <c r="AF107" s="729">
        <v>2018</v>
      </c>
      <c r="AG107" s="728"/>
      <c r="AO107" s="85"/>
    </row>
    <row r="108" spans="1:41" x14ac:dyDescent="0.4">
      <c r="A108" s="725"/>
      <c r="B108" s="725"/>
      <c r="C108" s="725"/>
      <c r="D108" s="725"/>
      <c r="E108" s="725"/>
      <c r="F108" s="725"/>
      <c r="G108" s="725"/>
      <c r="H108" s="725"/>
      <c r="I108" s="725"/>
      <c r="J108" s="725"/>
      <c r="K108" s="725"/>
      <c r="L108" s="84"/>
      <c r="M108" s="733" t="s">
        <v>83</v>
      </c>
      <c r="N108" s="760">
        <v>26.873294117316501</v>
      </c>
      <c r="O108" s="760">
        <v>13.514924654056699</v>
      </c>
      <c r="P108" s="760">
        <f t="shared" si="70"/>
        <v>40.388218771373204</v>
      </c>
      <c r="Q108" s="760">
        <v>36.357889018612397</v>
      </c>
      <c r="R108" s="760">
        <v>42.080552045102202</v>
      </c>
      <c r="S108" s="760">
        <f t="shared" si="71"/>
        <v>4.0303297527608066</v>
      </c>
      <c r="T108" s="760">
        <f t="shared" si="72"/>
        <v>1.6923332737289982</v>
      </c>
      <c r="U108" s="729">
        <v>2019</v>
      </c>
      <c r="V108" s="725"/>
      <c r="W108" s="84"/>
      <c r="X108" s="733" t="s">
        <v>83</v>
      </c>
      <c r="Y108" s="760">
        <v>22.8454592007249</v>
      </c>
      <c r="Z108" s="760">
        <v>10.3391206143251</v>
      </c>
      <c r="AA108" s="760">
        <f t="shared" si="73"/>
        <v>33.18457981505</v>
      </c>
      <c r="AB108" s="760">
        <v>29.2866010515943</v>
      </c>
      <c r="AC108" s="760">
        <v>34.832260937599898</v>
      </c>
      <c r="AD108" s="760">
        <f t="shared" si="74"/>
        <v>3.8979787634557006</v>
      </c>
      <c r="AE108" s="760">
        <f t="shared" si="75"/>
        <v>1.6476811225498977</v>
      </c>
      <c r="AF108" s="729">
        <v>2019</v>
      </c>
      <c r="AG108" s="727" t="s">
        <v>637</v>
      </c>
      <c r="AO108" s="726"/>
    </row>
    <row r="109" spans="1:41" x14ac:dyDescent="0.4">
      <c r="A109" s="725"/>
      <c r="B109" s="725"/>
      <c r="C109" s="725"/>
      <c r="D109" s="725"/>
      <c r="E109" s="725"/>
      <c r="F109" s="725"/>
      <c r="G109" s="725"/>
      <c r="H109" s="725"/>
      <c r="I109" s="725"/>
      <c r="J109" s="725"/>
      <c r="K109" s="725"/>
      <c r="L109" s="84" t="s">
        <v>83</v>
      </c>
      <c r="M109" s="733"/>
      <c r="N109" s="717"/>
      <c r="O109" s="717"/>
      <c r="P109" s="717"/>
      <c r="Q109" s="717"/>
      <c r="R109" s="717"/>
      <c r="S109" s="717"/>
      <c r="T109" s="717"/>
      <c r="U109" s="729"/>
      <c r="V109" s="725"/>
      <c r="W109" s="84" t="s">
        <v>83</v>
      </c>
      <c r="X109" s="733"/>
      <c r="Y109" s="717"/>
      <c r="Z109" s="717"/>
      <c r="AA109" s="717"/>
      <c r="AB109" s="717"/>
      <c r="AC109" s="717"/>
      <c r="AD109" s="717"/>
      <c r="AE109" s="717"/>
      <c r="AF109" s="729"/>
      <c r="AG109" s="728" t="s">
        <v>83</v>
      </c>
      <c r="AI109" s="723"/>
      <c r="AO109" s="85"/>
    </row>
    <row r="110" spans="1:41" x14ac:dyDescent="0.4">
      <c r="A110" s="725"/>
      <c r="B110" s="725"/>
      <c r="C110" s="725"/>
      <c r="D110" s="725"/>
      <c r="E110" s="725"/>
      <c r="F110" s="725"/>
      <c r="G110" s="725"/>
      <c r="H110" s="725"/>
      <c r="I110" s="725"/>
      <c r="J110" s="725"/>
      <c r="K110" s="725"/>
      <c r="L110" s="736" t="s">
        <v>372</v>
      </c>
      <c r="M110" s="733" t="s">
        <v>83</v>
      </c>
      <c r="N110" s="760">
        <v>35.994540798165701</v>
      </c>
      <c r="O110" s="760">
        <v>26.7948942203138</v>
      </c>
      <c r="P110" s="760">
        <f>N110+O110</f>
        <v>62.789435018479502</v>
      </c>
      <c r="Q110" s="760">
        <v>53.543420532658097</v>
      </c>
      <c r="R110" s="760">
        <v>63.0341667125372</v>
      </c>
      <c r="S110" s="760">
        <f>P110-Q110</f>
        <v>9.2460144858214051</v>
      </c>
      <c r="T110" s="760">
        <f>R110-P110</f>
        <v>0.24473169405769823</v>
      </c>
      <c r="U110" s="729">
        <v>2012</v>
      </c>
      <c r="V110" s="725"/>
      <c r="W110" s="736" t="s">
        <v>313</v>
      </c>
      <c r="X110" s="733" t="s">
        <v>83</v>
      </c>
      <c r="Y110" s="760">
        <v>37.443736541150599</v>
      </c>
      <c r="Z110" s="760">
        <v>27.339356734013101</v>
      </c>
      <c r="AA110" s="760">
        <f>Y110+Z110</f>
        <v>64.783093275163708</v>
      </c>
      <c r="AB110" s="760">
        <v>54.959113830422297</v>
      </c>
      <c r="AC110" s="760">
        <v>65.919472430619706</v>
      </c>
      <c r="AD110" s="760">
        <f>AA110-AB110</f>
        <v>9.8239794447414113</v>
      </c>
      <c r="AE110" s="760">
        <f>AC110-AA110</f>
        <v>1.1363791554559981</v>
      </c>
      <c r="AF110" s="729">
        <v>2012</v>
      </c>
      <c r="AG110" s="727"/>
      <c r="AI110" s="723"/>
      <c r="AO110" s="726"/>
    </row>
    <row r="111" spans="1:41" x14ac:dyDescent="0.4">
      <c r="A111" s="725"/>
      <c r="B111" s="725"/>
      <c r="C111" s="725"/>
      <c r="D111" s="725"/>
      <c r="E111" s="725"/>
      <c r="F111" s="725"/>
      <c r="G111" s="725"/>
      <c r="H111" s="725"/>
      <c r="I111" s="725"/>
      <c r="J111" s="725"/>
      <c r="K111" s="725"/>
      <c r="L111" s="84"/>
      <c r="M111" s="733" t="s">
        <v>83</v>
      </c>
      <c r="N111" s="760">
        <v>37.047861403077498</v>
      </c>
      <c r="O111" s="760">
        <v>14.6974140441726</v>
      </c>
      <c r="P111" s="760">
        <f t="shared" ref="P111:P117" si="76">N111+O111</f>
        <v>51.745275447250094</v>
      </c>
      <c r="Q111" s="760">
        <v>51.296341063203997</v>
      </c>
      <c r="R111" s="760">
        <v>53.205239838749797</v>
      </c>
      <c r="S111" s="760">
        <f t="shared" ref="S111:S117" si="77">P111-Q111</f>
        <v>0.44893438404609753</v>
      </c>
      <c r="T111" s="760">
        <f t="shared" ref="T111:T117" si="78">R111-P111</f>
        <v>1.4599643914997031</v>
      </c>
      <c r="U111" s="729">
        <v>2013</v>
      </c>
      <c r="V111" s="725"/>
      <c r="W111" s="84"/>
      <c r="X111" s="733" t="s">
        <v>83</v>
      </c>
      <c r="Y111" s="760">
        <v>38.154835174951103</v>
      </c>
      <c r="Z111" s="760">
        <v>36.488785295780502</v>
      </c>
      <c r="AA111" s="760">
        <f t="shared" ref="AA111:AA117" si="79">Y111+Z111</f>
        <v>74.643620470731605</v>
      </c>
      <c r="AB111" s="760">
        <v>59.7616646455593</v>
      </c>
      <c r="AC111" s="760">
        <v>75.552137865857304</v>
      </c>
      <c r="AD111" s="760">
        <f t="shared" ref="AD111:AD117" si="80">AA111-AB111</f>
        <v>14.881955825172305</v>
      </c>
      <c r="AE111" s="760">
        <f t="shared" ref="AE111:AE117" si="81">AC111-AA111</f>
        <v>0.90851739512569907</v>
      </c>
      <c r="AF111" s="729">
        <v>2013</v>
      </c>
      <c r="AG111" s="728"/>
      <c r="AI111" s="723"/>
      <c r="AO111" s="85"/>
    </row>
    <row r="112" spans="1:41" x14ac:dyDescent="0.4">
      <c r="A112" s="725"/>
      <c r="B112" s="725"/>
      <c r="C112" s="725"/>
      <c r="D112" s="725"/>
      <c r="E112" s="725"/>
      <c r="F112" s="725"/>
      <c r="G112" s="725"/>
      <c r="H112" s="725"/>
      <c r="I112" s="725"/>
      <c r="J112" s="725"/>
      <c r="K112" s="725"/>
      <c r="L112" s="84"/>
      <c r="M112" s="733" t="s">
        <v>83</v>
      </c>
      <c r="N112" s="760">
        <v>41.572167380430699</v>
      </c>
      <c r="O112" s="760">
        <v>15.6501932520276</v>
      </c>
      <c r="P112" s="760">
        <f t="shared" si="76"/>
        <v>57.222360632458297</v>
      </c>
      <c r="Q112" s="760">
        <v>55.909916334998499</v>
      </c>
      <c r="R112" s="760">
        <v>62.434543535864201</v>
      </c>
      <c r="S112" s="760">
        <f t="shared" si="77"/>
        <v>1.3124442974597983</v>
      </c>
      <c r="T112" s="760">
        <f t="shared" si="78"/>
        <v>5.2121829034059033</v>
      </c>
      <c r="U112" s="729">
        <v>2014</v>
      </c>
      <c r="V112" s="725"/>
      <c r="W112" s="84"/>
      <c r="X112" s="733" t="s">
        <v>83</v>
      </c>
      <c r="Y112" s="760">
        <v>43.612032078447697</v>
      </c>
      <c r="Z112" s="760">
        <v>48.310534322309302</v>
      </c>
      <c r="AA112" s="760">
        <f t="shared" si="79"/>
        <v>91.922566400757006</v>
      </c>
      <c r="AB112" s="760">
        <v>71.180888154287203</v>
      </c>
      <c r="AC112" s="760">
        <v>92.968492279567002</v>
      </c>
      <c r="AD112" s="760">
        <f t="shared" si="80"/>
        <v>20.741678246469803</v>
      </c>
      <c r="AE112" s="760">
        <f t="shared" si="81"/>
        <v>1.0459258788099959</v>
      </c>
      <c r="AF112" s="729">
        <v>2014</v>
      </c>
      <c r="AG112" s="728"/>
      <c r="AI112" s="723"/>
      <c r="AO112" s="85"/>
    </row>
    <row r="113" spans="1:41" x14ac:dyDescent="0.4">
      <c r="A113" s="725"/>
      <c r="B113" s="725"/>
      <c r="C113" s="725"/>
      <c r="D113" s="725"/>
      <c r="E113" s="725"/>
      <c r="F113" s="725"/>
      <c r="G113" s="725"/>
      <c r="H113" s="725"/>
      <c r="I113" s="725"/>
      <c r="J113" s="725"/>
      <c r="K113" s="725"/>
      <c r="L113" s="84"/>
      <c r="M113" s="733" t="s">
        <v>83</v>
      </c>
      <c r="N113" s="760">
        <v>30.839180187731799</v>
      </c>
      <c r="O113" s="760">
        <v>15.9079075955626</v>
      </c>
      <c r="P113" s="760">
        <f t="shared" si="76"/>
        <v>46.747087783294397</v>
      </c>
      <c r="Q113" s="760">
        <v>46.327141389857204</v>
      </c>
      <c r="R113" s="760">
        <v>47.440612230490203</v>
      </c>
      <c r="S113" s="760">
        <f t="shared" si="77"/>
        <v>0.41994639343719342</v>
      </c>
      <c r="T113" s="760">
        <f t="shared" si="78"/>
        <v>0.69352444719580575</v>
      </c>
      <c r="U113" s="729">
        <v>2015</v>
      </c>
      <c r="V113" s="725"/>
      <c r="W113" s="84"/>
      <c r="X113" s="733" t="s">
        <v>83</v>
      </c>
      <c r="Y113" s="760">
        <v>30.954377386588298</v>
      </c>
      <c r="Z113" s="760">
        <v>46.336511627896698</v>
      </c>
      <c r="AA113" s="760">
        <f t="shared" si="79"/>
        <v>77.290889014485003</v>
      </c>
      <c r="AB113" s="760">
        <v>59.195648184887901</v>
      </c>
      <c r="AC113" s="760">
        <v>79.015614077545905</v>
      </c>
      <c r="AD113" s="760">
        <f t="shared" si="80"/>
        <v>18.095240829597103</v>
      </c>
      <c r="AE113" s="760">
        <f t="shared" si="81"/>
        <v>1.7247250630609017</v>
      </c>
      <c r="AF113" s="729">
        <v>2015</v>
      </c>
      <c r="AG113" s="728"/>
      <c r="AI113" s="723"/>
      <c r="AO113" s="85"/>
    </row>
    <row r="114" spans="1:41" x14ac:dyDescent="0.4">
      <c r="A114" s="725"/>
      <c r="B114" s="725"/>
      <c r="C114" s="725"/>
      <c r="D114" s="725"/>
      <c r="E114" s="725"/>
      <c r="F114" s="725"/>
      <c r="G114" s="725"/>
      <c r="H114" s="725"/>
      <c r="I114" s="725"/>
      <c r="J114" s="725"/>
      <c r="K114" s="725"/>
      <c r="L114" s="84"/>
      <c r="M114" s="733" t="s">
        <v>83</v>
      </c>
      <c r="N114" s="760">
        <v>31.4948958688103</v>
      </c>
      <c r="O114" s="760">
        <v>13.885749700035401</v>
      </c>
      <c r="P114" s="760">
        <f t="shared" si="76"/>
        <v>45.380645568845701</v>
      </c>
      <c r="Q114" s="760">
        <v>42.074827819883801</v>
      </c>
      <c r="R114" s="760">
        <v>48.282117806669802</v>
      </c>
      <c r="S114" s="760">
        <f t="shared" si="77"/>
        <v>3.3058177489618998</v>
      </c>
      <c r="T114" s="760">
        <f t="shared" si="78"/>
        <v>2.9014722378241018</v>
      </c>
      <c r="U114" s="729">
        <v>2016</v>
      </c>
      <c r="V114" s="725"/>
      <c r="W114" s="84"/>
      <c r="X114" s="733" t="s">
        <v>83</v>
      </c>
      <c r="Y114" s="760">
        <v>26.884997875678401</v>
      </c>
      <c r="Z114" s="760">
        <v>39.035776121885</v>
      </c>
      <c r="AA114" s="760">
        <f t="shared" si="79"/>
        <v>65.920773997563401</v>
      </c>
      <c r="AB114" s="760">
        <v>49.6850553867068</v>
      </c>
      <c r="AC114" s="760">
        <v>78.434506969340504</v>
      </c>
      <c r="AD114" s="760">
        <f t="shared" si="80"/>
        <v>16.235718610856601</v>
      </c>
      <c r="AE114" s="760">
        <f t="shared" si="81"/>
        <v>12.513732971777102</v>
      </c>
      <c r="AF114" s="729">
        <v>2016</v>
      </c>
      <c r="AG114" s="728"/>
      <c r="AI114" s="723"/>
      <c r="AO114" s="85"/>
    </row>
    <row r="115" spans="1:41" x14ac:dyDescent="0.4">
      <c r="A115" s="725"/>
      <c r="B115" s="725"/>
      <c r="C115" s="725"/>
      <c r="D115" s="725"/>
      <c r="E115" s="725"/>
      <c r="F115" s="725"/>
      <c r="G115" s="725"/>
      <c r="H115" s="725"/>
      <c r="I115" s="725"/>
      <c r="J115" s="725"/>
      <c r="K115" s="725"/>
      <c r="L115" s="84"/>
      <c r="M115" s="733" t="s">
        <v>83</v>
      </c>
      <c r="N115" s="760">
        <v>32.651634582498403</v>
      </c>
      <c r="O115" s="760">
        <v>14.436457288596101</v>
      </c>
      <c r="P115" s="760">
        <f t="shared" si="76"/>
        <v>47.088091871094505</v>
      </c>
      <c r="Q115" s="760">
        <v>41.386904488561598</v>
      </c>
      <c r="R115" s="760">
        <v>49.622724678025101</v>
      </c>
      <c r="S115" s="760">
        <f t="shared" si="77"/>
        <v>5.7011873825329076</v>
      </c>
      <c r="T115" s="760">
        <f t="shared" si="78"/>
        <v>2.5346328069305955</v>
      </c>
      <c r="U115" s="729">
        <v>2017</v>
      </c>
      <c r="V115" s="725"/>
      <c r="W115" s="84"/>
      <c r="X115" s="733" t="s">
        <v>83</v>
      </c>
      <c r="Y115" s="760">
        <v>29.2243971955516</v>
      </c>
      <c r="Z115" s="760">
        <v>29.205949920047701</v>
      </c>
      <c r="AA115" s="760">
        <f t="shared" si="79"/>
        <v>58.430347115599304</v>
      </c>
      <c r="AB115" s="760">
        <v>52.244422458630098</v>
      </c>
      <c r="AC115" s="760">
        <v>61.437155172726101</v>
      </c>
      <c r="AD115" s="760">
        <f t="shared" si="80"/>
        <v>6.1859246569692061</v>
      </c>
      <c r="AE115" s="760">
        <f t="shared" si="81"/>
        <v>3.006808057126797</v>
      </c>
      <c r="AF115" s="729">
        <v>2017</v>
      </c>
      <c r="AG115" s="728"/>
      <c r="AI115" s="723"/>
      <c r="AO115" s="85"/>
    </row>
    <row r="116" spans="1:41" x14ac:dyDescent="0.4">
      <c r="A116" s="725"/>
      <c r="B116" s="725"/>
      <c r="C116" s="725"/>
      <c r="D116" s="725"/>
      <c r="E116" s="725"/>
      <c r="F116" s="725"/>
      <c r="G116" s="725"/>
      <c r="H116" s="725"/>
      <c r="I116" s="725"/>
      <c r="J116" s="725"/>
      <c r="K116" s="725"/>
      <c r="L116" s="84"/>
      <c r="M116" s="733" t="s">
        <v>83</v>
      </c>
      <c r="N116" s="760">
        <v>34.306125086189198</v>
      </c>
      <c r="O116" s="760">
        <v>9.4020881914435002</v>
      </c>
      <c r="P116" s="760">
        <f t="shared" si="76"/>
        <v>43.708213277632694</v>
      </c>
      <c r="Q116" s="760">
        <v>38.778428361426997</v>
      </c>
      <c r="R116" s="760">
        <v>47.871186733530998</v>
      </c>
      <c r="S116" s="760">
        <f t="shared" si="77"/>
        <v>4.9297849162056977</v>
      </c>
      <c r="T116" s="760">
        <f t="shared" si="78"/>
        <v>4.1629734558983031</v>
      </c>
      <c r="U116" s="729">
        <v>2018</v>
      </c>
      <c r="V116" s="725"/>
      <c r="W116" s="84"/>
      <c r="X116" s="733" t="s">
        <v>83</v>
      </c>
      <c r="Y116" s="760">
        <v>28.8948044567198</v>
      </c>
      <c r="Z116" s="760">
        <v>36.003096707849203</v>
      </c>
      <c r="AA116" s="760">
        <f t="shared" si="79"/>
        <v>64.897901164569006</v>
      </c>
      <c r="AB116" s="760">
        <v>60.205833611607098</v>
      </c>
      <c r="AC116" s="760">
        <v>67.924676779559306</v>
      </c>
      <c r="AD116" s="760">
        <f t="shared" si="80"/>
        <v>4.6920675529619089</v>
      </c>
      <c r="AE116" s="760">
        <f t="shared" si="81"/>
        <v>3.0267756149902993</v>
      </c>
      <c r="AF116" s="729">
        <v>2018</v>
      </c>
      <c r="AG116" s="728"/>
      <c r="AI116" s="723"/>
      <c r="AO116" s="85"/>
    </row>
    <row r="117" spans="1:41" x14ac:dyDescent="0.4">
      <c r="A117" s="725"/>
      <c r="B117" s="725"/>
      <c r="C117" s="725"/>
      <c r="D117" s="725"/>
      <c r="E117" s="725"/>
      <c r="F117" s="725"/>
      <c r="G117" s="725"/>
      <c r="H117" s="725"/>
      <c r="I117" s="725"/>
      <c r="J117" s="725"/>
      <c r="K117" s="725"/>
      <c r="L117" s="86"/>
      <c r="M117" s="735" t="s">
        <v>83</v>
      </c>
      <c r="N117" s="762">
        <v>27.461767169682599</v>
      </c>
      <c r="O117" s="762">
        <v>12.7812512551985</v>
      </c>
      <c r="P117" s="762">
        <f t="shared" si="76"/>
        <v>40.2430184248811</v>
      </c>
      <c r="Q117" s="762">
        <v>36.4783644048212</v>
      </c>
      <c r="R117" s="762">
        <v>44.824689534304298</v>
      </c>
      <c r="S117" s="762">
        <f t="shared" si="77"/>
        <v>3.7646540200599006</v>
      </c>
      <c r="T117" s="762">
        <f t="shared" si="78"/>
        <v>4.5816711094231977</v>
      </c>
      <c r="U117" s="730">
        <v>2019</v>
      </c>
      <c r="V117" s="725"/>
      <c r="W117" s="84"/>
      <c r="X117" s="733" t="s">
        <v>83</v>
      </c>
      <c r="Y117" s="760">
        <v>26.702336872846701</v>
      </c>
      <c r="Z117" s="760">
        <v>29.385263611825</v>
      </c>
      <c r="AA117" s="760">
        <f t="shared" si="79"/>
        <v>56.087600484671697</v>
      </c>
      <c r="AB117" s="760">
        <v>50.498107711103103</v>
      </c>
      <c r="AC117" s="760">
        <v>58.592337670473299</v>
      </c>
      <c r="AD117" s="760">
        <f t="shared" si="80"/>
        <v>5.589492773568594</v>
      </c>
      <c r="AE117" s="760">
        <f t="shared" si="81"/>
        <v>2.5047371858016021</v>
      </c>
      <c r="AF117" s="729">
        <v>2019</v>
      </c>
      <c r="AG117" s="727" t="s">
        <v>313</v>
      </c>
      <c r="AI117" s="723"/>
      <c r="AO117" s="726"/>
    </row>
    <row r="118" spans="1:41" x14ac:dyDescent="0.4">
      <c r="A118" s="725"/>
      <c r="B118" s="725"/>
      <c r="C118" s="725"/>
      <c r="D118" s="725"/>
      <c r="E118" s="725"/>
      <c r="F118" s="725"/>
      <c r="G118" s="725"/>
      <c r="H118" s="725"/>
      <c r="I118" s="725"/>
      <c r="J118" s="725"/>
      <c r="K118" s="725"/>
      <c r="L118" s="725"/>
      <c r="M118" s="725"/>
      <c r="N118" s="725"/>
      <c r="O118" s="725"/>
      <c r="P118" s="725"/>
      <c r="Q118" s="725"/>
      <c r="R118" s="725"/>
      <c r="S118" s="725"/>
      <c r="T118" s="725"/>
      <c r="U118" s="725"/>
      <c r="V118" s="725"/>
      <c r="W118" s="737"/>
      <c r="X118" s="734"/>
      <c r="Y118" s="718"/>
      <c r="Z118" s="718"/>
      <c r="AA118" s="718"/>
      <c r="AB118" s="718"/>
      <c r="AC118" s="718"/>
      <c r="AD118" s="718"/>
      <c r="AE118" s="718"/>
      <c r="AF118" s="718"/>
      <c r="AG118" s="718"/>
      <c r="AO118" s="725"/>
    </row>
    <row r="119" spans="1:41" x14ac:dyDescent="0.4">
      <c r="A119" s="725"/>
      <c r="B119" s="725"/>
      <c r="C119" s="725"/>
      <c r="D119" s="725"/>
      <c r="E119" s="725"/>
      <c r="F119" s="725"/>
      <c r="G119" s="725"/>
      <c r="H119" s="725"/>
      <c r="I119" s="725"/>
      <c r="J119" s="725"/>
      <c r="K119" s="725"/>
      <c r="L119" s="725"/>
      <c r="M119" s="725"/>
      <c r="N119" s="725"/>
      <c r="O119" s="725"/>
      <c r="P119" s="725"/>
      <c r="Q119" s="725"/>
      <c r="R119" s="725"/>
      <c r="S119" s="725"/>
      <c r="T119" s="725"/>
      <c r="U119" s="725"/>
      <c r="V119" s="725"/>
      <c r="W119" s="736" t="s">
        <v>5</v>
      </c>
      <c r="X119" s="733" t="s">
        <v>83</v>
      </c>
      <c r="Y119" s="760">
        <v>56.954085013900702</v>
      </c>
      <c r="Z119" s="760">
        <v>4.9040477671995797</v>
      </c>
      <c r="AA119" s="760">
        <f t="shared" ref="AA119:AA126" si="82">Y119+Z119</f>
        <v>61.858132781100281</v>
      </c>
      <c r="AB119" s="760">
        <v>51.681831444534801</v>
      </c>
      <c r="AC119" s="760">
        <v>86.129115784293305</v>
      </c>
      <c r="AD119" s="760">
        <f t="shared" ref="AD119:AD126" si="83">AA119-AB119</f>
        <v>10.17630133656548</v>
      </c>
      <c r="AE119" s="760">
        <f t="shared" ref="AE119:AE126" si="84">AC119-AA119</f>
        <v>24.270983003193024</v>
      </c>
      <c r="AF119" s="729">
        <v>2012</v>
      </c>
      <c r="AG119" s="727"/>
      <c r="AO119" s="726"/>
    </row>
    <row r="120" spans="1:41" x14ac:dyDescent="0.4">
      <c r="A120" s="725"/>
      <c r="B120" s="725"/>
      <c r="C120" s="725"/>
      <c r="D120" s="725"/>
      <c r="E120" s="725"/>
      <c r="F120" s="725"/>
      <c r="G120" s="725"/>
      <c r="H120" s="725"/>
      <c r="I120" s="725"/>
      <c r="J120" s="725"/>
      <c r="K120" s="725"/>
      <c r="L120" s="725"/>
      <c r="M120" s="725"/>
      <c r="N120" s="725"/>
      <c r="O120" s="725"/>
      <c r="P120" s="725"/>
      <c r="Q120" s="725"/>
      <c r="R120" s="725"/>
      <c r="S120" s="725"/>
      <c r="T120" s="725"/>
      <c r="U120" s="725"/>
      <c r="V120" s="725"/>
      <c r="W120" s="84"/>
      <c r="X120" s="733" t="s">
        <v>83</v>
      </c>
      <c r="Y120" s="760">
        <v>70.787653902018207</v>
      </c>
      <c r="Z120" s="760">
        <v>14.066163783559199</v>
      </c>
      <c r="AA120" s="760">
        <f t="shared" si="82"/>
        <v>84.853817685577411</v>
      </c>
      <c r="AB120" s="760">
        <v>58.547492811882201</v>
      </c>
      <c r="AC120" s="760">
        <v>97.820333527665596</v>
      </c>
      <c r="AD120" s="760">
        <f t="shared" si="83"/>
        <v>26.30632487369521</v>
      </c>
      <c r="AE120" s="760">
        <f t="shared" si="84"/>
        <v>12.966515842088185</v>
      </c>
      <c r="AF120" s="729">
        <v>2013</v>
      </c>
      <c r="AG120" s="728"/>
      <c r="AO120" s="85"/>
    </row>
    <row r="121" spans="1:41" x14ac:dyDescent="0.4">
      <c r="A121" s="725"/>
      <c r="B121" s="725"/>
      <c r="C121" s="725"/>
      <c r="D121" s="725"/>
      <c r="E121" s="725"/>
      <c r="F121" s="725"/>
      <c r="G121" s="725"/>
      <c r="H121" s="725"/>
      <c r="I121" s="725"/>
      <c r="J121" s="725"/>
      <c r="K121" s="725"/>
      <c r="L121" s="725"/>
      <c r="M121" s="725"/>
      <c r="N121" s="725"/>
      <c r="O121" s="725"/>
      <c r="P121" s="725"/>
      <c r="Q121" s="725"/>
      <c r="R121" s="725"/>
      <c r="S121" s="725"/>
      <c r="T121" s="725"/>
      <c r="U121" s="725"/>
      <c r="V121" s="725"/>
      <c r="W121" s="84"/>
      <c r="X121" s="733" t="s">
        <v>83</v>
      </c>
      <c r="Y121" s="760">
        <v>65.299661866336905</v>
      </c>
      <c r="Z121" s="760">
        <v>15.6677806631479</v>
      </c>
      <c r="AA121" s="760">
        <f t="shared" si="82"/>
        <v>80.967442529484799</v>
      </c>
      <c r="AB121" s="760">
        <v>58.481874115201599</v>
      </c>
      <c r="AC121" s="760">
        <v>85.728647815731506</v>
      </c>
      <c r="AD121" s="760">
        <f t="shared" si="83"/>
        <v>22.4855684142832</v>
      </c>
      <c r="AE121" s="760">
        <f t="shared" si="84"/>
        <v>4.7612052862467067</v>
      </c>
      <c r="AF121" s="729">
        <v>2014</v>
      </c>
      <c r="AG121" s="728"/>
      <c r="AO121" s="85"/>
    </row>
    <row r="122" spans="1:41" x14ac:dyDescent="0.4">
      <c r="A122" s="725"/>
      <c r="B122" s="725"/>
      <c r="C122" s="725"/>
      <c r="D122" s="725"/>
      <c r="E122" s="725"/>
      <c r="F122" s="725"/>
      <c r="G122" s="725"/>
      <c r="H122" s="725"/>
      <c r="I122" s="725"/>
      <c r="J122" s="725"/>
      <c r="K122" s="725"/>
      <c r="L122" s="725"/>
      <c r="M122" s="725"/>
      <c r="N122" s="725"/>
      <c r="O122" s="725"/>
      <c r="P122" s="725"/>
      <c r="Q122" s="725"/>
      <c r="R122" s="725"/>
      <c r="S122" s="725"/>
      <c r="T122" s="725"/>
      <c r="U122" s="725"/>
      <c r="V122" s="725"/>
      <c r="W122" s="84"/>
      <c r="X122" s="733" t="s">
        <v>83</v>
      </c>
      <c r="Y122" s="760">
        <v>45.767380414330802</v>
      </c>
      <c r="Z122" s="760">
        <v>13.438894826429401</v>
      </c>
      <c r="AA122" s="760">
        <f t="shared" si="82"/>
        <v>59.206275240760206</v>
      </c>
      <c r="AB122" s="760">
        <v>36.318379051167298</v>
      </c>
      <c r="AC122" s="760">
        <v>64.291595379782194</v>
      </c>
      <c r="AD122" s="760">
        <f t="shared" si="83"/>
        <v>22.887896189592908</v>
      </c>
      <c r="AE122" s="760">
        <f t="shared" si="84"/>
        <v>5.085320139021988</v>
      </c>
      <c r="AF122" s="729">
        <v>2015</v>
      </c>
      <c r="AG122" s="728"/>
      <c r="AO122" s="85"/>
    </row>
    <row r="123" spans="1:41" x14ac:dyDescent="0.4">
      <c r="A123" s="725"/>
      <c r="B123" s="725"/>
      <c r="C123" s="725"/>
      <c r="D123" s="725"/>
      <c r="E123" s="725"/>
      <c r="F123" s="725"/>
      <c r="G123" s="725"/>
      <c r="H123" s="725"/>
      <c r="I123" s="725"/>
      <c r="J123" s="725"/>
      <c r="K123" s="725"/>
      <c r="L123" s="725"/>
      <c r="M123" s="725"/>
      <c r="N123" s="725"/>
      <c r="O123" s="725"/>
      <c r="P123" s="725"/>
      <c r="Q123" s="725"/>
      <c r="R123" s="725"/>
      <c r="S123" s="725"/>
      <c r="T123" s="725"/>
      <c r="U123" s="725"/>
      <c r="V123" s="725"/>
      <c r="W123" s="84"/>
      <c r="X123" s="733" t="s">
        <v>83</v>
      </c>
      <c r="Y123" s="760">
        <v>36.727681285700498</v>
      </c>
      <c r="Z123" s="760">
        <v>11.2266804927087</v>
      </c>
      <c r="AA123" s="760">
        <f t="shared" si="82"/>
        <v>47.954361778409201</v>
      </c>
      <c r="AB123" s="760">
        <v>32.3718031357283</v>
      </c>
      <c r="AC123" s="760">
        <v>55.518271962152902</v>
      </c>
      <c r="AD123" s="760">
        <f t="shared" si="83"/>
        <v>15.582558642680901</v>
      </c>
      <c r="AE123" s="760">
        <f t="shared" si="84"/>
        <v>7.5639101837437011</v>
      </c>
      <c r="AF123" s="729">
        <v>2016</v>
      </c>
      <c r="AG123" s="728"/>
      <c r="AO123" s="85"/>
    </row>
    <row r="124" spans="1:41" x14ac:dyDescent="0.4">
      <c r="A124" s="725"/>
      <c r="B124" s="725"/>
      <c r="C124" s="725"/>
      <c r="D124" s="725"/>
      <c r="E124" s="725"/>
      <c r="F124" s="725"/>
      <c r="G124" s="725"/>
      <c r="H124" s="725"/>
      <c r="I124" s="725"/>
      <c r="J124" s="725"/>
      <c r="K124" s="725"/>
      <c r="L124" s="725"/>
      <c r="M124" s="725"/>
      <c r="N124" s="725"/>
      <c r="O124" s="725"/>
      <c r="P124" s="725"/>
      <c r="Q124" s="725"/>
      <c r="R124" s="725"/>
      <c r="S124" s="725"/>
      <c r="T124" s="725"/>
      <c r="U124" s="725"/>
      <c r="V124" s="725"/>
      <c r="W124" s="84"/>
      <c r="X124" s="733" t="s">
        <v>83</v>
      </c>
      <c r="Y124" s="760">
        <v>34.734854112989197</v>
      </c>
      <c r="Z124" s="760">
        <v>13.5649720603462</v>
      </c>
      <c r="AA124" s="760">
        <f t="shared" si="82"/>
        <v>48.299826173335397</v>
      </c>
      <c r="AB124" s="760">
        <v>31.210397727554099</v>
      </c>
      <c r="AC124" s="760">
        <v>54.737261646854598</v>
      </c>
      <c r="AD124" s="760">
        <f t="shared" si="83"/>
        <v>17.089428445781298</v>
      </c>
      <c r="AE124" s="760">
        <f t="shared" si="84"/>
        <v>6.4374354735192014</v>
      </c>
      <c r="AF124" s="729">
        <v>2017</v>
      </c>
      <c r="AG124" s="728"/>
      <c r="AO124" s="85"/>
    </row>
    <row r="125" spans="1:41" x14ac:dyDescent="0.4">
      <c r="A125" s="725"/>
      <c r="B125" s="725"/>
      <c r="C125" s="725"/>
      <c r="D125" s="725"/>
      <c r="E125" s="725"/>
      <c r="F125" s="725"/>
      <c r="G125" s="725"/>
      <c r="H125" s="725"/>
      <c r="I125" s="725"/>
      <c r="J125" s="725"/>
      <c r="K125" s="725"/>
      <c r="L125" s="725"/>
      <c r="M125" s="725"/>
      <c r="N125" s="725"/>
      <c r="O125" s="725"/>
      <c r="P125" s="725"/>
      <c r="Q125" s="725"/>
      <c r="R125" s="725"/>
      <c r="S125" s="725"/>
      <c r="T125" s="725"/>
      <c r="U125" s="725"/>
      <c r="V125" s="725"/>
      <c r="W125" s="84"/>
      <c r="X125" s="733" t="s">
        <v>83</v>
      </c>
      <c r="Y125" s="760">
        <v>42.005544995473699</v>
      </c>
      <c r="Z125" s="760">
        <v>12.2386640476963</v>
      </c>
      <c r="AA125" s="760">
        <f t="shared" si="82"/>
        <v>54.244209043170002</v>
      </c>
      <c r="AB125" s="760">
        <v>34.465734377292101</v>
      </c>
      <c r="AC125" s="760">
        <v>61.282343326608903</v>
      </c>
      <c r="AD125" s="760">
        <f t="shared" si="83"/>
        <v>19.778474665877901</v>
      </c>
      <c r="AE125" s="760">
        <f t="shared" si="84"/>
        <v>7.0381342834389002</v>
      </c>
      <c r="AF125" s="729">
        <v>2018</v>
      </c>
      <c r="AG125" s="728"/>
      <c r="AO125" s="85"/>
    </row>
    <row r="126" spans="1:41" x14ac:dyDescent="0.4">
      <c r="A126" s="725"/>
      <c r="B126" s="725"/>
      <c r="C126" s="725"/>
      <c r="D126" s="725"/>
      <c r="E126" s="725"/>
      <c r="F126" s="725"/>
      <c r="G126" s="725"/>
      <c r="H126" s="725"/>
      <c r="I126" s="725"/>
      <c r="J126" s="725"/>
      <c r="K126" s="725"/>
      <c r="L126" s="725"/>
      <c r="M126" s="725"/>
      <c r="N126" s="725"/>
      <c r="O126" s="725"/>
      <c r="P126" s="725"/>
      <c r="Q126" s="725"/>
      <c r="R126" s="725"/>
      <c r="S126" s="725"/>
      <c r="T126" s="725"/>
      <c r="U126" s="725"/>
      <c r="V126" s="725"/>
      <c r="W126" s="84"/>
      <c r="X126" s="733" t="s">
        <v>83</v>
      </c>
      <c r="Y126" s="760">
        <v>29.036446409158501</v>
      </c>
      <c r="Z126" s="760">
        <v>8.6227684153486699</v>
      </c>
      <c r="AA126" s="760">
        <f t="shared" si="82"/>
        <v>37.659214824507174</v>
      </c>
      <c r="AB126" s="760">
        <v>23.2351009184746</v>
      </c>
      <c r="AC126" s="760">
        <v>44.1582180467217</v>
      </c>
      <c r="AD126" s="760">
        <f t="shared" si="83"/>
        <v>14.424113906032574</v>
      </c>
      <c r="AE126" s="760">
        <f t="shared" si="84"/>
        <v>6.499003222214526</v>
      </c>
      <c r="AF126" s="729">
        <v>2019</v>
      </c>
      <c r="AG126" s="727" t="s">
        <v>5</v>
      </c>
      <c r="AO126" s="726"/>
    </row>
    <row r="127" spans="1:41" x14ac:dyDescent="0.4">
      <c r="A127" s="725"/>
      <c r="B127" s="725"/>
      <c r="C127" s="725"/>
      <c r="D127" s="725"/>
      <c r="E127" s="725"/>
      <c r="F127" s="725"/>
      <c r="G127" s="725"/>
      <c r="H127" s="725"/>
      <c r="I127" s="725"/>
      <c r="J127" s="725"/>
      <c r="K127" s="725"/>
      <c r="L127" s="725"/>
      <c r="M127" s="725"/>
      <c r="N127" s="725"/>
      <c r="O127" s="725"/>
      <c r="P127" s="725"/>
      <c r="Q127" s="725"/>
      <c r="R127" s="725"/>
      <c r="S127" s="725"/>
      <c r="T127" s="725"/>
      <c r="U127" s="725"/>
      <c r="V127" s="725"/>
      <c r="W127" s="737"/>
      <c r="X127" s="734"/>
      <c r="Y127" s="760"/>
      <c r="Z127" s="760"/>
      <c r="AA127" s="760"/>
      <c r="AB127" s="760"/>
      <c r="AC127" s="760"/>
      <c r="AD127" s="760"/>
      <c r="AE127" s="760"/>
      <c r="AF127" s="729"/>
      <c r="AG127" s="718"/>
      <c r="AO127" s="725"/>
    </row>
    <row r="128" spans="1:41" x14ac:dyDescent="0.4">
      <c r="A128" s="725"/>
      <c r="B128" s="725"/>
      <c r="C128" s="725"/>
      <c r="D128" s="725"/>
      <c r="E128" s="725"/>
      <c r="F128" s="725"/>
      <c r="G128" s="725"/>
      <c r="H128" s="725"/>
      <c r="I128" s="725"/>
      <c r="J128" s="725"/>
      <c r="K128" s="725"/>
      <c r="L128" s="725"/>
      <c r="M128" s="725"/>
      <c r="N128" s="725"/>
      <c r="O128" s="725"/>
      <c r="P128" s="725"/>
      <c r="Q128" s="725"/>
      <c r="R128" s="725"/>
      <c r="S128" s="725"/>
      <c r="T128" s="725"/>
      <c r="U128" s="725"/>
      <c r="V128" s="725"/>
      <c r="W128" s="736" t="s">
        <v>2</v>
      </c>
      <c r="X128" s="733" t="s">
        <v>83</v>
      </c>
      <c r="Y128" s="760">
        <v>37.364491567366898</v>
      </c>
      <c r="Z128" s="760"/>
      <c r="AA128" s="760">
        <f t="shared" ref="AA128:AA135" si="85">Y128+Z128</f>
        <v>37.364491567366898</v>
      </c>
      <c r="AB128" s="760">
        <v>34.796985818114599</v>
      </c>
      <c r="AC128" s="760">
        <v>42.584376328637497</v>
      </c>
      <c r="AD128" s="760">
        <f t="shared" ref="AD128:AD135" si="86">AA128-AB128</f>
        <v>2.5675057492522981</v>
      </c>
      <c r="AE128" s="760">
        <f t="shared" ref="AE128:AE135" si="87">AC128-AA128</f>
        <v>5.219884761270599</v>
      </c>
      <c r="AF128" s="729">
        <v>2012</v>
      </c>
      <c r="AG128" s="727"/>
      <c r="AO128" s="726"/>
    </row>
    <row r="129" spans="1:41" x14ac:dyDescent="0.4">
      <c r="A129" s="725"/>
      <c r="B129" s="725"/>
      <c r="C129" s="725"/>
      <c r="D129" s="725"/>
      <c r="E129" s="725"/>
      <c r="F129" s="725"/>
      <c r="G129" s="725"/>
      <c r="H129" s="725"/>
      <c r="I129" s="725"/>
      <c r="J129" s="725"/>
      <c r="K129" s="725"/>
      <c r="L129" s="725"/>
      <c r="M129" s="725"/>
      <c r="N129" s="725"/>
      <c r="O129" s="725"/>
      <c r="P129" s="725"/>
      <c r="Q129" s="725"/>
      <c r="R129" s="725"/>
      <c r="S129" s="725"/>
      <c r="T129" s="725"/>
      <c r="U129" s="725"/>
      <c r="V129" s="725"/>
      <c r="W129" s="84"/>
      <c r="X129" s="733" t="s">
        <v>83</v>
      </c>
      <c r="Y129" s="760">
        <v>43.148785592482</v>
      </c>
      <c r="Z129" s="760"/>
      <c r="AA129" s="760">
        <f t="shared" si="85"/>
        <v>43.148785592482</v>
      </c>
      <c r="AB129" s="760">
        <v>38.108535608836902</v>
      </c>
      <c r="AC129" s="760">
        <v>49.264199128805799</v>
      </c>
      <c r="AD129" s="760">
        <f t="shared" si="86"/>
        <v>5.0402499836450971</v>
      </c>
      <c r="AE129" s="760">
        <f t="shared" si="87"/>
        <v>6.1154135363237998</v>
      </c>
      <c r="AF129" s="729">
        <v>2013</v>
      </c>
      <c r="AG129" s="728"/>
      <c r="AO129" s="85"/>
    </row>
    <row r="130" spans="1:41" x14ac:dyDescent="0.4">
      <c r="A130" s="725"/>
      <c r="B130" s="725"/>
      <c r="C130" s="725"/>
      <c r="D130" s="725"/>
      <c r="E130" s="725"/>
      <c r="F130" s="725"/>
      <c r="G130" s="725"/>
      <c r="H130" s="725"/>
      <c r="I130" s="725"/>
      <c r="J130" s="725"/>
      <c r="K130" s="725"/>
      <c r="L130" s="725"/>
      <c r="M130" s="725"/>
      <c r="N130" s="725"/>
      <c r="O130" s="725"/>
      <c r="P130" s="725"/>
      <c r="Q130" s="725"/>
      <c r="R130" s="725"/>
      <c r="S130" s="725"/>
      <c r="T130" s="725"/>
      <c r="U130" s="725"/>
      <c r="V130" s="725"/>
      <c r="W130" s="84"/>
      <c r="X130" s="733" t="s">
        <v>83</v>
      </c>
      <c r="Y130" s="760">
        <v>44.247833180816201</v>
      </c>
      <c r="Z130" s="760"/>
      <c r="AA130" s="760">
        <f t="shared" si="85"/>
        <v>44.247833180816201</v>
      </c>
      <c r="AB130" s="760">
        <v>42.642863955046302</v>
      </c>
      <c r="AC130" s="760">
        <v>47.211812890548501</v>
      </c>
      <c r="AD130" s="760">
        <f t="shared" si="86"/>
        <v>1.6049692257698993</v>
      </c>
      <c r="AE130" s="760">
        <f t="shared" si="87"/>
        <v>2.9639797097322997</v>
      </c>
      <c r="AF130" s="729">
        <v>2014</v>
      </c>
      <c r="AG130" s="728"/>
      <c r="AO130" s="85"/>
    </row>
    <row r="131" spans="1:41" x14ac:dyDescent="0.4">
      <c r="A131" s="725"/>
      <c r="B131" s="725"/>
      <c r="C131" s="725"/>
      <c r="D131" s="725"/>
      <c r="E131" s="725"/>
      <c r="F131" s="725"/>
      <c r="G131" s="725"/>
      <c r="H131" s="725"/>
      <c r="I131" s="725"/>
      <c r="J131" s="725"/>
      <c r="K131" s="725"/>
      <c r="L131" s="725"/>
      <c r="M131" s="725"/>
      <c r="N131" s="725"/>
      <c r="O131" s="725"/>
      <c r="P131" s="725"/>
      <c r="Q131" s="725"/>
      <c r="R131" s="725"/>
      <c r="S131" s="725"/>
      <c r="T131" s="725"/>
      <c r="U131" s="725"/>
      <c r="V131" s="725"/>
      <c r="W131" s="84"/>
      <c r="X131" s="733" t="s">
        <v>83</v>
      </c>
      <c r="Y131" s="760">
        <v>30.197942164565799</v>
      </c>
      <c r="Z131" s="760"/>
      <c r="AA131" s="760">
        <f t="shared" si="85"/>
        <v>30.197942164565799</v>
      </c>
      <c r="AB131" s="760">
        <v>26.349056404537201</v>
      </c>
      <c r="AC131" s="760">
        <v>32.373217411724902</v>
      </c>
      <c r="AD131" s="760">
        <f t="shared" si="86"/>
        <v>3.8488857600285975</v>
      </c>
      <c r="AE131" s="760">
        <f t="shared" si="87"/>
        <v>2.175275247159103</v>
      </c>
      <c r="AF131" s="729">
        <v>2015</v>
      </c>
      <c r="AG131" s="728"/>
      <c r="AO131" s="85"/>
    </row>
    <row r="132" spans="1:41" x14ac:dyDescent="0.4">
      <c r="A132" s="725"/>
      <c r="B132" s="725"/>
      <c r="C132" s="725"/>
      <c r="D132" s="725"/>
      <c r="E132" s="725"/>
      <c r="F132" s="725"/>
      <c r="G132" s="725"/>
      <c r="H132" s="725"/>
      <c r="I132" s="725"/>
      <c r="J132" s="725"/>
      <c r="K132" s="725"/>
      <c r="L132" s="725"/>
      <c r="M132" s="725"/>
      <c r="N132" s="725"/>
      <c r="O132" s="725"/>
      <c r="P132" s="725"/>
      <c r="Q132" s="725"/>
      <c r="R132" s="725"/>
      <c r="S132" s="725"/>
      <c r="T132" s="725"/>
      <c r="U132" s="725"/>
      <c r="V132" s="725"/>
      <c r="W132" s="84"/>
      <c r="X132" s="733" t="s">
        <v>83</v>
      </c>
      <c r="Y132" s="760">
        <v>30.514438788725698</v>
      </c>
      <c r="Z132" s="760"/>
      <c r="AA132" s="760">
        <f t="shared" si="85"/>
        <v>30.514438788725698</v>
      </c>
      <c r="AB132" s="760">
        <v>27.093762043293498</v>
      </c>
      <c r="AC132" s="760">
        <v>34.012260876222101</v>
      </c>
      <c r="AD132" s="760">
        <f t="shared" si="86"/>
        <v>3.4206767454321998</v>
      </c>
      <c r="AE132" s="760">
        <f t="shared" si="87"/>
        <v>3.4978220874964023</v>
      </c>
      <c r="AF132" s="729">
        <v>2016</v>
      </c>
      <c r="AG132" s="728"/>
      <c r="AO132" s="85"/>
    </row>
    <row r="133" spans="1:41" x14ac:dyDescent="0.4">
      <c r="A133" s="725"/>
      <c r="B133" s="725"/>
      <c r="C133" s="725"/>
      <c r="D133" s="725"/>
      <c r="E133" s="725"/>
      <c r="F133" s="725"/>
      <c r="G133" s="725"/>
      <c r="H133" s="725"/>
      <c r="I133" s="725"/>
      <c r="J133" s="725"/>
      <c r="K133" s="725"/>
      <c r="L133" s="725"/>
      <c r="M133" s="725"/>
      <c r="N133" s="725"/>
      <c r="O133" s="725"/>
      <c r="P133" s="725"/>
      <c r="Q133" s="725"/>
      <c r="R133" s="725"/>
      <c r="S133" s="725"/>
      <c r="T133" s="725"/>
      <c r="U133" s="725"/>
      <c r="V133" s="725"/>
      <c r="W133" s="84"/>
      <c r="X133" s="733" t="s">
        <v>83</v>
      </c>
      <c r="Y133" s="760">
        <v>26.259452674944701</v>
      </c>
      <c r="Z133" s="760"/>
      <c r="AA133" s="760">
        <f t="shared" si="85"/>
        <v>26.259452674944701</v>
      </c>
      <c r="AB133" s="760">
        <v>22.407303232492598</v>
      </c>
      <c r="AC133" s="760">
        <v>33.520633955027598</v>
      </c>
      <c r="AD133" s="760">
        <f t="shared" si="86"/>
        <v>3.8521494424521023</v>
      </c>
      <c r="AE133" s="760">
        <f t="shared" si="87"/>
        <v>7.2611812800828979</v>
      </c>
      <c r="AF133" s="729">
        <v>2017</v>
      </c>
      <c r="AG133" s="728"/>
      <c r="AO133" s="85"/>
    </row>
    <row r="134" spans="1:41" x14ac:dyDescent="0.4">
      <c r="A134" s="725"/>
      <c r="B134" s="725"/>
      <c r="C134" s="725"/>
      <c r="D134" s="725"/>
      <c r="E134" s="725"/>
      <c r="F134" s="725"/>
      <c r="G134" s="725"/>
      <c r="H134" s="725"/>
      <c r="I134" s="725"/>
      <c r="J134" s="725"/>
      <c r="K134" s="725"/>
      <c r="L134" s="725"/>
      <c r="M134" s="725"/>
      <c r="N134" s="725"/>
      <c r="O134" s="725"/>
      <c r="P134" s="725"/>
      <c r="Q134" s="725"/>
      <c r="R134" s="725"/>
      <c r="S134" s="725"/>
      <c r="T134" s="725"/>
      <c r="U134" s="725"/>
      <c r="V134" s="725"/>
      <c r="W134" s="84"/>
      <c r="X134" s="733" t="s">
        <v>83</v>
      </c>
      <c r="Y134" s="760">
        <v>33.254587480560097</v>
      </c>
      <c r="Z134" s="760"/>
      <c r="AA134" s="760">
        <f t="shared" si="85"/>
        <v>33.254587480560097</v>
      </c>
      <c r="AB134" s="760">
        <v>23.115603139903499</v>
      </c>
      <c r="AC134" s="760">
        <v>39.675639072653802</v>
      </c>
      <c r="AD134" s="760">
        <f t="shared" si="86"/>
        <v>10.138984340656599</v>
      </c>
      <c r="AE134" s="760">
        <f t="shared" si="87"/>
        <v>6.4210515920937041</v>
      </c>
      <c r="AF134" s="729">
        <v>2018</v>
      </c>
      <c r="AG134" s="728"/>
      <c r="AO134" s="85"/>
    </row>
    <row r="135" spans="1:41" x14ac:dyDescent="0.4">
      <c r="A135" s="725"/>
      <c r="B135" s="725"/>
      <c r="C135" s="725"/>
      <c r="D135" s="725"/>
      <c r="E135" s="725"/>
      <c r="F135" s="725"/>
      <c r="G135" s="725"/>
      <c r="H135" s="725"/>
      <c r="I135" s="725"/>
      <c r="J135" s="725"/>
      <c r="K135" s="725"/>
      <c r="L135" s="725"/>
      <c r="M135" s="725"/>
      <c r="N135" s="725"/>
      <c r="O135" s="725"/>
      <c r="P135" s="725"/>
      <c r="Q135" s="725"/>
      <c r="R135" s="725"/>
      <c r="S135" s="725"/>
      <c r="T135" s="725"/>
      <c r="U135" s="725"/>
      <c r="V135" s="725"/>
      <c r="W135" s="84"/>
      <c r="X135" s="733" t="s">
        <v>83</v>
      </c>
      <c r="Y135" s="760">
        <v>37.839266732361203</v>
      </c>
      <c r="Z135" s="760"/>
      <c r="AA135" s="760">
        <f t="shared" si="85"/>
        <v>37.839266732361203</v>
      </c>
      <c r="AB135" s="760">
        <v>29.081622074485701</v>
      </c>
      <c r="AC135" s="760">
        <v>46.503582496687997</v>
      </c>
      <c r="AD135" s="760">
        <f t="shared" si="86"/>
        <v>8.7576446578755025</v>
      </c>
      <c r="AE135" s="760">
        <f t="shared" si="87"/>
        <v>8.6643157643267941</v>
      </c>
      <c r="AF135" s="729">
        <v>2019</v>
      </c>
      <c r="AG135" s="727" t="s">
        <v>2</v>
      </c>
      <c r="AO135" s="726"/>
    </row>
    <row r="136" spans="1:41" x14ac:dyDescent="0.4">
      <c r="A136" s="725"/>
      <c r="B136" s="725"/>
      <c r="C136" s="725"/>
      <c r="D136" s="725"/>
      <c r="E136" s="725"/>
      <c r="F136" s="725"/>
      <c r="G136" s="725"/>
      <c r="H136" s="725"/>
      <c r="I136" s="725"/>
      <c r="J136" s="725"/>
      <c r="K136" s="725"/>
      <c r="L136" s="725"/>
      <c r="M136" s="725"/>
      <c r="N136" s="725"/>
      <c r="O136" s="725"/>
      <c r="P136" s="725"/>
      <c r="Q136" s="725"/>
      <c r="R136" s="725"/>
      <c r="S136" s="725"/>
      <c r="T136" s="725"/>
      <c r="U136" s="725"/>
      <c r="V136" s="725"/>
      <c r="W136" s="737"/>
      <c r="X136" s="734"/>
      <c r="Y136" s="718"/>
      <c r="Z136" s="718"/>
      <c r="AA136" s="718"/>
      <c r="AB136" s="718"/>
      <c r="AC136" s="718"/>
      <c r="AD136" s="718"/>
      <c r="AE136" s="718"/>
      <c r="AF136" s="718"/>
      <c r="AG136" s="718"/>
      <c r="AO136" s="725"/>
    </row>
    <row r="137" spans="1:41" x14ac:dyDescent="0.4">
      <c r="A137" s="725"/>
      <c r="B137" s="725"/>
      <c r="C137" s="725"/>
      <c r="D137" s="725"/>
      <c r="E137" s="725"/>
      <c r="F137" s="725"/>
      <c r="G137" s="725"/>
      <c r="H137" s="725"/>
      <c r="I137" s="725"/>
      <c r="J137" s="725"/>
      <c r="K137" s="725"/>
      <c r="L137" s="725"/>
      <c r="M137" s="725"/>
      <c r="N137" s="725"/>
      <c r="O137" s="725"/>
      <c r="P137" s="725"/>
      <c r="Q137" s="725"/>
      <c r="R137" s="725"/>
      <c r="S137" s="725"/>
      <c r="T137" s="725"/>
      <c r="U137" s="725"/>
      <c r="V137" s="725"/>
      <c r="W137" s="736" t="s">
        <v>638</v>
      </c>
      <c r="X137" s="733" t="s">
        <v>83</v>
      </c>
      <c r="Y137" s="760">
        <v>34.252604470720001</v>
      </c>
      <c r="Z137" s="760">
        <v>23.397689935414999</v>
      </c>
      <c r="AA137" s="760">
        <f>Y137+Z137</f>
        <v>57.650294406135004</v>
      </c>
      <c r="AB137" s="760">
        <v>54.928567788916702</v>
      </c>
      <c r="AC137" s="760">
        <v>59.964524135168702</v>
      </c>
      <c r="AD137" s="760">
        <f>AA137-AB137</f>
        <v>2.7217266172183017</v>
      </c>
      <c r="AE137" s="760">
        <f>AC137-AA137</f>
        <v>2.3142297290336984</v>
      </c>
      <c r="AF137" s="729">
        <v>2012</v>
      </c>
      <c r="AG137" s="727"/>
      <c r="AO137" s="726"/>
    </row>
    <row r="138" spans="1:41" x14ac:dyDescent="0.4">
      <c r="A138" s="725"/>
      <c r="B138" s="725"/>
      <c r="C138" s="725"/>
      <c r="D138" s="725"/>
      <c r="E138" s="725"/>
      <c r="F138" s="725"/>
      <c r="G138" s="725"/>
      <c r="H138" s="725"/>
      <c r="I138" s="725"/>
      <c r="J138" s="725"/>
      <c r="K138" s="725"/>
      <c r="L138" s="725"/>
      <c r="M138" s="725"/>
      <c r="N138" s="725"/>
      <c r="O138" s="725"/>
      <c r="P138" s="725"/>
      <c r="Q138" s="725"/>
      <c r="R138" s="725"/>
      <c r="S138" s="725"/>
      <c r="T138" s="725"/>
      <c r="U138" s="725"/>
      <c r="V138" s="725"/>
      <c r="W138" s="84"/>
      <c r="X138" s="733" t="s">
        <v>83</v>
      </c>
      <c r="Y138" s="760">
        <v>37.243550479249102</v>
      </c>
      <c r="Z138" s="760">
        <v>13.703492120469599</v>
      </c>
      <c r="AA138" s="760">
        <f t="shared" ref="AA138:AA144" si="88">Y138+Z138</f>
        <v>50.947042599718699</v>
      </c>
      <c r="AB138" s="760">
        <v>47.870117476466703</v>
      </c>
      <c r="AC138" s="760">
        <v>52.649323563635598</v>
      </c>
      <c r="AD138" s="760">
        <f t="shared" ref="AD138:AD144" si="89">AA138-AB138</f>
        <v>3.0769251232519963</v>
      </c>
      <c r="AE138" s="760">
        <f t="shared" ref="AE138:AE144" si="90">AC138-AA138</f>
        <v>1.7022809639168983</v>
      </c>
      <c r="AF138" s="729">
        <v>2013</v>
      </c>
      <c r="AG138" s="728"/>
      <c r="AO138" s="85"/>
    </row>
    <row r="139" spans="1:41" x14ac:dyDescent="0.4">
      <c r="A139" s="725"/>
      <c r="B139" s="725"/>
      <c r="C139" s="725"/>
      <c r="D139" s="725"/>
      <c r="E139" s="725"/>
      <c r="F139" s="725"/>
      <c r="G139" s="725"/>
      <c r="H139" s="725"/>
      <c r="I139" s="725"/>
      <c r="J139" s="725"/>
      <c r="K139" s="725"/>
      <c r="L139" s="725"/>
      <c r="M139" s="725"/>
      <c r="N139" s="725"/>
      <c r="O139" s="725"/>
      <c r="P139" s="725"/>
      <c r="Q139" s="725"/>
      <c r="R139" s="725"/>
      <c r="S139" s="725"/>
      <c r="T139" s="725"/>
      <c r="U139" s="725"/>
      <c r="V139" s="725"/>
      <c r="W139" s="84"/>
      <c r="X139" s="733" t="s">
        <v>83</v>
      </c>
      <c r="Y139" s="760">
        <v>42.613401919919099</v>
      </c>
      <c r="Z139" s="760">
        <v>5.6739468976319003</v>
      </c>
      <c r="AA139" s="760">
        <f t="shared" si="88"/>
        <v>48.287348817550999</v>
      </c>
      <c r="AB139" s="760">
        <v>46.862797790078297</v>
      </c>
      <c r="AC139" s="760">
        <v>57.362498253130397</v>
      </c>
      <c r="AD139" s="760">
        <f t="shared" si="89"/>
        <v>1.4245510274727025</v>
      </c>
      <c r="AE139" s="760">
        <f t="shared" si="90"/>
        <v>9.075149435579398</v>
      </c>
      <c r="AF139" s="729">
        <v>2014</v>
      </c>
      <c r="AG139" s="728"/>
      <c r="AO139" s="85"/>
    </row>
    <row r="140" spans="1:41" x14ac:dyDescent="0.4">
      <c r="A140" s="725"/>
      <c r="B140" s="725"/>
      <c r="C140" s="725"/>
      <c r="D140" s="725"/>
      <c r="E140" s="725"/>
      <c r="F140" s="725"/>
      <c r="G140" s="725"/>
      <c r="H140" s="725"/>
      <c r="I140" s="725"/>
      <c r="J140" s="725"/>
      <c r="K140" s="725"/>
      <c r="L140" s="725"/>
      <c r="M140" s="725"/>
      <c r="N140" s="725"/>
      <c r="O140" s="725"/>
      <c r="P140" s="725"/>
      <c r="Q140" s="725"/>
      <c r="R140" s="725"/>
      <c r="S140" s="725"/>
      <c r="T140" s="725"/>
      <c r="U140" s="725"/>
      <c r="V140" s="725"/>
      <c r="W140" s="84"/>
      <c r="X140" s="733" t="s">
        <v>83</v>
      </c>
      <c r="Y140" s="760">
        <v>30.913925843864199</v>
      </c>
      <c r="Z140" s="760">
        <v>11.5736166336116</v>
      </c>
      <c r="AA140" s="760">
        <f t="shared" si="88"/>
        <v>42.487542477475799</v>
      </c>
      <c r="AB140" s="760">
        <v>40.577407451291698</v>
      </c>
      <c r="AC140" s="760">
        <v>50.116519772463398</v>
      </c>
      <c r="AD140" s="760">
        <f t="shared" si="89"/>
        <v>1.9101350261841006</v>
      </c>
      <c r="AE140" s="760">
        <f t="shared" si="90"/>
        <v>7.6289772949875996</v>
      </c>
      <c r="AF140" s="729">
        <v>2015</v>
      </c>
      <c r="AG140" s="728"/>
      <c r="AO140" s="85"/>
    </row>
    <row r="141" spans="1:41" x14ac:dyDescent="0.4">
      <c r="A141" s="725"/>
      <c r="B141" s="725"/>
      <c r="C141" s="725"/>
      <c r="D141" s="725"/>
      <c r="E141" s="725"/>
      <c r="F141" s="725"/>
      <c r="G141" s="725"/>
      <c r="H141" s="725"/>
      <c r="I141" s="725"/>
      <c r="J141" s="725"/>
      <c r="K141" s="725"/>
      <c r="L141" s="725"/>
      <c r="M141" s="725"/>
      <c r="N141" s="725"/>
      <c r="O141" s="725"/>
      <c r="P141" s="725"/>
      <c r="Q141" s="725"/>
      <c r="R141" s="725"/>
      <c r="S141" s="725"/>
      <c r="T141" s="725"/>
      <c r="U141" s="725"/>
      <c r="V141" s="725"/>
      <c r="W141" s="84"/>
      <c r="X141" s="733" t="s">
        <v>83</v>
      </c>
      <c r="Y141" s="760">
        <v>31.351457854424002</v>
      </c>
      <c r="Z141" s="760">
        <v>13.994750046733801</v>
      </c>
      <c r="AA141" s="760">
        <f t="shared" si="88"/>
        <v>45.346207901157804</v>
      </c>
      <c r="AB141" s="760">
        <v>42.210191400115498</v>
      </c>
      <c r="AC141" s="760">
        <v>48.561621226577302</v>
      </c>
      <c r="AD141" s="760">
        <f t="shared" si="89"/>
        <v>3.136016501042306</v>
      </c>
      <c r="AE141" s="760">
        <f t="shared" si="90"/>
        <v>3.2154133254194974</v>
      </c>
      <c r="AF141" s="729">
        <v>2016</v>
      </c>
      <c r="AG141" s="728"/>
      <c r="AO141" s="85"/>
    </row>
    <row r="142" spans="1:41" x14ac:dyDescent="0.4">
      <c r="A142" s="725"/>
      <c r="B142" s="725"/>
      <c r="C142" s="725"/>
      <c r="D142" s="725"/>
      <c r="E142" s="725"/>
      <c r="F142" s="725"/>
      <c r="G142" s="725"/>
      <c r="H142" s="725"/>
      <c r="I142" s="725"/>
      <c r="J142" s="725"/>
      <c r="K142" s="725"/>
      <c r="L142" s="725"/>
      <c r="M142" s="725"/>
      <c r="N142" s="725"/>
      <c r="O142" s="725"/>
      <c r="P142" s="725"/>
      <c r="Q142" s="725"/>
      <c r="R142" s="725"/>
      <c r="S142" s="725"/>
      <c r="T142" s="725"/>
      <c r="U142" s="725"/>
      <c r="V142" s="725"/>
      <c r="W142" s="84"/>
      <c r="X142" s="733" t="s">
        <v>83</v>
      </c>
      <c r="Y142" s="760">
        <v>32.878340669353697</v>
      </c>
      <c r="Z142" s="760">
        <v>16.740808320248298</v>
      </c>
      <c r="AA142" s="760">
        <f t="shared" si="88"/>
        <v>49.619148989601996</v>
      </c>
      <c r="AB142" s="760">
        <v>45.017666553791997</v>
      </c>
      <c r="AC142" s="760">
        <v>52.536976074438002</v>
      </c>
      <c r="AD142" s="760">
        <f t="shared" si="89"/>
        <v>4.6014824358099986</v>
      </c>
      <c r="AE142" s="760">
        <f t="shared" si="90"/>
        <v>2.9178270848360057</v>
      </c>
      <c r="AF142" s="729">
        <v>2017</v>
      </c>
      <c r="AG142" s="728"/>
      <c r="AO142" s="85"/>
    </row>
    <row r="143" spans="1:41" x14ac:dyDescent="0.4">
      <c r="A143" s="725"/>
      <c r="B143" s="725"/>
      <c r="C143" s="725"/>
      <c r="D143" s="725"/>
      <c r="E143" s="725"/>
      <c r="F143" s="725"/>
      <c r="G143" s="725"/>
      <c r="H143" s="725"/>
      <c r="I143" s="725"/>
      <c r="J143" s="725"/>
      <c r="K143" s="725"/>
      <c r="L143" s="725"/>
      <c r="M143" s="725"/>
      <c r="N143" s="725"/>
      <c r="O143" s="725"/>
      <c r="P143" s="725"/>
      <c r="Q143" s="725"/>
      <c r="R143" s="725"/>
      <c r="S143" s="725"/>
      <c r="T143" s="725"/>
      <c r="U143" s="725"/>
      <c r="V143" s="725"/>
      <c r="W143" s="84"/>
      <c r="X143" s="733" t="s">
        <v>83</v>
      </c>
      <c r="Y143" s="760">
        <v>35.207388415922402</v>
      </c>
      <c r="Z143" s="760">
        <v>10.0587400264276</v>
      </c>
      <c r="AA143" s="760">
        <f t="shared" si="88"/>
        <v>45.266128442350002</v>
      </c>
      <c r="AB143" s="760">
        <v>42.983994574952597</v>
      </c>
      <c r="AC143" s="760">
        <v>46.889010725210497</v>
      </c>
      <c r="AD143" s="760">
        <f t="shared" si="89"/>
        <v>2.2821338673974054</v>
      </c>
      <c r="AE143" s="760">
        <f t="shared" si="90"/>
        <v>1.6228822828604947</v>
      </c>
      <c r="AF143" s="729">
        <v>2018</v>
      </c>
      <c r="AG143" s="728"/>
      <c r="AO143" s="85"/>
    </row>
    <row r="144" spans="1:41" x14ac:dyDescent="0.4">
      <c r="A144" s="725"/>
      <c r="B144" s="725"/>
      <c r="C144" s="725"/>
      <c r="D144" s="725"/>
      <c r="E144" s="725"/>
      <c r="F144" s="725"/>
      <c r="G144" s="725"/>
      <c r="H144" s="725"/>
      <c r="I144" s="725"/>
      <c r="J144" s="725"/>
      <c r="K144" s="725"/>
      <c r="L144" s="725"/>
      <c r="M144" s="725"/>
      <c r="N144" s="725"/>
      <c r="O144" s="725"/>
      <c r="P144" s="725"/>
      <c r="Q144" s="725"/>
      <c r="R144" s="725"/>
      <c r="S144" s="725"/>
      <c r="T144" s="725"/>
      <c r="U144" s="725"/>
      <c r="V144" s="725"/>
      <c r="W144" s="84"/>
      <c r="X144" s="733" t="s">
        <v>83</v>
      </c>
      <c r="Y144" s="760">
        <v>26.873294117316501</v>
      </c>
      <c r="Z144" s="760">
        <v>13.514924654056699</v>
      </c>
      <c r="AA144" s="760">
        <f t="shared" si="88"/>
        <v>40.388218771373204</v>
      </c>
      <c r="AB144" s="760">
        <v>36.357889018612397</v>
      </c>
      <c r="AC144" s="760">
        <v>42.080552045102202</v>
      </c>
      <c r="AD144" s="760">
        <f t="shared" si="89"/>
        <v>4.0303297527608066</v>
      </c>
      <c r="AE144" s="760">
        <f t="shared" si="90"/>
        <v>1.6923332737289982</v>
      </c>
      <c r="AF144" s="729">
        <v>2019</v>
      </c>
      <c r="AG144" s="727" t="s">
        <v>638</v>
      </c>
      <c r="AO144" s="726"/>
    </row>
    <row r="145" spans="1:41" x14ac:dyDescent="0.4">
      <c r="A145" s="725"/>
      <c r="B145" s="725"/>
      <c r="C145" s="725"/>
      <c r="D145" s="725"/>
      <c r="E145" s="725"/>
      <c r="F145" s="725"/>
      <c r="G145" s="725"/>
      <c r="H145" s="725"/>
      <c r="I145" s="725"/>
      <c r="J145" s="725"/>
      <c r="K145" s="725"/>
      <c r="L145" s="725"/>
      <c r="M145" s="725"/>
      <c r="N145" s="725"/>
      <c r="O145" s="725"/>
      <c r="P145" s="725"/>
      <c r="Q145" s="725"/>
      <c r="R145" s="725"/>
      <c r="S145" s="725"/>
      <c r="T145" s="725"/>
      <c r="U145" s="725"/>
      <c r="V145" s="725"/>
      <c r="W145" s="737"/>
      <c r="X145" s="734"/>
      <c r="Y145" s="718"/>
      <c r="Z145" s="718"/>
      <c r="AA145" s="718"/>
      <c r="AB145" s="718"/>
      <c r="AC145" s="718"/>
      <c r="AD145" s="718"/>
      <c r="AE145" s="718"/>
      <c r="AF145" s="718"/>
      <c r="AG145" s="718"/>
      <c r="AO145" s="725"/>
    </row>
    <row r="146" spans="1:41" x14ac:dyDescent="0.4">
      <c r="A146" s="725"/>
      <c r="B146" s="725"/>
      <c r="C146" s="725"/>
      <c r="D146" s="725"/>
      <c r="E146" s="725"/>
      <c r="F146" s="725"/>
      <c r="G146" s="725"/>
      <c r="H146" s="725"/>
      <c r="I146" s="725"/>
      <c r="J146" s="725"/>
      <c r="K146" s="725"/>
      <c r="L146" s="725"/>
      <c r="M146" s="725"/>
      <c r="N146" s="725"/>
      <c r="O146" s="725"/>
      <c r="P146" s="725"/>
      <c r="Q146" s="725"/>
      <c r="R146" s="725"/>
      <c r="S146" s="725"/>
      <c r="T146" s="725"/>
      <c r="U146" s="725"/>
      <c r="V146" s="725"/>
      <c r="W146" s="736" t="s">
        <v>1</v>
      </c>
      <c r="X146" s="733" t="s">
        <v>83</v>
      </c>
      <c r="Y146" s="760">
        <v>45.092634380207201</v>
      </c>
      <c r="Z146" s="760">
        <v>15.757444369024901</v>
      </c>
      <c r="AA146" s="760">
        <f t="shared" ref="AA146:AA153" si="91">Y146+Z146</f>
        <v>60.850078749232104</v>
      </c>
      <c r="AB146" s="760">
        <v>48.585989836108702</v>
      </c>
      <c r="AC146" s="760">
        <v>63.470586482956101</v>
      </c>
      <c r="AD146" s="760">
        <f t="shared" ref="AD146:AD153" si="92">AA146-AB146</f>
        <v>12.264088913123402</v>
      </c>
      <c r="AE146" s="760">
        <f t="shared" ref="AE146:AE153" si="93">AC146-AA146</f>
        <v>2.620507733723997</v>
      </c>
      <c r="AF146" s="729">
        <v>2012</v>
      </c>
      <c r="AG146" s="727"/>
      <c r="AO146" s="726"/>
    </row>
    <row r="147" spans="1:41" x14ac:dyDescent="0.4">
      <c r="A147" s="725"/>
      <c r="B147" s="725"/>
      <c r="C147" s="725"/>
      <c r="D147" s="725"/>
      <c r="E147" s="725"/>
      <c r="F147" s="725"/>
      <c r="G147" s="725"/>
      <c r="H147" s="725"/>
      <c r="I147" s="725"/>
      <c r="J147" s="725"/>
      <c r="K147" s="725"/>
      <c r="L147" s="725"/>
      <c r="M147" s="725"/>
      <c r="N147" s="725"/>
      <c r="O147" s="725"/>
      <c r="P147" s="725"/>
      <c r="Q147" s="725"/>
      <c r="R147" s="725"/>
      <c r="S147" s="725"/>
      <c r="T147" s="725"/>
      <c r="U147" s="725"/>
      <c r="V147" s="725"/>
      <c r="W147" s="84"/>
      <c r="X147" s="733" t="s">
        <v>83</v>
      </c>
      <c r="Y147" s="760">
        <v>49.477887389553203</v>
      </c>
      <c r="Z147" s="760">
        <v>21.538830126904799</v>
      </c>
      <c r="AA147" s="760">
        <f t="shared" si="91"/>
        <v>71.016717516458002</v>
      </c>
      <c r="AB147" s="760">
        <v>48.6260698904428</v>
      </c>
      <c r="AC147" s="760">
        <v>76.913256818694194</v>
      </c>
      <c r="AD147" s="760">
        <f t="shared" si="92"/>
        <v>22.390647626015202</v>
      </c>
      <c r="AE147" s="760">
        <f t="shared" si="93"/>
        <v>5.8965393022361923</v>
      </c>
      <c r="AF147" s="729">
        <v>2013</v>
      </c>
      <c r="AG147" s="728"/>
      <c r="AO147" s="85"/>
    </row>
    <row r="148" spans="1:41" x14ac:dyDescent="0.4">
      <c r="A148" s="725"/>
      <c r="B148" s="725"/>
      <c r="C148" s="725"/>
      <c r="D148" s="725"/>
      <c r="E148" s="725"/>
      <c r="F148" s="725"/>
      <c r="G148" s="725"/>
      <c r="H148" s="725"/>
      <c r="I148" s="725"/>
      <c r="J148" s="725"/>
      <c r="K148" s="725"/>
      <c r="L148" s="725"/>
      <c r="M148" s="725"/>
      <c r="N148" s="725"/>
      <c r="O148" s="725"/>
      <c r="P148" s="725"/>
      <c r="Q148" s="725"/>
      <c r="R148" s="725"/>
      <c r="S148" s="725"/>
      <c r="T148" s="725"/>
      <c r="U148" s="725"/>
      <c r="V148" s="725"/>
      <c r="W148" s="84"/>
      <c r="X148" s="733" t="s">
        <v>83</v>
      </c>
      <c r="Y148" s="760">
        <v>59.639467073662502</v>
      </c>
      <c r="Z148" s="760">
        <v>20.6917466939761</v>
      </c>
      <c r="AA148" s="760">
        <f t="shared" si="91"/>
        <v>80.331213767638602</v>
      </c>
      <c r="AB148" s="760">
        <v>62.793414705531198</v>
      </c>
      <c r="AC148" s="760">
        <v>84.033647854713706</v>
      </c>
      <c r="AD148" s="760">
        <f t="shared" si="92"/>
        <v>17.537799062107403</v>
      </c>
      <c r="AE148" s="760">
        <f t="shared" si="93"/>
        <v>3.7024340870751047</v>
      </c>
      <c r="AF148" s="729">
        <v>2014</v>
      </c>
      <c r="AG148" s="728"/>
      <c r="AO148" s="85"/>
    </row>
    <row r="149" spans="1:41" x14ac:dyDescent="0.4">
      <c r="A149" s="725"/>
      <c r="B149" s="725"/>
      <c r="C149" s="725"/>
      <c r="D149" s="725"/>
      <c r="E149" s="725"/>
      <c r="F149" s="725"/>
      <c r="G149" s="725"/>
      <c r="H149" s="725"/>
      <c r="I149" s="725"/>
      <c r="J149" s="725"/>
      <c r="K149" s="725"/>
      <c r="L149" s="725"/>
      <c r="M149" s="725"/>
      <c r="N149" s="725"/>
      <c r="O149" s="725"/>
      <c r="P149" s="725"/>
      <c r="Q149" s="725"/>
      <c r="R149" s="725"/>
      <c r="S149" s="725"/>
      <c r="T149" s="725"/>
      <c r="U149" s="725"/>
      <c r="V149" s="725"/>
      <c r="W149" s="84"/>
      <c r="X149" s="733" t="s">
        <v>83</v>
      </c>
      <c r="Y149" s="760">
        <v>39.862246048243101</v>
      </c>
      <c r="Z149" s="760">
        <v>18.6505387609289</v>
      </c>
      <c r="AA149" s="760">
        <f t="shared" si="91"/>
        <v>58.512784809172004</v>
      </c>
      <c r="AB149" s="760">
        <v>52.000682323741898</v>
      </c>
      <c r="AC149" s="760">
        <v>65.886536567272501</v>
      </c>
      <c r="AD149" s="760">
        <f t="shared" si="92"/>
        <v>6.5121024854301055</v>
      </c>
      <c r="AE149" s="760">
        <f t="shared" si="93"/>
        <v>7.3737517581004965</v>
      </c>
      <c r="AF149" s="729">
        <v>2015</v>
      </c>
      <c r="AG149" s="728"/>
      <c r="AO149" s="85"/>
    </row>
    <row r="150" spans="1:41" x14ac:dyDescent="0.4">
      <c r="A150" s="725"/>
      <c r="B150" s="725"/>
      <c r="C150" s="725"/>
      <c r="D150" s="725"/>
      <c r="E150" s="725"/>
      <c r="F150" s="725"/>
      <c r="G150" s="725"/>
      <c r="H150" s="725"/>
      <c r="I150" s="725"/>
      <c r="J150" s="725"/>
      <c r="K150" s="725"/>
      <c r="L150" s="725"/>
      <c r="M150" s="725"/>
      <c r="N150" s="725"/>
      <c r="O150" s="725"/>
      <c r="P150" s="725"/>
      <c r="Q150" s="725"/>
      <c r="R150" s="725"/>
      <c r="S150" s="725"/>
      <c r="T150" s="725"/>
      <c r="U150" s="725"/>
      <c r="V150" s="725"/>
      <c r="W150" s="84"/>
      <c r="X150" s="733" t="s">
        <v>83</v>
      </c>
      <c r="Y150" s="760">
        <v>32.125169491638502</v>
      </c>
      <c r="Z150" s="760">
        <v>16.702563093197799</v>
      </c>
      <c r="AA150" s="760">
        <f t="shared" si="91"/>
        <v>48.827732584836298</v>
      </c>
      <c r="AB150" s="760">
        <v>43.430876233956397</v>
      </c>
      <c r="AC150" s="760">
        <v>56.281187687811403</v>
      </c>
      <c r="AD150" s="760">
        <f t="shared" si="92"/>
        <v>5.3968563508799008</v>
      </c>
      <c r="AE150" s="760">
        <f t="shared" si="93"/>
        <v>7.4534551029751057</v>
      </c>
      <c r="AF150" s="729">
        <v>2016</v>
      </c>
      <c r="AG150" s="728"/>
      <c r="AO150" s="85"/>
    </row>
    <row r="151" spans="1:41" x14ac:dyDescent="0.4">
      <c r="A151" s="725"/>
      <c r="B151" s="725"/>
      <c r="C151" s="725"/>
      <c r="D151" s="725"/>
      <c r="E151" s="725"/>
      <c r="F151" s="725"/>
      <c r="G151" s="725"/>
      <c r="H151" s="725"/>
      <c r="I151" s="725"/>
      <c r="J151" s="725"/>
      <c r="K151" s="725"/>
      <c r="L151" s="725"/>
      <c r="M151" s="725"/>
      <c r="N151" s="725"/>
      <c r="O151" s="725"/>
      <c r="P151" s="725"/>
      <c r="Q151" s="725"/>
      <c r="R151" s="725"/>
      <c r="S151" s="725"/>
      <c r="T151" s="725"/>
      <c r="U151" s="725"/>
      <c r="V151" s="725"/>
      <c r="W151" s="84"/>
      <c r="X151" s="733" t="s">
        <v>83</v>
      </c>
      <c r="Y151" s="760">
        <v>33.818534603641197</v>
      </c>
      <c r="Z151" s="760">
        <v>15.815832846865201</v>
      </c>
      <c r="AA151" s="760">
        <f t="shared" si="91"/>
        <v>49.634367450506396</v>
      </c>
      <c r="AB151" s="760">
        <v>44.616217156306</v>
      </c>
      <c r="AC151" s="760">
        <v>55.271941835772402</v>
      </c>
      <c r="AD151" s="760">
        <f t="shared" si="92"/>
        <v>5.0181502942003959</v>
      </c>
      <c r="AE151" s="760">
        <f t="shared" si="93"/>
        <v>5.6375743852660065</v>
      </c>
      <c r="AF151" s="729">
        <v>2017</v>
      </c>
      <c r="AG151" s="728"/>
      <c r="AO151" s="85"/>
    </row>
    <row r="152" spans="1:41" x14ac:dyDescent="0.4">
      <c r="A152" s="725"/>
      <c r="B152" s="725"/>
      <c r="C152" s="725"/>
      <c r="D152" s="725"/>
      <c r="E152" s="725"/>
      <c r="F152" s="725"/>
      <c r="G152" s="725"/>
      <c r="H152" s="725"/>
      <c r="I152" s="725"/>
      <c r="J152" s="725"/>
      <c r="K152" s="725"/>
      <c r="L152" s="725"/>
      <c r="M152" s="725"/>
      <c r="N152" s="725"/>
      <c r="O152" s="725"/>
      <c r="P152" s="725"/>
      <c r="Q152" s="725"/>
      <c r="R152" s="725"/>
      <c r="S152" s="725"/>
      <c r="T152" s="725"/>
      <c r="U152" s="725"/>
      <c r="V152" s="725"/>
      <c r="W152" s="84"/>
      <c r="X152" s="733" t="s">
        <v>83</v>
      </c>
      <c r="Y152" s="760">
        <v>39.436782171202701</v>
      </c>
      <c r="Z152" s="760">
        <v>21.115371280389301</v>
      </c>
      <c r="AA152" s="760">
        <f t="shared" si="91"/>
        <v>60.552153451592005</v>
      </c>
      <c r="AB152" s="760">
        <v>54.030010456553299</v>
      </c>
      <c r="AC152" s="760">
        <v>66.388809333761003</v>
      </c>
      <c r="AD152" s="760">
        <f t="shared" si="92"/>
        <v>6.5221429950387062</v>
      </c>
      <c r="AE152" s="760">
        <f t="shared" si="93"/>
        <v>5.8366558821689978</v>
      </c>
      <c r="AF152" s="729">
        <v>2018</v>
      </c>
      <c r="AG152" s="728"/>
      <c r="AO152" s="85"/>
    </row>
    <row r="153" spans="1:41" x14ac:dyDescent="0.4">
      <c r="A153" s="725"/>
      <c r="B153" s="725"/>
      <c r="C153" s="725"/>
      <c r="D153" s="725"/>
      <c r="E153" s="725"/>
      <c r="F153" s="725"/>
      <c r="G153" s="725"/>
      <c r="H153" s="725"/>
      <c r="I153" s="725"/>
      <c r="J153" s="725"/>
      <c r="K153" s="725"/>
      <c r="L153" s="725"/>
      <c r="M153" s="725"/>
      <c r="N153" s="725"/>
      <c r="O153" s="725"/>
      <c r="P153" s="725"/>
      <c r="Q153" s="725"/>
      <c r="R153" s="725"/>
      <c r="S153" s="725"/>
      <c r="T153" s="725"/>
      <c r="U153" s="725"/>
      <c r="V153" s="725"/>
      <c r="W153" s="84"/>
      <c r="X153" s="733" t="s">
        <v>83</v>
      </c>
      <c r="Y153" s="760">
        <v>27.684763579266299</v>
      </c>
      <c r="Z153" s="760">
        <v>16.362003904041401</v>
      </c>
      <c r="AA153" s="760">
        <f t="shared" si="91"/>
        <v>44.046767483307704</v>
      </c>
      <c r="AB153" s="760">
        <v>38.368279265760698</v>
      </c>
      <c r="AC153" s="760">
        <v>49.254014401083701</v>
      </c>
      <c r="AD153" s="760">
        <f t="shared" si="92"/>
        <v>5.6784882175470059</v>
      </c>
      <c r="AE153" s="760">
        <f t="shared" si="93"/>
        <v>5.207246917775997</v>
      </c>
      <c r="AF153" s="729">
        <v>2019</v>
      </c>
      <c r="AG153" s="727" t="s">
        <v>1</v>
      </c>
      <c r="AO153" s="726"/>
    </row>
    <row r="154" spans="1:41" x14ac:dyDescent="0.4">
      <c r="A154" s="725"/>
      <c r="B154" s="725"/>
      <c r="C154" s="725"/>
      <c r="D154" s="725"/>
      <c r="E154" s="725"/>
      <c r="F154" s="725"/>
      <c r="G154" s="725"/>
      <c r="H154" s="725"/>
      <c r="I154" s="725"/>
      <c r="J154" s="725"/>
      <c r="K154" s="725"/>
      <c r="L154" s="725"/>
      <c r="M154" s="725"/>
      <c r="N154" s="725"/>
      <c r="O154" s="725"/>
      <c r="P154" s="725"/>
      <c r="Q154" s="725"/>
      <c r="R154" s="725"/>
      <c r="S154" s="725"/>
      <c r="T154" s="725"/>
      <c r="U154" s="725"/>
      <c r="V154" s="725"/>
      <c r="W154" s="737"/>
      <c r="X154" s="734"/>
      <c r="Y154" s="761"/>
      <c r="Z154" s="761"/>
      <c r="AA154" s="761"/>
      <c r="AB154" s="761"/>
      <c r="AC154" s="761"/>
      <c r="AD154" s="761"/>
      <c r="AE154" s="761"/>
      <c r="AF154" s="718"/>
      <c r="AG154" s="718"/>
      <c r="AO154" s="725"/>
    </row>
    <row r="155" spans="1:41" x14ac:dyDescent="0.4">
      <c r="A155" s="725"/>
      <c r="B155" s="725"/>
      <c r="C155" s="725"/>
      <c r="D155" s="725"/>
      <c r="E155" s="725"/>
      <c r="F155" s="725"/>
      <c r="G155" s="725"/>
      <c r="H155" s="725"/>
      <c r="I155" s="725"/>
      <c r="J155" s="725"/>
      <c r="K155" s="725"/>
      <c r="L155" s="725"/>
      <c r="M155" s="725"/>
      <c r="N155" s="725"/>
      <c r="O155" s="725"/>
      <c r="P155" s="725"/>
      <c r="Q155" s="725"/>
      <c r="R155" s="725"/>
      <c r="S155" s="725"/>
      <c r="T155" s="725"/>
      <c r="U155" s="725"/>
      <c r="V155" s="725"/>
      <c r="W155" s="736" t="s">
        <v>4</v>
      </c>
      <c r="X155" s="733" t="s">
        <v>83</v>
      </c>
      <c r="Y155" s="760">
        <v>35.678293555351502</v>
      </c>
      <c r="Z155" s="760">
        <v>2.2645194455930301E-2</v>
      </c>
      <c r="AA155" s="760">
        <f t="shared" ref="AA155:AA162" si="94">Y155+Z155</f>
        <v>35.700938749807435</v>
      </c>
      <c r="AB155" s="760">
        <v>2.5402163928350698</v>
      </c>
      <c r="AC155" s="760">
        <v>41.4497813138317</v>
      </c>
      <c r="AD155" s="760">
        <f t="shared" ref="AD155:AD162" si="95">AA155-AB155</f>
        <v>33.160722356972364</v>
      </c>
      <c r="AE155" s="760">
        <f t="shared" ref="AE155:AE162" si="96">AC155-AA155</f>
        <v>5.7488425640242653</v>
      </c>
      <c r="AF155" s="729">
        <v>2012</v>
      </c>
      <c r="AG155" s="727"/>
      <c r="AO155" s="726"/>
    </row>
    <row r="156" spans="1:41" x14ac:dyDescent="0.4">
      <c r="A156" s="725"/>
      <c r="B156" s="725"/>
      <c r="C156" s="725"/>
      <c r="D156" s="725"/>
      <c r="E156" s="725"/>
      <c r="F156" s="725"/>
      <c r="G156" s="725"/>
      <c r="H156" s="725"/>
      <c r="I156" s="725"/>
      <c r="J156" s="725"/>
      <c r="K156" s="725"/>
      <c r="L156" s="725"/>
      <c r="M156" s="725"/>
      <c r="N156" s="725"/>
      <c r="O156" s="725"/>
      <c r="P156" s="725"/>
      <c r="Q156" s="725"/>
      <c r="R156" s="725"/>
      <c r="S156" s="725"/>
      <c r="T156" s="725"/>
      <c r="U156" s="725"/>
      <c r="V156" s="725"/>
      <c r="W156" s="84"/>
      <c r="X156" s="733" t="s">
        <v>83</v>
      </c>
      <c r="Y156" s="760">
        <v>38.615813961851799</v>
      </c>
      <c r="Z156" s="760">
        <v>8.7887764619650796E-2</v>
      </c>
      <c r="AA156" s="760">
        <f t="shared" si="94"/>
        <v>38.703701726471451</v>
      </c>
      <c r="AB156" s="760">
        <v>12.101068282392101</v>
      </c>
      <c r="AC156" s="760">
        <v>43.194833176269697</v>
      </c>
      <c r="AD156" s="760">
        <f t="shared" si="95"/>
        <v>26.602633444079352</v>
      </c>
      <c r="AE156" s="760">
        <f t="shared" si="96"/>
        <v>4.491131449798246</v>
      </c>
      <c r="AF156" s="729">
        <v>2013</v>
      </c>
      <c r="AG156" s="728"/>
      <c r="AO156" s="85"/>
    </row>
    <row r="157" spans="1:41" x14ac:dyDescent="0.4">
      <c r="A157" s="725"/>
      <c r="B157" s="725"/>
      <c r="C157" s="725"/>
      <c r="D157" s="725"/>
      <c r="E157" s="725"/>
      <c r="F157" s="725"/>
      <c r="G157" s="725"/>
      <c r="H157" s="725"/>
      <c r="I157" s="725"/>
      <c r="J157" s="725"/>
      <c r="K157" s="725"/>
      <c r="L157" s="725"/>
      <c r="M157" s="725"/>
      <c r="N157" s="725"/>
      <c r="O157" s="725"/>
      <c r="P157" s="725"/>
      <c r="Q157" s="725"/>
      <c r="R157" s="725"/>
      <c r="S157" s="725"/>
      <c r="T157" s="725"/>
      <c r="U157" s="725"/>
      <c r="V157" s="725"/>
      <c r="W157" s="84"/>
      <c r="X157" s="733" t="s">
        <v>83</v>
      </c>
      <c r="Y157" s="760">
        <v>45.825046901921603</v>
      </c>
      <c r="Z157" s="760">
        <v>1.1702020399962101</v>
      </c>
      <c r="AA157" s="760">
        <f t="shared" si="94"/>
        <v>46.995248941917815</v>
      </c>
      <c r="AB157" s="760">
        <v>10.392789355396999</v>
      </c>
      <c r="AC157" s="760">
        <v>49.868182059029301</v>
      </c>
      <c r="AD157" s="760">
        <f t="shared" si="95"/>
        <v>36.602459586520816</v>
      </c>
      <c r="AE157" s="760">
        <f t="shared" si="96"/>
        <v>2.8729331171114865</v>
      </c>
      <c r="AF157" s="729">
        <v>2014</v>
      </c>
      <c r="AG157" s="728"/>
      <c r="AO157" s="85"/>
    </row>
    <row r="158" spans="1:41" x14ac:dyDescent="0.4">
      <c r="A158" s="725"/>
      <c r="B158" s="725"/>
      <c r="C158" s="725"/>
      <c r="D158" s="725"/>
      <c r="E158" s="725"/>
      <c r="F158" s="725"/>
      <c r="G158" s="725"/>
      <c r="H158" s="725"/>
      <c r="I158" s="725"/>
      <c r="J158" s="725"/>
      <c r="K158" s="725"/>
      <c r="L158" s="725"/>
      <c r="M158" s="725"/>
      <c r="N158" s="725"/>
      <c r="O158" s="725"/>
      <c r="P158" s="725"/>
      <c r="Q158" s="725"/>
      <c r="R158" s="725"/>
      <c r="S158" s="725"/>
      <c r="T158" s="725"/>
      <c r="U158" s="725"/>
      <c r="V158" s="725"/>
      <c r="W158" s="84"/>
      <c r="X158" s="733" t="s">
        <v>83</v>
      </c>
      <c r="Y158" s="760">
        <v>34.714426429645698</v>
      </c>
      <c r="Z158" s="760">
        <v>1.3951603161511901</v>
      </c>
      <c r="AA158" s="760">
        <f t="shared" si="94"/>
        <v>36.109586745796889</v>
      </c>
      <c r="AB158" s="760">
        <v>8.7223971471351494</v>
      </c>
      <c r="AC158" s="760">
        <v>39.366386553228097</v>
      </c>
      <c r="AD158" s="760">
        <f t="shared" si="95"/>
        <v>27.387189598661742</v>
      </c>
      <c r="AE158" s="760">
        <f t="shared" si="96"/>
        <v>3.2567998074312072</v>
      </c>
      <c r="AF158" s="729">
        <v>2015</v>
      </c>
      <c r="AG158" s="728"/>
      <c r="AO158" s="85"/>
    </row>
    <row r="159" spans="1:41" x14ac:dyDescent="0.4">
      <c r="A159" s="725"/>
      <c r="B159" s="725"/>
      <c r="C159" s="725"/>
      <c r="D159" s="725"/>
      <c r="E159" s="725"/>
      <c r="F159" s="725"/>
      <c r="G159" s="725"/>
      <c r="H159" s="725"/>
      <c r="I159" s="725"/>
      <c r="J159" s="725"/>
      <c r="K159" s="725"/>
      <c r="L159" s="725"/>
      <c r="M159" s="725"/>
      <c r="N159" s="725"/>
      <c r="O159" s="725"/>
      <c r="P159" s="725"/>
      <c r="Q159" s="725"/>
      <c r="R159" s="725"/>
      <c r="S159" s="725"/>
      <c r="T159" s="725"/>
      <c r="U159" s="725"/>
      <c r="V159" s="725"/>
      <c r="W159" s="84"/>
      <c r="X159" s="733" t="s">
        <v>83</v>
      </c>
      <c r="Y159" s="760">
        <v>34.256951943215803</v>
      </c>
      <c r="Z159" s="760">
        <v>3.6593503395322502</v>
      </c>
      <c r="AA159" s="760">
        <f t="shared" si="94"/>
        <v>37.916302282748056</v>
      </c>
      <c r="AB159" s="760">
        <v>14.954687446033599</v>
      </c>
      <c r="AC159" s="760">
        <v>43.092766402352702</v>
      </c>
      <c r="AD159" s="760">
        <f t="shared" si="95"/>
        <v>22.961614836714457</v>
      </c>
      <c r="AE159" s="760">
        <f t="shared" si="96"/>
        <v>5.1764641196046455</v>
      </c>
      <c r="AF159" s="729">
        <v>2016</v>
      </c>
      <c r="AG159" s="728"/>
      <c r="AO159" s="85"/>
    </row>
    <row r="160" spans="1:41" x14ac:dyDescent="0.4">
      <c r="A160" s="725"/>
      <c r="B160" s="725"/>
      <c r="C160" s="725"/>
      <c r="D160" s="725"/>
      <c r="E160" s="725"/>
      <c r="F160" s="725"/>
      <c r="G160" s="725"/>
      <c r="H160" s="725"/>
      <c r="I160" s="725"/>
      <c r="J160" s="725"/>
      <c r="K160" s="725"/>
      <c r="L160" s="725"/>
      <c r="M160" s="725"/>
      <c r="N160" s="725"/>
      <c r="O160" s="725"/>
      <c r="P160" s="725"/>
      <c r="Q160" s="725"/>
      <c r="R160" s="725"/>
      <c r="S160" s="725"/>
      <c r="T160" s="725"/>
      <c r="U160" s="725"/>
      <c r="V160" s="725"/>
      <c r="W160" s="84"/>
      <c r="X160" s="733" t="s">
        <v>83</v>
      </c>
      <c r="Y160" s="760">
        <v>34.335393309605799</v>
      </c>
      <c r="Z160" s="760">
        <v>2.2076197963706998</v>
      </c>
      <c r="AA160" s="760">
        <f t="shared" si="94"/>
        <v>36.543013105976499</v>
      </c>
      <c r="AB160" s="760">
        <v>19.065280975719901</v>
      </c>
      <c r="AC160" s="760">
        <v>42.076357037014901</v>
      </c>
      <c r="AD160" s="760">
        <f t="shared" si="95"/>
        <v>17.477732130256598</v>
      </c>
      <c r="AE160" s="760">
        <f t="shared" si="96"/>
        <v>5.5333439310384023</v>
      </c>
      <c r="AF160" s="729">
        <v>2017</v>
      </c>
      <c r="AG160" s="728"/>
      <c r="AO160" s="85"/>
    </row>
    <row r="161" spans="1:41" x14ac:dyDescent="0.4">
      <c r="A161" s="725"/>
      <c r="B161" s="725"/>
      <c r="C161" s="725"/>
      <c r="D161" s="725"/>
      <c r="E161" s="725"/>
      <c r="F161" s="725"/>
      <c r="G161" s="725"/>
      <c r="H161" s="725"/>
      <c r="I161" s="725"/>
      <c r="J161" s="725"/>
      <c r="K161" s="725"/>
      <c r="L161" s="725"/>
      <c r="M161" s="725"/>
      <c r="N161" s="725"/>
      <c r="O161" s="725"/>
      <c r="P161" s="725"/>
      <c r="Q161" s="725"/>
      <c r="R161" s="725"/>
      <c r="S161" s="725"/>
      <c r="T161" s="725"/>
      <c r="U161" s="725"/>
      <c r="V161" s="725"/>
      <c r="W161" s="84"/>
      <c r="X161" s="733" t="s">
        <v>83</v>
      </c>
      <c r="Y161" s="760">
        <v>34.957321142614902</v>
      </c>
      <c r="Z161" s="760">
        <v>0.55063678613882505</v>
      </c>
      <c r="AA161" s="760">
        <f t="shared" si="94"/>
        <v>35.507957928753726</v>
      </c>
      <c r="AB161" s="760">
        <v>19.914047475285599</v>
      </c>
      <c r="AC161" s="760">
        <v>40.240234606905098</v>
      </c>
      <c r="AD161" s="760">
        <f t="shared" si="95"/>
        <v>15.593910453468126</v>
      </c>
      <c r="AE161" s="760">
        <f t="shared" si="96"/>
        <v>4.7322766781513721</v>
      </c>
      <c r="AF161" s="729">
        <v>2018</v>
      </c>
      <c r="AG161" s="728"/>
      <c r="AO161" s="85"/>
    </row>
    <row r="162" spans="1:41" x14ac:dyDescent="0.4">
      <c r="A162" s="725"/>
      <c r="B162" s="725"/>
      <c r="C162" s="725"/>
      <c r="D162" s="725"/>
      <c r="E162" s="725"/>
      <c r="F162" s="725"/>
      <c r="G162" s="725"/>
      <c r="H162" s="725"/>
      <c r="I162" s="725"/>
      <c r="J162" s="725"/>
      <c r="K162" s="725"/>
      <c r="L162" s="725"/>
      <c r="M162" s="725"/>
      <c r="N162" s="725"/>
      <c r="O162" s="725"/>
      <c r="P162" s="725"/>
      <c r="Q162" s="725"/>
      <c r="R162" s="725"/>
      <c r="S162" s="725"/>
      <c r="T162" s="725"/>
      <c r="U162" s="725"/>
      <c r="V162" s="725"/>
      <c r="W162" s="84"/>
      <c r="X162" s="733" t="s">
        <v>83</v>
      </c>
      <c r="Y162" s="760">
        <v>26.474517334530798</v>
      </c>
      <c r="Z162" s="760">
        <v>0.69876329147289895</v>
      </c>
      <c r="AA162" s="760">
        <f t="shared" si="94"/>
        <v>27.173280626003699</v>
      </c>
      <c r="AB162" s="760">
        <v>14.996294222816999</v>
      </c>
      <c r="AC162" s="760">
        <v>31.216622196049101</v>
      </c>
      <c r="AD162" s="760">
        <f t="shared" si="95"/>
        <v>12.176986403186699</v>
      </c>
      <c r="AE162" s="760">
        <f t="shared" si="96"/>
        <v>4.0433415700454027</v>
      </c>
      <c r="AF162" s="729">
        <v>2019</v>
      </c>
      <c r="AG162" s="727" t="s">
        <v>4</v>
      </c>
      <c r="AO162" s="726"/>
    </row>
    <row r="163" spans="1:41" x14ac:dyDescent="0.4">
      <c r="A163" s="725"/>
      <c r="B163" s="725"/>
      <c r="C163" s="725"/>
      <c r="D163" s="725"/>
      <c r="E163" s="725"/>
      <c r="F163" s="725"/>
      <c r="G163" s="725"/>
      <c r="H163" s="725"/>
      <c r="I163" s="725"/>
      <c r="J163" s="725"/>
      <c r="K163" s="725"/>
      <c r="L163" s="725"/>
      <c r="M163" s="725"/>
      <c r="N163" s="725"/>
      <c r="O163" s="725"/>
      <c r="P163" s="725"/>
      <c r="Q163" s="725"/>
      <c r="R163" s="725"/>
      <c r="S163" s="725"/>
      <c r="T163" s="725"/>
      <c r="U163" s="725"/>
      <c r="V163" s="725"/>
      <c r="W163" s="737"/>
      <c r="X163" s="734"/>
      <c r="Y163" s="761"/>
      <c r="Z163" s="761"/>
      <c r="AA163" s="761"/>
      <c r="AB163" s="761"/>
      <c r="AC163" s="761"/>
      <c r="AD163" s="761"/>
      <c r="AE163" s="761"/>
      <c r="AF163" s="718"/>
      <c r="AG163" s="718"/>
      <c r="AO163" s="725"/>
    </row>
    <row r="164" spans="1:41" x14ac:dyDescent="0.4">
      <c r="A164" s="725"/>
      <c r="B164" s="725"/>
      <c r="C164" s="725"/>
      <c r="D164" s="725"/>
      <c r="E164" s="725"/>
      <c r="F164" s="725"/>
      <c r="G164" s="725"/>
      <c r="H164" s="725"/>
      <c r="I164" s="725"/>
      <c r="J164" s="725"/>
      <c r="K164" s="725"/>
      <c r="L164" s="725"/>
      <c r="M164" s="725"/>
      <c r="N164" s="725"/>
      <c r="O164" s="725"/>
      <c r="P164" s="725"/>
      <c r="Q164" s="725"/>
      <c r="R164" s="725"/>
      <c r="S164" s="725"/>
      <c r="T164" s="725"/>
      <c r="U164" s="725"/>
      <c r="V164" s="725"/>
      <c r="W164" s="736" t="s">
        <v>3</v>
      </c>
      <c r="X164" s="733" t="s">
        <v>83</v>
      </c>
      <c r="Y164" s="760">
        <v>31.029007178503999</v>
      </c>
      <c r="Z164" s="760">
        <v>21.109895967473701</v>
      </c>
      <c r="AA164" s="760">
        <f t="shared" ref="AA164:AA171" si="97">Y164+Z164</f>
        <v>52.1389031459777</v>
      </c>
      <c r="AB164" s="760">
        <v>48.974426328777398</v>
      </c>
      <c r="AC164" s="760">
        <v>54.574032456567899</v>
      </c>
      <c r="AD164" s="760">
        <f t="shared" ref="AD164:AD171" si="98">AA164-AB164</f>
        <v>3.1644768172003026</v>
      </c>
      <c r="AE164" s="760">
        <f t="shared" ref="AE164:AE171" si="99">AC164-AA164</f>
        <v>2.4351293105901988</v>
      </c>
      <c r="AF164" s="729">
        <v>2012</v>
      </c>
      <c r="AG164" s="727"/>
      <c r="AO164" s="726"/>
    </row>
    <row r="165" spans="1:41" x14ac:dyDescent="0.4">
      <c r="A165" s="725"/>
      <c r="B165" s="725"/>
      <c r="C165" s="725"/>
      <c r="D165" s="725"/>
      <c r="E165" s="725"/>
      <c r="F165" s="725"/>
      <c r="G165" s="725"/>
      <c r="H165" s="725"/>
      <c r="I165" s="725"/>
      <c r="J165" s="725"/>
      <c r="K165" s="725"/>
      <c r="L165" s="725"/>
      <c r="M165" s="725"/>
      <c r="N165" s="725"/>
      <c r="O165" s="725"/>
      <c r="P165" s="725"/>
      <c r="Q165" s="725"/>
      <c r="R165" s="725"/>
      <c r="S165" s="725"/>
      <c r="T165" s="725"/>
      <c r="U165" s="725"/>
      <c r="V165" s="725"/>
      <c r="W165" s="84"/>
      <c r="X165" s="733" t="s">
        <v>83</v>
      </c>
      <c r="Y165" s="760">
        <v>36.992320085955299</v>
      </c>
      <c r="Z165" s="760">
        <v>35.198761549497497</v>
      </c>
      <c r="AA165" s="760">
        <f t="shared" si="97"/>
        <v>72.191081635452804</v>
      </c>
      <c r="AB165" s="760">
        <v>65.591924914247002</v>
      </c>
      <c r="AC165" s="760">
        <v>79.383560186742997</v>
      </c>
      <c r="AD165" s="760">
        <f t="shared" si="98"/>
        <v>6.5991567212058015</v>
      </c>
      <c r="AE165" s="760">
        <f t="shared" si="99"/>
        <v>7.1924785512901934</v>
      </c>
      <c r="AF165" s="729">
        <v>2013</v>
      </c>
      <c r="AG165" s="728"/>
      <c r="AO165" s="85"/>
    </row>
    <row r="166" spans="1:41" x14ac:dyDescent="0.4">
      <c r="A166" s="725"/>
      <c r="B166" s="725"/>
      <c r="C166" s="725"/>
      <c r="D166" s="725"/>
      <c r="E166" s="725"/>
      <c r="F166" s="725"/>
      <c r="G166" s="725"/>
      <c r="H166" s="725"/>
      <c r="I166" s="725"/>
      <c r="J166" s="725"/>
      <c r="K166" s="725"/>
      <c r="L166" s="725"/>
      <c r="M166" s="725"/>
      <c r="N166" s="725"/>
      <c r="O166" s="725"/>
      <c r="P166" s="725"/>
      <c r="Q166" s="725"/>
      <c r="R166" s="725"/>
      <c r="S166" s="725"/>
      <c r="T166" s="725"/>
      <c r="U166" s="725"/>
      <c r="V166" s="725"/>
      <c r="W166" s="84"/>
      <c r="X166" s="733" t="s">
        <v>83</v>
      </c>
      <c r="Y166" s="760">
        <v>46.155497886791899</v>
      </c>
      <c r="Z166" s="760">
        <v>30.805741187543202</v>
      </c>
      <c r="AA166" s="760">
        <f t="shared" si="97"/>
        <v>76.961239074335097</v>
      </c>
      <c r="AB166" s="760">
        <v>49.819752955901698</v>
      </c>
      <c r="AC166" s="760">
        <v>83.156203129324595</v>
      </c>
      <c r="AD166" s="760">
        <f t="shared" si="98"/>
        <v>27.141486118433399</v>
      </c>
      <c r="AE166" s="760">
        <f t="shared" si="99"/>
        <v>6.194964054989498</v>
      </c>
      <c r="AF166" s="729">
        <v>2014</v>
      </c>
      <c r="AG166" s="728"/>
      <c r="AO166" s="85"/>
    </row>
    <row r="167" spans="1:41" x14ac:dyDescent="0.4">
      <c r="A167" s="725"/>
      <c r="B167" s="725"/>
      <c r="C167" s="725"/>
      <c r="D167" s="725"/>
      <c r="E167" s="725"/>
      <c r="F167" s="725"/>
      <c r="G167" s="725"/>
      <c r="H167" s="725"/>
      <c r="I167" s="725"/>
      <c r="J167" s="725"/>
      <c r="K167" s="725"/>
      <c r="L167" s="725"/>
      <c r="M167" s="725"/>
      <c r="N167" s="725"/>
      <c r="O167" s="725"/>
      <c r="P167" s="725"/>
      <c r="Q167" s="725"/>
      <c r="R167" s="725"/>
      <c r="S167" s="725"/>
      <c r="T167" s="725"/>
      <c r="U167" s="725"/>
      <c r="V167" s="725"/>
      <c r="W167" s="84"/>
      <c r="X167" s="733" t="s">
        <v>83</v>
      </c>
      <c r="Y167" s="760">
        <v>29.3133359116676</v>
      </c>
      <c r="Z167" s="760">
        <v>27.571807102074199</v>
      </c>
      <c r="AA167" s="760">
        <f t="shared" si="97"/>
        <v>56.885143013741796</v>
      </c>
      <c r="AB167" s="760">
        <v>39.8524815949378</v>
      </c>
      <c r="AC167" s="760">
        <v>61.624767741039399</v>
      </c>
      <c r="AD167" s="760">
        <f t="shared" si="98"/>
        <v>17.032661418803997</v>
      </c>
      <c r="AE167" s="760">
        <f t="shared" si="99"/>
        <v>4.7396247272976026</v>
      </c>
      <c r="AF167" s="729">
        <v>2015</v>
      </c>
      <c r="AG167" s="728"/>
      <c r="AO167" s="85"/>
    </row>
    <row r="168" spans="1:41" x14ac:dyDescent="0.4">
      <c r="A168" s="725"/>
      <c r="B168" s="725"/>
      <c r="C168" s="725"/>
      <c r="D168" s="725"/>
      <c r="E168" s="725"/>
      <c r="F168" s="725"/>
      <c r="G168" s="725"/>
      <c r="H168" s="725"/>
      <c r="I168" s="725"/>
      <c r="J168" s="725"/>
      <c r="K168" s="725"/>
      <c r="L168" s="725"/>
      <c r="M168" s="725"/>
      <c r="N168" s="725"/>
      <c r="O168" s="725"/>
      <c r="P168" s="725"/>
      <c r="Q168" s="725"/>
      <c r="R168" s="725"/>
      <c r="S168" s="725"/>
      <c r="T168" s="725"/>
      <c r="U168" s="725"/>
      <c r="V168" s="725"/>
      <c r="W168" s="84"/>
      <c r="X168" s="733" t="s">
        <v>83</v>
      </c>
      <c r="Y168" s="760">
        <v>29.459635011174299</v>
      </c>
      <c r="Z168" s="760">
        <v>34.477579953272603</v>
      </c>
      <c r="AA168" s="760">
        <f t="shared" si="97"/>
        <v>63.937214964446902</v>
      </c>
      <c r="AB168" s="760">
        <v>44.853914867131699</v>
      </c>
      <c r="AC168" s="760">
        <v>73.265474325517701</v>
      </c>
      <c r="AD168" s="760">
        <f t="shared" si="98"/>
        <v>19.083300097315202</v>
      </c>
      <c r="AE168" s="760">
        <f t="shared" si="99"/>
        <v>9.3282593610707991</v>
      </c>
      <c r="AF168" s="729">
        <v>2016</v>
      </c>
      <c r="AG168" s="728"/>
      <c r="AO168" s="85"/>
    </row>
    <row r="169" spans="1:41" x14ac:dyDescent="0.4">
      <c r="A169" s="725"/>
      <c r="B169" s="725"/>
      <c r="C169" s="725"/>
      <c r="D169" s="725"/>
      <c r="E169" s="725"/>
      <c r="F169" s="725"/>
      <c r="G169" s="725"/>
      <c r="H169" s="725"/>
      <c r="I169" s="725"/>
      <c r="J169" s="725"/>
      <c r="K169" s="725"/>
      <c r="L169" s="725"/>
      <c r="M169" s="725"/>
      <c r="N169" s="725"/>
      <c r="O169" s="725"/>
      <c r="P169" s="725"/>
      <c r="Q169" s="725"/>
      <c r="R169" s="725"/>
      <c r="S169" s="725"/>
      <c r="T169" s="725"/>
      <c r="U169" s="725"/>
      <c r="V169" s="725"/>
      <c r="W169" s="84"/>
      <c r="X169" s="733" t="s">
        <v>83</v>
      </c>
      <c r="Y169" s="760">
        <v>29.8269954715017</v>
      </c>
      <c r="Z169" s="760">
        <v>29.037200635759199</v>
      </c>
      <c r="AA169" s="760">
        <f t="shared" si="97"/>
        <v>58.864196107260895</v>
      </c>
      <c r="AB169" s="760">
        <v>47.956607666051603</v>
      </c>
      <c r="AC169" s="760">
        <v>67.915933352943895</v>
      </c>
      <c r="AD169" s="760">
        <f t="shared" si="98"/>
        <v>10.907588441209292</v>
      </c>
      <c r="AE169" s="760">
        <f t="shared" si="99"/>
        <v>9.0517372456830003</v>
      </c>
      <c r="AF169" s="729">
        <v>2017</v>
      </c>
      <c r="AG169" s="728"/>
      <c r="AO169" s="85"/>
    </row>
    <row r="170" spans="1:41" x14ac:dyDescent="0.4">
      <c r="A170" s="725"/>
      <c r="B170" s="725"/>
      <c r="C170" s="725"/>
      <c r="D170" s="725"/>
      <c r="E170" s="725"/>
      <c r="F170" s="725"/>
      <c r="G170" s="725"/>
      <c r="H170" s="725"/>
      <c r="I170" s="725"/>
      <c r="J170" s="725"/>
      <c r="K170" s="725"/>
      <c r="L170" s="725"/>
      <c r="M170" s="725"/>
      <c r="N170" s="725"/>
      <c r="O170" s="725"/>
      <c r="P170" s="725"/>
      <c r="Q170" s="725"/>
      <c r="R170" s="725"/>
      <c r="S170" s="725"/>
      <c r="T170" s="725"/>
      <c r="U170" s="725"/>
      <c r="V170" s="725"/>
      <c r="W170" s="84"/>
      <c r="X170" s="733" t="s">
        <v>83</v>
      </c>
      <c r="Y170" s="760">
        <v>29.6985302239984</v>
      </c>
      <c r="Z170" s="760">
        <v>28.098381374504299</v>
      </c>
      <c r="AA170" s="760">
        <f t="shared" si="97"/>
        <v>57.796911598502703</v>
      </c>
      <c r="AB170" s="760">
        <v>48.771500601906098</v>
      </c>
      <c r="AC170" s="760">
        <v>68.706372254650802</v>
      </c>
      <c r="AD170" s="760">
        <f t="shared" si="98"/>
        <v>9.0254109965966052</v>
      </c>
      <c r="AE170" s="760">
        <f t="shared" si="99"/>
        <v>10.909460656148099</v>
      </c>
      <c r="AF170" s="729">
        <v>2018</v>
      </c>
      <c r="AG170" s="728"/>
      <c r="AO170" s="85"/>
    </row>
    <row r="171" spans="1:41" x14ac:dyDescent="0.4">
      <c r="A171" s="725"/>
      <c r="B171" s="725"/>
      <c r="C171" s="725"/>
      <c r="D171" s="725"/>
      <c r="E171" s="725"/>
      <c r="F171" s="725"/>
      <c r="G171" s="725"/>
      <c r="H171" s="725"/>
      <c r="I171" s="725"/>
      <c r="J171" s="725"/>
      <c r="K171" s="725"/>
      <c r="L171" s="725"/>
      <c r="M171" s="725"/>
      <c r="N171" s="725"/>
      <c r="O171" s="725"/>
      <c r="P171" s="725"/>
      <c r="Q171" s="725"/>
      <c r="R171" s="725"/>
      <c r="S171" s="725"/>
      <c r="T171" s="725"/>
      <c r="U171" s="725"/>
      <c r="V171" s="725"/>
      <c r="W171" s="84"/>
      <c r="X171" s="733" t="s">
        <v>83</v>
      </c>
      <c r="Y171" s="762">
        <v>27.834943208675298</v>
      </c>
      <c r="Z171" s="762">
        <v>25.345050121170601</v>
      </c>
      <c r="AA171" s="762">
        <f t="shared" si="97"/>
        <v>53.1799933298459</v>
      </c>
      <c r="AB171" s="762">
        <v>43.827913300914403</v>
      </c>
      <c r="AC171" s="762">
        <v>60.956962724827399</v>
      </c>
      <c r="AD171" s="762">
        <f t="shared" si="98"/>
        <v>9.3520800289314963</v>
      </c>
      <c r="AE171" s="762">
        <f t="shared" si="99"/>
        <v>7.7769693949814993</v>
      </c>
      <c r="AF171" s="730">
        <v>2019</v>
      </c>
      <c r="AG171" s="727" t="s">
        <v>3</v>
      </c>
      <c r="AO171" s="726"/>
    </row>
    <row r="172" spans="1:41" x14ac:dyDescent="0.4">
      <c r="A172" s="725"/>
      <c r="B172" s="725"/>
      <c r="C172" s="725"/>
      <c r="D172" s="725"/>
      <c r="E172" s="725"/>
      <c r="F172" s="725"/>
      <c r="G172" s="725"/>
      <c r="H172" s="725"/>
      <c r="I172" s="725"/>
      <c r="J172" s="725"/>
      <c r="K172" s="725"/>
      <c r="L172" s="725"/>
      <c r="M172" s="725"/>
      <c r="N172" s="725"/>
      <c r="O172" s="725"/>
      <c r="P172" s="725"/>
      <c r="Q172" s="725"/>
      <c r="R172" s="725"/>
      <c r="S172" s="725"/>
      <c r="T172" s="725"/>
      <c r="U172" s="725"/>
      <c r="V172" s="725"/>
      <c r="W172" s="737"/>
      <c r="X172" s="734"/>
      <c r="Y172" s="718"/>
      <c r="Z172" s="718"/>
      <c r="AA172" s="718"/>
      <c r="AB172" s="718"/>
      <c r="AC172" s="718"/>
      <c r="AD172" s="718"/>
      <c r="AE172" s="718"/>
      <c r="AF172" s="718"/>
      <c r="AG172" s="718"/>
      <c r="AO172" s="725"/>
    </row>
    <row r="173" spans="1:41" x14ac:dyDescent="0.4">
      <c r="A173" s="725"/>
      <c r="B173" s="725"/>
      <c r="C173" s="725"/>
      <c r="D173" s="725"/>
      <c r="E173" s="725"/>
      <c r="F173" s="725"/>
      <c r="G173" s="725"/>
      <c r="H173" s="725"/>
      <c r="I173" s="725"/>
      <c r="J173" s="725"/>
      <c r="K173" s="725"/>
      <c r="L173" s="725"/>
      <c r="M173" s="725"/>
      <c r="N173" s="725"/>
      <c r="O173" s="725"/>
      <c r="P173" s="725"/>
      <c r="Q173" s="725"/>
      <c r="R173" s="725"/>
      <c r="S173" s="725"/>
      <c r="T173" s="725"/>
      <c r="U173" s="725"/>
      <c r="V173" s="725"/>
      <c r="W173" s="736" t="s">
        <v>372</v>
      </c>
      <c r="X173" s="733" t="s">
        <v>83</v>
      </c>
      <c r="Y173" s="760">
        <v>35.994540798165701</v>
      </c>
      <c r="Z173" s="760">
        <v>26.7948942203138</v>
      </c>
      <c r="AA173" s="760">
        <f>Y173+Z173</f>
        <v>62.789435018479502</v>
      </c>
      <c r="AB173" s="760">
        <v>53.543420532658097</v>
      </c>
      <c r="AC173" s="760">
        <v>63.0341667125372</v>
      </c>
      <c r="AD173" s="760">
        <f>AA173-AB173</f>
        <v>9.2460144858214051</v>
      </c>
      <c r="AE173" s="760">
        <f>AC173-AA173</f>
        <v>0.24473169405769823</v>
      </c>
      <c r="AF173" s="729">
        <v>2012</v>
      </c>
      <c r="AG173" s="727"/>
      <c r="AO173" s="726"/>
    </row>
    <row r="174" spans="1:41" x14ac:dyDescent="0.4">
      <c r="A174" s="725"/>
      <c r="B174" s="725"/>
      <c r="C174" s="725"/>
      <c r="D174" s="725"/>
      <c r="E174" s="725"/>
      <c r="F174" s="725"/>
      <c r="G174" s="725"/>
      <c r="H174" s="725"/>
      <c r="I174" s="725"/>
      <c r="J174" s="725"/>
      <c r="K174" s="725"/>
      <c r="L174" s="725"/>
      <c r="M174" s="725"/>
      <c r="N174" s="725"/>
      <c r="O174" s="725"/>
      <c r="P174" s="725"/>
      <c r="Q174" s="725"/>
      <c r="R174" s="725"/>
      <c r="S174" s="725"/>
      <c r="T174" s="725"/>
      <c r="U174" s="725"/>
      <c r="V174" s="725"/>
      <c r="W174" s="84"/>
      <c r="X174" s="733" t="s">
        <v>83</v>
      </c>
      <c r="Y174" s="760">
        <v>37.047861403077498</v>
      </c>
      <c r="Z174" s="760">
        <v>14.6974140441726</v>
      </c>
      <c r="AA174" s="760">
        <f t="shared" ref="AA174:AA180" si="100">Y174+Z174</f>
        <v>51.745275447250094</v>
      </c>
      <c r="AB174" s="760">
        <v>51.296341063203997</v>
      </c>
      <c r="AC174" s="760">
        <v>53.205239838749797</v>
      </c>
      <c r="AD174" s="760">
        <f t="shared" ref="AD174:AD180" si="101">AA174-AB174</f>
        <v>0.44893438404609753</v>
      </c>
      <c r="AE174" s="760">
        <f t="shared" ref="AE174:AE180" si="102">AC174-AA174</f>
        <v>1.4599643914997031</v>
      </c>
      <c r="AF174" s="729">
        <v>2013</v>
      </c>
      <c r="AG174" s="728"/>
      <c r="AO174" s="85"/>
    </row>
    <row r="175" spans="1:41" x14ac:dyDescent="0.4">
      <c r="A175" s="725"/>
      <c r="B175" s="725"/>
      <c r="C175" s="725"/>
      <c r="D175" s="725"/>
      <c r="E175" s="725"/>
      <c r="F175" s="725"/>
      <c r="G175" s="725"/>
      <c r="H175" s="725"/>
      <c r="I175" s="725"/>
      <c r="J175" s="725"/>
      <c r="K175" s="725"/>
      <c r="L175" s="725"/>
      <c r="M175" s="725"/>
      <c r="N175" s="725"/>
      <c r="O175" s="725"/>
      <c r="P175" s="725"/>
      <c r="Q175" s="725"/>
      <c r="R175" s="725"/>
      <c r="S175" s="725"/>
      <c r="T175" s="725"/>
      <c r="U175" s="725"/>
      <c r="V175" s="725"/>
      <c r="W175" s="84"/>
      <c r="X175" s="733" t="s">
        <v>83</v>
      </c>
      <c r="Y175" s="760">
        <v>41.572167380430699</v>
      </c>
      <c r="Z175" s="760">
        <v>15.6501932520276</v>
      </c>
      <c r="AA175" s="760">
        <f t="shared" si="100"/>
        <v>57.222360632458297</v>
      </c>
      <c r="AB175" s="760">
        <v>55.909916334998499</v>
      </c>
      <c r="AC175" s="760">
        <v>62.434543535864201</v>
      </c>
      <c r="AD175" s="760">
        <f t="shared" si="101"/>
        <v>1.3124442974597983</v>
      </c>
      <c r="AE175" s="760">
        <f t="shared" si="102"/>
        <v>5.2121829034059033</v>
      </c>
      <c r="AF175" s="729">
        <v>2014</v>
      </c>
      <c r="AG175" s="728"/>
      <c r="AO175" s="85"/>
    </row>
    <row r="176" spans="1:41" x14ac:dyDescent="0.4">
      <c r="A176" s="725"/>
      <c r="B176" s="725"/>
      <c r="C176" s="725"/>
      <c r="D176" s="725"/>
      <c r="E176" s="725"/>
      <c r="F176" s="725"/>
      <c r="G176" s="725"/>
      <c r="H176" s="725"/>
      <c r="I176" s="725"/>
      <c r="J176" s="725"/>
      <c r="K176" s="725"/>
      <c r="L176" s="725"/>
      <c r="M176" s="725"/>
      <c r="N176" s="725"/>
      <c r="O176" s="725"/>
      <c r="P176" s="725"/>
      <c r="Q176" s="725"/>
      <c r="R176" s="725"/>
      <c r="S176" s="725"/>
      <c r="T176" s="725"/>
      <c r="U176" s="725"/>
      <c r="V176" s="725"/>
      <c r="W176" s="84"/>
      <c r="X176" s="733" t="s">
        <v>83</v>
      </c>
      <c r="Y176" s="760">
        <v>30.839180187731799</v>
      </c>
      <c r="Z176" s="760">
        <v>15.9079075955626</v>
      </c>
      <c r="AA176" s="760">
        <f t="shared" si="100"/>
        <v>46.747087783294397</v>
      </c>
      <c r="AB176" s="760">
        <v>46.327141389857204</v>
      </c>
      <c r="AC176" s="760">
        <v>47.440612230490203</v>
      </c>
      <c r="AD176" s="760">
        <f t="shared" si="101"/>
        <v>0.41994639343719342</v>
      </c>
      <c r="AE176" s="760">
        <f t="shared" si="102"/>
        <v>0.69352444719580575</v>
      </c>
      <c r="AF176" s="729">
        <v>2015</v>
      </c>
      <c r="AG176" s="728"/>
      <c r="AO176" s="85"/>
    </row>
    <row r="177" spans="1:41" x14ac:dyDescent="0.4">
      <c r="A177" s="725"/>
      <c r="B177" s="725"/>
      <c r="C177" s="725"/>
      <c r="D177" s="725"/>
      <c r="E177" s="725"/>
      <c r="F177" s="725"/>
      <c r="G177" s="725"/>
      <c r="H177" s="725"/>
      <c r="I177" s="725"/>
      <c r="J177" s="725"/>
      <c r="K177" s="725"/>
      <c r="L177" s="725"/>
      <c r="M177" s="725"/>
      <c r="N177" s="725"/>
      <c r="O177" s="725"/>
      <c r="P177" s="725"/>
      <c r="Q177" s="725"/>
      <c r="R177" s="725"/>
      <c r="S177" s="725"/>
      <c r="T177" s="725"/>
      <c r="U177" s="725"/>
      <c r="V177" s="725"/>
      <c r="W177" s="84"/>
      <c r="X177" s="733" t="s">
        <v>83</v>
      </c>
      <c r="Y177" s="760">
        <v>31.4948958688103</v>
      </c>
      <c r="Z177" s="760">
        <v>13.885749700035401</v>
      </c>
      <c r="AA177" s="760">
        <f t="shared" si="100"/>
        <v>45.380645568845701</v>
      </c>
      <c r="AB177" s="760">
        <v>42.074827819883801</v>
      </c>
      <c r="AC177" s="760">
        <v>48.282117806669802</v>
      </c>
      <c r="AD177" s="760">
        <f t="shared" si="101"/>
        <v>3.3058177489618998</v>
      </c>
      <c r="AE177" s="760">
        <f t="shared" si="102"/>
        <v>2.9014722378241018</v>
      </c>
      <c r="AF177" s="729">
        <v>2016</v>
      </c>
      <c r="AG177" s="728"/>
      <c r="AO177" s="85"/>
    </row>
    <row r="178" spans="1:41" x14ac:dyDescent="0.4">
      <c r="A178" s="725"/>
      <c r="B178" s="725"/>
      <c r="C178" s="725"/>
      <c r="D178" s="725"/>
      <c r="E178" s="725"/>
      <c r="F178" s="725"/>
      <c r="G178" s="725"/>
      <c r="H178" s="725"/>
      <c r="I178" s="725"/>
      <c r="J178" s="725"/>
      <c r="K178" s="725"/>
      <c r="L178" s="725"/>
      <c r="M178" s="725"/>
      <c r="N178" s="725"/>
      <c r="O178" s="725"/>
      <c r="P178" s="725"/>
      <c r="Q178" s="725"/>
      <c r="R178" s="725"/>
      <c r="S178" s="725"/>
      <c r="T178" s="725"/>
      <c r="U178" s="725"/>
      <c r="V178" s="725"/>
      <c r="W178" s="84"/>
      <c r="X178" s="733" t="s">
        <v>83</v>
      </c>
      <c r="Y178" s="760">
        <v>32.651634582498403</v>
      </c>
      <c r="Z178" s="760">
        <v>14.436457288596101</v>
      </c>
      <c r="AA178" s="760">
        <f t="shared" si="100"/>
        <v>47.088091871094505</v>
      </c>
      <c r="AB178" s="760">
        <v>41.386904488561598</v>
      </c>
      <c r="AC178" s="760">
        <v>49.622724678025101</v>
      </c>
      <c r="AD178" s="760">
        <f t="shared" si="101"/>
        <v>5.7011873825329076</v>
      </c>
      <c r="AE178" s="760">
        <f t="shared" si="102"/>
        <v>2.5346328069305955</v>
      </c>
      <c r="AF178" s="729">
        <v>2017</v>
      </c>
      <c r="AG178" s="728"/>
      <c r="AO178" s="85"/>
    </row>
    <row r="179" spans="1:41" x14ac:dyDescent="0.4">
      <c r="A179" s="725"/>
      <c r="B179" s="725"/>
      <c r="C179" s="725"/>
      <c r="D179" s="725"/>
      <c r="E179" s="725"/>
      <c r="F179" s="725"/>
      <c r="G179" s="725"/>
      <c r="H179" s="725"/>
      <c r="I179" s="725"/>
      <c r="J179" s="725"/>
      <c r="K179" s="725"/>
      <c r="L179" s="725"/>
      <c r="M179" s="725"/>
      <c r="N179" s="725"/>
      <c r="O179" s="725"/>
      <c r="P179" s="725"/>
      <c r="Q179" s="725"/>
      <c r="R179" s="725"/>
      <c r="S179" s="725"/>
      <c r="T179" s="725"/>
      <c r="U179" s="725"/>
      <c r="V179" s="725"/>
      <c r="W179" s="84"/>
      <c r="X179" s="733" t="s">
        <v>83</v>
      </c>
      <c r="Y179" s="760">
        <v>34.306125086189198</v>
      </c>
      <c r="Z179" s="760">
        <v>9.4020881914435002</v>
      </c>
      <c r="AA179" s="760">
        <f t="shared" si="100"/>
        <v>43.708213277632694</v>
      </c>
      <c r="AB179" s="760">
        <v>38.778428361426997</v>
      </c>
      <c r="AC179" s="760">
        <v>47.871186733530998</v>
      </c>
      <c r="AD179" s="760">
        <f t="shared" si="101"/>
        <v>4.9297849162056977</v>
      </c>
      <c r="AE179" s="760">
        <f t="shared" si="102"/>
        <v>4.1629734558983031</v>
      </c>
      <c r="AF179" s="729">
        <v>2018</v>
      </c>
      <c r="AG179" s="728"/>
      <c r="AO179" s="85"/>
    </row>
    <row r="180" spans="1:41" x14ac:dyDescent="0.4">
      <c r="A180" s="725"/>
      <c r="B180" s="725"/>
      <c r="C180" s="725"/>
      <c r="D180" s="725"/>
      <c r="E180" s="725"/>
      <c r="F180" s="725"/>
      <c r="G180" s="725"/>
      <c r="H180" s="725"/>
      <c r="I180" s="725"/>
      <c r="J180" s="725"/>
      <c r="K180" s="725"/>
      <c r="L180" s="725"/>
      <c r="M180" s="725"/>
      <c r="N180" s="725"/>
      <c r="O180" s="725"/>
      <c r="P180" s="725"/>
      <c r="Q180" s="725"/>
      <c r="R180" s="725"/>
      <c r="S180" s="725"/>
      <c r="T180" s="725"/>
      <c r="U180" s="725"/>
      <c r="V180" s="725"/>
      <c r="W180" s="86"/>
      <c r="X180" s="735" t="s">
        <v>83</v>
      </c>
      <c r="Y180" s="762">
        <v>27.461767169682599</v>
      </c>
      <c r="Z180" s="762">
        <v>12.7812512551985</v>
      </c>
      <c r="AA180" s="762">
        <f t="shared" si="100"/>
        <v>40.2430184248811</v>
      </c>
      <c r="AB180" s="762">
        <v>36.4783644048212</v>
      </c>
      <c r="AC180" s="762">
        <v>44.824689534304298</v>
      </c>
      <c r="AD180" s="762">
        <f t="shared" si="101"/>
        <v>3.7646540200599006</v>
      </c>
      <c r="AE180" s="762">
        <f t="shared" si="102"/>
        <v>4.5816711094231977</v>
      </c>
      <c r="AF180" s="730">
        <v>2019</v>
      </c>
      <c r="AG180" s="739" t="s">
        <v>372</v>
      </c>
      <c r="AO180" s="726"/>
    </row>
    <row r="181" spans="1:41" x14ac:dyDescent="0.4">
      <c r="A181" s="725"/>
      <c r="B181" s="725"/>
      <c r="C181" s="725"/>
      <c r="D181" s="725"/>
      <c r="E181" s="725"/>
      <c r="F181" s="725"/>
      <c r="G181" s="725"/>
      <c r="H181" s="725"/>
      <c r="I181" s="725"/>
      <c r="J181" s="725"/>
      <c r="K181" s="725"/>
      <c r="L181" s="725"/>
      <c r="M181" s="725"/>
      <c r="N181" s="725"/>
      <c r="O181" s="725"/>
      <c r="P181" s="725"/>
      <c r="Q181" s="725"/>
      <c r="R181" s="725"/>
      <c r="S181" s="725"/>
      <c r="T181" s="725"/>
      <c r="U181" s="725"/>
      <c r="V181" s="725"/>
      <c r="W181" s="725"/>
      <c r="X181" s="725"/>
      <c r="Y181" s="725"/>
      <c r="Z181" s="725"/>
      <c r="AA181" s="725"/>
      <c r="AB181" s="725"/>
      <c r="AC181" s="725"/>
      <c r="AD181" s="725"/>
      <c r="AE181" s="725"/>
      <c r="AF181" s="725"/>
      <c r="AG181" s="725"/>
      <c r="AO181" s="725"/>
    </row>
    <row r="182" spans="1:41" x14ac:dyDescent="0.4">
      <c r="A182" s="725"/>
      <c r="B182" s="725"/>
      <c r="C182" s="725"/>
      <c r="D182" s="725"/>
      <c r="E182" s="725"/>
      <c r="F182" s="725"/>
      <c r="G182" s="725"/>
      <c r="H182" s="725"/>
      <c r="I182" s="725"/>
      <c r="J182" s="725"/>
      <c r="K182" s="725"/>
      <c r="L182" s="725"/>
      <c r="M182" s="725"/>
      <c r="N182" s="725"/>
      <c r="O182" s="725"/>
      <c r="P182" s="725"/>
      <c r="Q182" s="725"/>
      <c r="R182" s="725"/>
      <c r="S182" s="725"/>
      <c r="T182" s="725"/>
      <c r="U182" s="725"/>
      <c r="V182" s="725"/>
      <c r="W182" s="725"/>
      <c r="X182" s="725"/>
      <c r="Y182" s="725"/>
      <c r="Z182" s="725"/>
      <c r="AA182" s="725"/>
      <c r="AB182" s="725"/>
      <c r="AC182" s="725"/>
      <c r="AD182" s="725"/>
      <c r="AE182" s="725"/>
      <c r="AF182" s="725"/>
      <c r="AG182" s="725"/>
      <c r="AO182" s="725"/>
    </row>
    <row r="183" spans="1:41" x14ac:dyDescent="0.4">
      <c r="A183" s="725"/>
      <c r="B183" s="725"/>
      <c r="C183" s="725"/>
      <c r="D183" s="725"/>
      <c r="E183" s="725"/>
      <c r="F183" s="725"/>
      <c r="G183" s="725"/>
      <c r="H183" s="725"/>
      <c r="I183" s="725"/>
      <c r="J183" s="725"/>
      <c r="K183" s="725"/>
      <c r="L183" s="725"/>
      <c r="M183" s="725"/>
      <c r="N183" s="725"/>
      <c r="O183" s="725"/>
      <c r="P183" s="725"/>
      <c r="Q183" s="725"/>
      <c r="R183" s="725"/>
      <c r="S183" s="725"/>
      <c r="T183" s="725"/>
      <c r="U183" s="725"/>
      <c r="V183" s="725"/>
      <c r="W183" s="725"/>
      <c r="X183" s="725"/>
      <c r="Y183" s="725"/>
      <c r="Z183" s="725"/>
      <c r="AA183" s="725"/>
      <c r="AB183" s="725"/>
      <c r="AC183" s="725"/>
      <c r="AD183" s="725"/>
      <c r="AE183" s="725"/>
      <c r="AF183" s="725"/>
      <c r="AG183" s="725"/>
      <c r="AO183" s="725"/>
    </row>
    <row r="184" spans="1:41" x14ac:dyDescent="0.4">
      <c r="A184" s="725"/>
      <c r="B184" s="725"/>
      <c r="C184" s="725"/>
      <c r="D184" s="725"/>
      <c r="E184" s="725"/>
      <c r="F184" s="725"/>
      <c r="G184" s="725"/>
      <c r="H184" s="725"/>
      <c r="I184" s="725"/>
      <c r="J184" s="725"/>
      <c r="K184" s="725"/>
      <c r="L184" s="725"/>
      <c r="M184" s="725"/>
      <c r="N184" s="725"/>
      <c r="O184" s="725"/>
      <c r="P184" s="725"/>
      <c r="Q184" s="725"/>
      <c r="R184" s="725"/>
      <c r="S184" s="725"/>
      <c r="T184" s="725"/>
      <c r="U184" s="725"/>
      <c r="V184" s="725"/>
      <c r="W184" s="725"/>
      <c r="X184" s="725"/>
      <c r="Y184" s="725"/>
      <c r="Z184" s="725"/>
      <c r="AA184" s="725"/>
      <c r="AB184" s="725"/>
      <c r="AC184" s="725"/>
      <c r="AD184" s="725"/>
      <c r="AE184" s="725"/>
      <c r="AF184" s="725"/>
      <c r="AG184" s="725"/>
    </row>
    <row r="185" spans="1:41" x14ac:dyDescent="0.4">
      <c r="A185" s="725"/>
      <c r="B185" s="725"/>
      <c r="C185" s="725"/>
      <c r="D185" s="725"/>
      <c r="E185" s="725"/>
      <c r="F185" s="725"/>
      <c r="G185" s="725"/>
      <c r="H185" s="725"/>
      <c r="I185" s="725"/>
      <c r="J185" s="725"/>
      <c r="K185" s="725"/>
      <c r="L185" s="725"/>
      <c r="M185" s="725"/>
      <c r="N185" s="725"/>
      <c r="O185" s="725"/>
      <c r="P185" s="725"/>
      <c r="Q185" s="725"/>
      <c r="R185" s="725"/>
      <c r="S185" s="725"/>
      <c r="T185" s="725"/>
      <c r="U185" s="725"/>
      <c r="V185" s="725"/>
      <c r="W185" s="725"/>
      <c r="X185" s="725"/>
      <c r="Y185" s="725"/>
      <c r="Z185" s="725"/>
      <c r="AA185" s="725"/>
      <c r="AB185" s="725"/>
      <c r="AC185" s="725"/>
      <c r="AD185" s="725"/>
      <c r="AE185" s="725"/>
      <c r="AF185" s="725"/>
      <c r="AG185" s="725"/>
    </row>
    <row r="186" spans="1:41" x14ac:dyDescent="0.4">
      <c r="A186" s="725"/>
      <c r="B186" s="725"/>
      <c r="C186" s="725"/>
      <c r="D186" s="725"/>
      <c r="E186" s="725"/>
      <c r="F186" s="725"/>
      <c r="G186" s="725"/>
      <c r="H186" s="725"/>
      <c r="I186" s="725"/>
      <c r="J186" s="725"/>
      <c r="K186" s="725"/>
      <c r="L186" s="725"/>
      <c r="M186" s="725"/>
      <c r="N186" s="725"/>
      <c r="O186" s="725"/>
      <c r="P186" s="725"/>
      <c r="Q186" s="725"/>
      <c r="R186" s="725"/>
      <c r="S186" s="725"/>
      <c r="T186" s="725"/>
      <c r="U186" s="725"/>
      <c r="V186" s="725"/>
      <c r="W186" s="725"/>
      <c r="X186" s="725"/>
      <c r="Y186" s="725"/>
      <c r="Z186" s="725"/>
      <c r="AA186" s="725"/>
      <c r="AB186" s="725"/>
      <c r="AC186" s="725"/>
      <c r="AD186" s="725"/>
      <c r="AE186" s="725"/>
      <c r="AF186" s="725"/>
      <c r="AG186" s="725"/>
    </row>
    <row r="187" spans="1:41" x14ac:dyDescent="0.4">
      <c r="A187" s="725"/>
      <c r="B187" s="725"/>
      <c r="C187" s="725"/>
      <c r="D187" s="725"/>
      <c r="E187" s="725"/>
      <c r="F187" s="725"/>
      <c r="G187" s="725"/>
      <c r="H187" s="725"/>
      <c r="I187" s="725"/>
      <c r="J187" s="725"/>
      <c r="K187" s="725"/>
      <c r="L187" s="725"/>
      <c r="M187" s="725"/>
      <c r="N187" s="725"/>
      <c r="O187" s="725"/>
      <c r="P187" s="725"/>
      <c r="Q187" s="725"/>
      <c r="R187" s="725"/>
      <c r="S187" s="725"/>
      <c r="T187" s="725"/>
      <c r="U187" s="725"/>
      <c r="V187" s="725"/>
      <c r="W187" s="725"/>
      <c r="X187" s="725"/>
      <c r="Y187" s="725"/>
      <c r="Z187" s="725"/>
      <c r="AA187" s="725"/>
      <c r="AB187" s="725"/>
      <c r="AC187" s="725"/>
      <c r="AD187" s="725"/>
      <c r="AE187" s="725"/>
      <c r="AF187" s="725"/>
      <c r="AG187" s="725"/>
    </row>
    <row r="188" spans="1:41" x14ac:dyDescent="0.4">
      <c r="A188" s="725"/>
      <c r="B188" s="725"/>
      <c r="C188" s="725"/>
      <c r="D188" s="725"/>
      <c r="E188" s="725"/>
      <c r="F188" s="725"/>
      <c r="G188" s="725"/>
      <c r="H188" s="725"/>
      <c r="I188" s="725"/>
      <c r="J188" s="725"/>
      <c r="K188" s="725"/>
      <c r="L188" s="725"/>
      <c r="M188" s="725"/>
      <c r="N188" s="725"/>
      <c r="O188" s="725"/>
      <c r="P188" s="725"/>
      <c r="Q188" s="725"/>
      <c r="R188" s="725"/>
      <c r="S188" s="725"/>
      <c r="T188" s="725"/>
      <c r="U188" s="725"/>
      <c r="V188" s="725"/>
      <c r="W188" s="725"/>
      <c r="X188" s="725"/>
      <c r="Y188" s="725"/>
      <c r="Z188" s="725"/>
      <c r="AA188" s="725"/>
      <c r="AB188" s="725"/>
      <c r="AC188" s="725"/>
      <c r="AD188" s="725"/>
      <c r="AE188" s="725"/>
      <c r="AF188" s="725"/>
      <c r="AG188" s="725"/>
    </row>
    <row r="189" spans="1:41" x14ac:dyDescent="0.4">
      <c r="A189" s="725"/>
      <c r="B189" s="725"/>
      <c r="C189" s="725"/>
      <c r="D189" s="725"/>
      <c r="E189" s="725"/>
      <c r="F189" s="725"/>
      <c r="G189" s="725"/>
      <c r="H189" s="725"/>
      <c r="I189" s="725"/>
      <c r="J189" s="725"/>
      <c r="K189" s="725"/>
      <c r="L189" s="725"/>
      <c r="M189" s="725"/>
      <c r="N189" s="725"/>
      <c r="O189" s="725"/>
      <c r="P189" s="725"/>
      <c r="Q189" s="725"/>
      <c r="R189" s="725"/>
      <c r="S189" s="725"/>
      <c r="T189" s="725"/>
      <c r="U189" s="725"/>
      <c r="V189" s="725"/>
      <c r="W189" s="725"/>
      <c r="X189" s="725"/>
      <c r="Y189" s="725"/>
      <c r="Z189" s="725"/>
      <c r="AA189" s="725"/>
      <c r="AB189" s="725"/>
      <c r="AC189" s="725"/>
      <c r="AD189" s="725"/>
      <c r="AE189" s="725"/>
      <c r="AF189" s="725"/>
      <c r="AG189" s="725"/>
    </row>
    <row r="190" spans="1:41" x14ac:dyDescent="0.4">
      <c r="A190" s="725"/>
      <c r="B190" s="725"/>
      <c r="C190" s="725"/>
      <c r="D190" s="725"/>
      <c r="E190" s="725"/>
      <c r="F190" s="725"/>
      <c r="G190" s="725"/>
      <c r="H190" s="725"/>
      <c r="I190" s="725"/>
      <c r="J190" s="725"/>
      <c r="K190" s="725"/>
      <c r="L190" s="725"/>
      <c r="M190" s="725"/>
      <c r="N190" s="725"/>
      <c r="O190" s="725"/>
      <c r="P190" s="725"/>
      <c r="Q190" s="725"/>
      <c r="R190" s="725"/>
      <c r="S190" s="725"/>
      <c r="T190" s="725"/>
      <c r="U190" s="725"/>
      <c r="V190" s="725"/>
      <c r="W190" s="725"/>
      <c r="X190" s="725"/>
      <c r="Y190" s="725"/>
      <c r="Z190" s="725"/>
      <c r="AA190" s="725"/>
      <c r="AB190" s="725"/>
      <c r="AC190" s="725"/>
      <c r="AD190" s="725"/>
      <c r="AE190" s="725"/>
      <c r="AF190" s="725"/>
      <c r="AG190" s="725"/>
    </row>
    <row r="191" spans="1:41" x14ac:dyDescent="0.4">
      <c r="A191" s="725"/>
      <c r="B191" s="725"/>
      <c r="C191" s="725"/>
      <c r="D191" s="725"/>
      <c r="E191" s="725"/>
      <c r="F191" s="725"/>
      <c r="G191" s="725"/>
      <c r="H191" s="725"/>
      <c r="I191" s="725"/>
      <c r="J191" s="725"/>
      <c r="K191" s="725"/>
      <c r="L191" s="725"/>
      <c r="M191" s="725"/>
      <c r="N191" s="725"/>
      <c r="O191" s="725"/>
      <c r="P191" s="725"/>
      <c r="Q191" s="725"/>
      <c r="R191" s="725"/>
      <c r="S191" s="725"/>
      <c r="T191" s="725"/>
      <c r="U191" s="725"/>
      <c r="V191" s="725"/>
      <c r="W191" s="725"/>
      <c r="X191" s="725"/>
      <c r="Y191" s="725"/>
      <c r="Z191" s="725"/>
      <c r="AA191" s="725"/>
      <c r="AB191" s="725"/>
      <c r="AC191" s="725"/>
      <c r="AD191" s="725"/>
      <c r="AE191" s="725"/>
      <c r="AF191" s="725"/>
      <c r="AG191" s="725"/>
    </row>
    <row r="192" spans="1:41" x14ac:dyDescent="0.4">
      <c r="A192" s="725"/>
      <c r="B192" s="725"/>
      <c r="C192" s="725"/>
      <c r="D192" s="725"/>
      <c r="E192" s="725"/>
      <c r="F192" s="725"/>
      <c r="G192" s="725"/>
      <c r="H192" s="725"/>
      <c r="I192" s="725"/>
      <c r="J192" s="725"/>
      <c r="K192" s="725"/>
      <c r="L192" s="725"/>
      <c r="M192" s="725"/>
      <c r="N192" s="725"/>
      <c r="O192" s="725"/>
      <c r="P192" s="725"/>
      <c r="Q192" s="725"/>
      <c r="R192" s="725"/>
      <c r="S192" s="725"/>
      <c r="T192" s="725"/>
      <c r="U192" s="725"/>
      <c r="V192" s="725"/>
      <c r="W192" s="725"/>
      <c r="X192" s="725"/>
      <c r="Y192" s="725"/>
      <c r="Z192" s="725"/>
      <c r="AA192" s="725"/>
      <c r="AB192" s="725"/>
      <c r="AC192" s="725"/>
      <c r="AD192" s="725"/>
      <c r="AE192" s="725"/>
      <c r="AF192" s="725"/>
      <c r="AG192" s="725"/>
    </row>
    <row r="193" spans="1:33" x14ac:dyDescent="0.4">
      <c r="A193" s="725"/>
      <c r="B193" s="725"/>
      <c r="C193" s="725"/>
      <c r="D193" s="725"/>
      <c r="E193" s="725"/>
      <c r="F193" s="725"/>
      <c r="G193" s="725"/>
      <c r="H193" s="725"/>
      <c r="I193" s="725"/>
      <c r="J193" s="725"/>
      <c r="K193" s="725"/>
      <c r="L193" s="725"/>
      <c r="M193" s="725"/>
      <c r="N193" s="725"/>
      <c r="O193" s="725"/>
      <c r="P193" s="725"/>
      <c r="Q193" s="725"/>
      <c r="R193" s="725"/>
      <c r="S193" s="725"/>
      <c r="T193" s="725"/>
      <c r="U193" s="725"/>
      <c r="V193" s="725"/>
      <c r="W193" s="725"/>
      <c r="X193" s="725"/>
      <c r="Y193" s="725"/>
      <c r="Z193" s="725"/>
      <c r="AA193" s="725"/>
      <c r="AB193" s="725"/>
      <c r="AC193" s="725"/>
      <c r="AD193" s="725"/>
      <c r="AE193" s="725"/>
      <c r="AF193" s="725"/>
      <c r="AG193" s="725"/>
    </row>
    <row r="194" spans="1:33" x14ac:dyDescent="0.4">
      <c r="A194" s="725"/>
      <c r="B194" s="725"/>
      <c r="C194" s="725"/>
      <c r="D194" s="725"/>
      <c r="E194" s="725"/>
      <c r="F194" s="725"/>
      <c r="G194" s="725"/>
      <c r="H194" s="725"/>
      <c r="I194" s="725"/>
      <c r="J194" s="725"/>
      <c r="K194" s="725"/>
      <c r="L194" s="725"/>
      <c r="M194" s="725"/>
      <c r="N194" s="725"/>
      <c r="O194" s="725"/>
      <c r="P194" s="725"/>
      <c r="Q194" s="725"/>
      <c r="R194" s="725"/>
      <c r="S194" s="725"/>
      <c r="T194" s="725"/>
      <c r="U194" s="725"/>
      <c r="V194" s="725"/>
      <c r="W194" s="725"/>
      <c r="X194" s="725"/>
      <c r="Y194" s="725"/>
      <c r="Z194" s="725"/>
      <c r="AA194" s="725"/>
      <c r="AB194" s="725"/>
      <c r="AC194" s="725"/>
      <c r="AD194" s="725"/>
      <c r="AE194" s="725"/>
      <c r="AF194" s="725"/>
      <c r="AG194" s="725"/>
    </row>
    <row r="195" spans="1:33" x14ac:dyDescent="0.4">
      <c r="A195" s="725"/>
      <c r="B195" s="725"/>
      <c r="C195" s="725"/>
      <c r="D195" s="725"/>
      <c r="E195" s="725"/>
      <c r="F195" s="725"/>
      <c r="G195" s="725"/>
      <c r="H195" s="725"/>
      <c r="I195" s="725"/>
      <c r="J195" s="725"/>
      <c r="K195" s="725"/>
      <c r="L195" s="725"/>
      <c r="M195" s="725"/>
      <c r="N195" s="725"/>
      <c r="O195" s="725"/>
      <c r="P195" s="725"/>
      <c r="Q195" s="725"/>
      <c r="R195" s="725"/>
      <c r="S195" s="725"/>
      <c r="T195" s="725"/>
      <c r="U195" s="725"/>
      <c r="V195" s="725"/>
      <c r="W195" s="725"/>
      <c r="X195" s="725"/>
      <c r="Y195" s="725"/>
      <c r="Z195" s="725"/>
      <c r="AA195" s="725"/>
      <c r="AB195" s="725"/>
      <c r="AC195" s="725"/>
      <c r="AD195" s="725"/>
      <c r="AE195" s="725"/>
      <c r="AF195" s="725"/>
      <c r="AG195" s="725"/>
    </row>
    <row r="196" spans="1:33" x14ac:dyDescent="0.4">
      <c r="A196" s="725"/>
      <c r="B196" s="725"/>
      <c r="C196" s="725"/>
      <c r="D196" s="725"/>
      <c r="E196" s="725"/>
      <c r="F196" s="725"/>
      <c r="G196" s="725"/>
      <c r="H196" s="725"/>
      <c r="I196" s="725"/>
      <c r="J196" s="725"/>
      <c r="K196" s="725"/>
      <c r="L196" s="725"/>
      <c r="M196" s="725"/>
      <c r="N196" s="725"/>
      <c r="O196" s="725"/>
      <c r="P196" s="725"/>
      <c r="Q196" s="725"/>
      <c r="R196" s="725"/>
      <c r="S196" s="725"/>
      <c r="T196" s="725"/>
      <c r="U196" s="725"/>
      <c r="V196" s="725"/>
      <c r="W196" s="725"/>
      <c r="X196" s="725"/>
      <c r="Y196" s="725"/>
      <c r="Z196" s="725"/>
      <c r="AA196" s="725"/>
      <c r="AB196" s="725"/>
      <c r="AC196" s="725"/>
      <c r="AD196" s="725"/>
      <c r="AE196" s="725"/>
      <c r="AF196" s="725"/>
      <c r="AG196" s="725"/>
    </row>
    <row r="197" spans="1:33" x14ac:dyDescent="0.4">
      <c r="A197" s="725"/>
      <c r="B197" s="725"/>
      <c r="C197" s="725"/>
      <c r="D197" s="725"/>
      <c r="E197" s="725"/>
      <c r="F197" s="725"/>
      <c r="G197" s="725"/>
      <c r="H197" s="725"/>
      <c r="I197" s="725"/>
      <c r="J197" s="725"/>
      <c r="K197" s="725"/>
      <c r="L197" s="725"/>
      <c r="M197" s="725"/>
      <c r="N197" s="725"/>
      <c r="O197" s="725"/>
      <c r="P197" s="725"/>
      <c r="Q197" s="725"/>
      <c r="R197" s="725"/>
      <c r="S197" s="725"/>
      <c r="T197" s="725"/>
      <c r="U197" s="725"/>
      <c r="V197" s="725"/>
      <c r="W197" s="725"/>
      <c r="X197" s="725"/>
      <c r="Y197" s="725"/>
      <c r="Z197" s="725"/>
      <c r="AA197" s="725"/>
      <c r="AB197" s="725"/>
      <c r="AC197" s="725"/>
      <c r="AD197" s="725"/>
      <c r="AE197" s="725"/>
      <c r="AF197" s="725"/>
      <c r="AG197" s="725"/>
    </row>
    <row r="198" spans="1:33" x14ac:dyDescent="0.4">
      <c r="A198" s="725"/>
      <c r="B198" s="725"/>
      <c r="C198" s="725"/>
      <c r="D198" s="725"/>
      <c r="E198" s="725"/>
      <c r="F198" s="725"/>
      <c r="G198" s="725"/>
      <c r="H198" s="725"/>
      <c r="I198" s="725"/>
      <c r="J198" s="725"/>
      <c r="K198" s="725"/>
      <c r="L198" s="725"/>
      <c r="M198" s="725"/>
      <c r="N198" s="725"/>
      <c r="O198" s="725"/>
      <c r="P198" s="725"/>
      <c r="Q198" s="725"/>
      <c r="R198" s="725"/>
      <c r="S198" s="725"/>
      <c r="T198" s="725"/>
      <c r="U198" s="725"/>
      <c r="V198" s="725"/>
      <c r="W198" s="725"/>
      <c r="X198" s="725"/>
      <c r="Y198" s="725"/>
      <c r="Z198" s="725"/>
      <c r="AA198" s="725"/>
      <c r="AB198" s="725"/>
      <c r="AC198" s="725"/>
      <c r="AD198" s="725"/>
      <c r="AE198" s="725"/>
      <c r="AF198" s="725"/>
      <c r="AG198" s="725"/>
    </row>
    <row r="199" spans="1:33" x14ac:dyDescent="0.4">
      <c r="A199" s="725"/>
      <c r="B199" s="725"/>
      <c r="C199" s="725"/>
      <c r="D199" s="725"/>
      <c r="E199" s="725"/>
      <c r="F199" s="725"/>
      <c r="G199" s="725"/>
      <c r="H199" s="725"/>
      <c r="I199" s="725"/>
      <c r="J199" s="725"/>
      <c r="K199" s="725"/>
      <c r="L199" s="725"/>
      <c r="M199" s="725"/>
      <c r="N199" s="725"/>
      <c r="O199" s="725"/>
      <c r="P199" s="725"/>
      <c r="Q199" s="725"/>
      <c r="R199" s="725"/>
      <c r="S199" s="725"/>
      <c r="T199" s="725"/>
      <c r="U199" s="725"/>
      <c r="V199" s="725"/>
      <c r="W199" s="725"/>
      <c r="X199" s="725"/>
      <c r="Y199" s="725"/>
      <c r="Z199" s="725"/>
      <c r="AA199" s="725"/>
      <c r="AB199" s="725"/>
      <c r="AC199" s="725"/>
      <c r="AD199" s="725"/>
      <c r="AE199" s="725"/>
      <c r="AF199" s="725"/>
      <c r="AG199" s="725"/>
    </row>
    <row r="200" spans="1:33" x14ac:dyDescent="0.4">
      <c r="A200" s="725"/>
      <c r="B200" s="725"/>
      <c r="C200" s="725"/>
      <c r="D200" s="725"/>
      <c r="E200" s="725"/>
      <c r="F200" s="725"/>
      <c r="G200" s="725"/>
      <c r="H200" s="725"/>
      <c r="I200" s="725"/>
      <c r="J200" s="725"/>
      <c r="K200" s="725"/>
      <c r="L200" s="725"/>
      <c r="M200" s="725"/>
      <c r="N200" s="725"/>
      <c r="O200" s="725"/>
      <c r="P200" s="725"/>
      <c r="Q200" s="725"/>
      <c r="R200" s="725"/>
      <c r="S200" s="725"/>
      <c r="T200" s="725"/>
      <c r="U200" s="725"/>
      <c r="V200" s="725"/>
      <c r="W200" s="725"/>
      <c r="X200" s="725"/>
      <c r="Y200" s="725"/>
      <c r="Z200" s="725"/>
      <c r="AA200" s="725"/>
      <c r="AB200" s="725"/>
      <c r="AC200" s="725"/>
      <c r="AD200" s="725"/>
      <c r="AE200" s="725"/>
      <c r="AF200" s="725"/>
      <c r="AG200" s="725"/>
    </row>
    <row r="201" spans="1:33" x14ac:dyDescent="0.4">
      <c r="A201" s="725"/>
      <c r="B201" s="725"/>
      <c r="C201" s="725"/>
      <c r="D201" s="725"/>
      <c r="E201" s="725"/>
      <c r="F201" s="725"/>
      <c r="G201" s="725"/>
      <c r="H201" s="725"/>
      <c r="I201" s="725"/>
      <c r="J201" s="725"/>
      <c r="K201" s="725"/>
      <c r="L201" s="725"/>
      <c r="M201" s="725"/>
      <c r="N201" s="725"/>
      <c r="O201" s="725"/>
      <c r="P201" s="725"/>
      <c r="Q201" s="725"/>
      <c r="R201" s="725"/>
      <c r="S201" s="725"/>
      <c r="T201" s="725"/>
      <c r="U201" s="725"/>
      <c r="V201" s="725"/>
      <c r="W201" s="725"/>
      <c r="X201" s="725"/>
      <c r="Y201" s="725"/>
      <c r="Z201" s="725"/>
      <c r="AA201" s="725"/>
      <c r="AB201" s="725"/>
      <c r="AC201" s="725"/>
      <c r="AD201" s="725"/>
      <c r="AE201" s="725"/>
      <c r="AF201" s="725"/>
      <c r="AG201" s="725"/>
    </row>
    <row r="202" spans="1:33" x14ac:dyDescent="0.4">
      <c r="A202" s="725"/>
      <c r="B202" s="725"/>
      <c r="C202" s="725"/>
      <c r="D202" s="725"/>
      <c r="E202" s="725"/>
      <c r="F202" s="725"/>
      <c r="G202" s="725"/>
      <c r="H202" s="725"/>
      <c r="I202" s="725"/>
      <c r="J202" s="725"/>
      <c r="K202" s="725"/>
      <c r="L202" s="725"/>
      <c r="M202" s="725"/>
      <c r="N202" s="725"/>
      <c r="O202" s="725"/>
      <c r="P202" s="725"/>
      <c r="Q202" s="725"/>
      <c r="R202" s="725"/>
      <c r="S202" s="725"/>
      <c r="T202" s="725"/>
      <c r="U202" s="725"/>
      <c r="V202" s="725"/>
      <c r="W202" s="725"/>
      <c r="X202" s="725"/>
      <c r="Y202" s="725"/>
      <c r="Z202" s="725"/>
      <c r="AA202" s="725"/>
      <c r="AB202" s="725"/>
      <c r="AC202" s="725"/>
      <c r="AD202" s="725"/>
      <c r="AE202" s="725"/>
      <c r="AF202" s="725"/>
      <c r="AG202" s="725"/>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F80"/>
  <sheetViews>
    <sheetView zoomScale="80" zoomScaleNormal="80" workbookViewId="0"/>
  </sheetViews>
  <sheetFormatPr defaultColWidth="8.71875" defaultRowHeight="12.3" x14ac:dyDescent="0.4"/>
  <cols>
    <col min="1" max="1" width="18.71875" style="1" customWidth="1"/>
    <col min="2" max="2" width="2" style="1" customWidth="1"/>
    <col min="3" max="5" width="12.5546875" style="1" customWidth="1"/>
    <col min="6" max="6" width="8.5546875" style="1" customWidth="1"/>
    <col min="7" max="8" width="8.71875" style="1"/>
    <col min="9" max="9" width="11.71875" style="1" customWidth="1"/>
    <col min="10" max="16384" width="8.71875" style="1"/>
  </cols>
  <sheetData>
    <row r="1" spans="1:1" ht="14.4" x14ac:dyDescent="0.55000000000000004">
      <c r="A1" s="3" t="s">
        <v>678</v>
      </c>
    </row>
    <row r="2" spans="1:1" ht="14.4" x14ac:dyDescent="0.55000000000000004">
      <c r="A2" s="3"/>
    </row>
    <row r="3" spans="1:1" ht="14.4" x14ac:dyDescent="0.55000000000000004">
      <c r="A3" s="3"/>
    </row>
    <row r="4" spans="1:1" ht="14.4" x14ac:dyDescent="0.55000000000000004">
      <c r="A4" s="3"/>
    </row>
    <row r="5" spans="1:1" ht="14.4" x14ac:dyDescent="0.55000000000000004">
      <c r="A5" s="3"/>
    </row>
    <row r="6" spans="1:1" ht="14.4" x14ac:dyDescent="0.55000000000000004">
      <c r="A6" s="3"/>
    </row>
    <row r="7" spans="1:1" ht="14.4" x14ac:dyDescent="0.55000000000000004">
      <c r="A7" s="3"/>
    </row>
    <row r="8" spans="1:1" ht="14.4" x14ac:dyDescent="0.55000000000000004">
      <c r="A8" s="3"/>
    </row>
    <row r="9" spans="1:1" ht="14.4" x14ac:dyDescent="0.55000000000000004">
      <c r="A9" s="3"/>
    </row>
    <row r="10" spans="1:1" ht="14.4" x14ac:dyDescent="0.55000000000000004">
      <c r="A10" s="3"/>
    </row>
    <row r="11" spans="1:1" ht="14.4" x14ac:dyDescent="0.55000000000000004">
      <c r="A11" s="3"/>
    </row>
    <row r="12" spans="1:1" ht="14.4" x14ac:dyDescent="0.55000000000000004">
      <c r="A12" s="3"/>
    </row>
    <row r="13" spans="1:1" ht="14.4" x14ac:dyDescent="0.55000000000000004">
      <c r="A13" s="3"/>
    </row>
    <row r="14" spans="1:1" ht="14.4" x14ac:dyDescent="0.55000000000000004">
      <c r="A14" s="3"/>
    </row>
    <row r="15" spans="1:1" ht="14.4" x14ac:dyDescent="0.55000000000000004">
      <c r="A15" s="3"/>
    </row>
    <row r="16" spans="1:1" ht="14.4" x14ac:dyDescent="0.55000000000000004">
      <c r="A16" s="3"/>
    </row>
    <row r="17" spans="1:6" ht="14.4" x14ac:dyDescent="0.55000000000000004">
      <c r="A17" s="3"/>
    </row>
    <row r="18" spans="1:6" ht="14.4" x14ac:dyDescent="0.55000000000000004">
      <c r="A18" s="3"/>
    </row>
    <row r="19" spans="1:6" ht="12.9" x14ac:dyDescent="0.5">
      <c r="A19" s="714"/>
    </row>
    <row r="20" spans="1:6" ht="12.6" x14ac:dyDescent="0.45">
      <c r="A20" s="194" t="s">
        <v>641</v>
      </c>
    </row>
    <row r="21" spans="1:6" ht="12.6" x14ac:dyDescent="0.45">
      <c r="A21" s="194" t="s">
        <v>639</v>
      </c>
    </row>
    <row r="23" spans="1:6" x14ac:dyDescent="0.4">
      <c r="A23" s="100"/>
      <c r="B23" s="731"/>
      <c r="C23" s="715" t="s">
        <v>109</v>
      </c>
      <c r="D23" s="715" t="s">
        <v>720</v>
      </c>
      <c r="E23" s="715" t="s">
        <v>58</v>
      </c>
      <c r="F23" s="716"/>
    </row>
    <row r="24" spans="1:6" x14ac:dyDescent="0.4">
      <c r="A24" s="41"/>
      <c r="B24" s="732"/>
      <c r="C24" s="717" t="s">
        <v>721</v>
      </c>
      <c r="D24" s="717" t="s">
        <v>719</v>
      </c>
      <c r="E24" s="717" t="s">
        <v>719</v>
      </c>
      <c r="F24" s="718"/>
    </row>
    <row r="25" spans="1:6" x14ac:dyDescent="0.4">
      <c r="A25" s="41"/>
      <c r="B25" s="732"/>
      <c r="C25" s="719" t="s">
        <v>113</v>
      </c>
      <c r="D25" s="719" t="s">
        <v>113</v>
      </c>
      <c r="E25" s="719" t="s">
        <v>113</v>
      </c>
      <c r="F25" s="738" t="s">
        <v>82</v>
      </c>
    </row>
    <row r="26" spans="1:6" ht="24.6" x14ac:dyDescent="0.4">
      <c r="A26" s="736" t="s">
        <v>712</v>
      </c>
      <c r="B26" s="733" t="s">
        <v>83</v>
      </c>
      <c r="C26" s="740">
        <v>82.913681319194453</v>
      </c>
      <c r="D26" s="740">
        <v>37.850636194766402</v>
      </c>
      <c r="E26" s="740">
        <v>20.317462445796</v>
      </c>
      <c r="F26" s="729">
        <v>2012</v>
      </c>
    </row>
    <row r="27" spans="1:6" x14ac:dyDescent="0.4">
      <c r="A27" s="84"/>
      <c r="B27" s="733" t="s">
        <v>83</v>
      </c>
      <c r="C27" s="740">
        <v>64.071785975464834</v>
      </c>
      <c r="D27" s="740">
        <v>44.3362794907869</v>
      </c>
      <c r="E27" s="740">
        <v>19.1672843874039</v>
      </c>
      <c r="F27" s="729">
        <v>2013</v>
      </c>
    </row>
    <row r="28" spans="1:6" x14ac:dyDescent="0.4">
      <c r="A28" s="84"/>
      <c r="B28" s="733" t="s">
        <v>83</v>
      </c>
      <c r="C28" s="740">
        <v>54.618858644629334</v>
      </c>
      <c r="D28" s="740">
        <v>44.322019983947001</v>
      </c>
      <c r="E28" s="740">
        <v>18.9802378187463</v>
      </c>
      <c r="F28" s="729">
        <v>2014</v>
      </c>
    </row>
    <row r="29" spans="1:6" x14ac:dyDescent="0.4">
      <c r="A29" s="84"/>
      <c r="B29" s="733" t="s">
        <v>83</v>
      </c>
      <c r="C29" s="740">
        <v>48.749379072409475</v>
      </c>
      <c r="D29" s="740">
        <v>27.976579526752399</v>
      </c>
      <c r="E29" s="740">
        <v>12.7505380120875</v>
      </c>
      <c r="F29" s="729">
        <v>2015</v>
      </c>
    </row>
    <row r="30" spans="1:6" x14ac:dyDescent="0.4">
      <c r="A30" s="84"/>
      <c r="B30" s="733" t="s">
        <v>83</v>
      </c>
      <c r="C30" s="740">
        <v>37.283233769781738</v>
      </c>
      <c r="D30" s="740">
        <v>24.382020714287801</v>
      </c>
      <c r="E30" s="740">
        <v>9.8780386729792191</v>
      </c>
      <c r="F30" s="729">
        <v>2016</v>
      </c>
    </row>
    <row r="31" spans="1:6" x14ac:dyDescent="0.4">
      <c r="A31" s="84"/>
      <c r="B31" s="733" t="s">
        <v>83</v>
      </c>
      <c r="C31" s="740">
        <v>34.227516790579692</v>
      </c>
      <c r="D31" s="740">
        <v>25.266550528227999</v>
      </c>
      <c r="E31" s="740">
        <v>9.6856985977023395</v>
      </c>
      <c r="F31" s="729">
        <v>2017</v>
      </c>
    </row>
    <row r="32" spans="1:6" x14ac:dyDescent="0.4">
      <c r="A32" s="84"/>
      <c r="B32" s="733" t="s">
        <v>83</v>
      </c>
      <c r="C32" s="740">
        <v>33.69365942066424</v>
      </c>
      <c r="D32" s="740">
        <v>26.0091781004739</v>
      </c>
      <c r="E32" s="740">
        <v>5.4318671884346204</v>
      </c>
      <c r="F32" s="729">
        <v>2018</v>
      </c>
    </row>
    <row r="33" spans="1:6" x14ac:dyDescent="0.4">
      <c r="A33" s="84"/>
      <c r="B33" s="733" t="s">
        <v>83</v>
      </c>
      <c r="C33" s="740">
        <v>28.245302483324192</v>
      </c>
      <c r="D33" s="740">
        <v>23.537227039669698</v>
      </c>
      <c r="E33" s="740">
        <v>5.4331104057467101</v>
      </c>
      <c r="F33" s="729">
        <v>2019</v>
      </c>
    </row>
    <row r="34" spans="1:6" x14ac:dyDescent="0.4">
      <c r="A34" s="84" t="s">
        <v>83</v>
      </c>
      <c r="B34" s="733"/>
      <c r="C34" s="717"/>
      <c r="D34" s="717"/>
      <c r="E34" s="717"/>
      <c r="F34" s="729"/>
    </row>
    <row r="35" spans="1:6" ht="24.6" customHeight="1" x14ac:dyDescent="0.4">
      <c r="A35" s="736" t="s">
        <v>722</v>
      </c>
      <c r="B35" s="733" t="s">
        <v>83</v>
      </c>
      <c r="C35" s="740">
        <v>79.65528096725231</v>
      </c>
      <c r="D35" s="740">
        <v>22.923417942548401</v>
      </c>
      <c r="E35" s="740">
        <v>19.449228151377099</v>
      </c>
      <c r="F35" s="729">
        <v>2012</v>
      </c>
    </row>
    <row r="36" spans="1:6" x14ac:dyDescent="0.4">
      <c r="A36" s="84"/>
      <c r="B36" s="733" t="s">
        <v>83</v>
      </c>
      <c r="C36" s="740">
        <v>60.54256871893061</v>
      </c>
      <c r="D36" s="740">
        <v>36.361442862705701</v>
      </c>
      <c r="E36" s="740">
        <v>16.103645746145901</v>
      </c>
      <c r="F36" s="729">
        <v>2013</v>
      </c>
    </row>
    <row r="37" spans="1:6" x14ac:dyDescent="0.4">
      <c r="A37" s="84"/>
      <c r="B37" s="733" t="s">
        <v>83</v>
      </c>
      <c r="C37" s="740">
        <v>53.975805451898893</v>
      </c>
      <c r="D37" s="740">
        <v>37.805323687355397</v>
      </c>
      <c r="E37" s="740">
        <v>10.5053120506594</v>
      </c>
      <c r="F37" s="729">
        <v>2014</v>
      </c>
    </row>
    <row r="38" spans="1:6" x14ac:dyDescent="0.4">
      <c r="A38" s="84"/>
      <c r="B38" s="733" t="s">
        <v>83</v>
      </c>
      <c r="C38" s="740">
        <v>43.68534404722179</v>
      </c>
      <c r="D38" s="740">
        <v>25.715336165556302</v>
      </c>
      <c r="E38" s="740">
        <v>11.0833765237827</v>
      </c>
      <c r="F38" s="729">
        <v>2015</v>
      </c>
    </row>
    <row r="39" spans="1:6" x14ac:dyDescent="0.4">
      <c r="A39" s="84"/>
      <c r="B39" s="733" t="s">
        <v>83</v>
      </c>
      <c r="C39" s="740">
        <v>31.204947407166291</v>
      </c>
      <c r="D39" s="740">
        <v>21.5523879848805</v>
      </c>
      <c r="E39" s="740">
        <v>3.1230593733935699</v>
      </c>
      <c r="F39" s="729">
        <v>2016</v>
      </c>
    </row>
    <row r="40" spans="1:6" x14ac:dyDescent="0.4">
      <c r="A40" s="84"/>
      <c r="B40" s="733" t="s">
        <v>83</v>
      </c>
      <c r="C40" s="740">
        <v>37.667570418804104</v>
      </c>
      <c r="D40" s="740">
        <v>23.367768285861899</v>
      </c>
      <c r="E40" s="740">
        <v>3.0328677695975301</v>
      </c>
      <c r="F40" s="729">
        <v>2017</v>
      </c>
    </row>
    <row r="41" spans="1:6" x14ac:dyDescent="0.4">
      <c r="A41" s="84"/>
      <c r="B41" s="733" t="s">
        <v>83</v>
      </c>
      <c r="C41" s="740">
        <v>21.968463565824102</v>
      </c>
      <c r="D41" s="740">
        <v>26.5564246960388</v>
      </c>
      <c r="E41" s="740">
        <v>4.1548020169803097</v>
      </c>
      <c r="F41" s="729">
        <v>2018</v>
      </c>
    </row>
    <row r="42" spans="1:6" x14ac:dyDescent="0.4">
      <c r="A42" s="84"/>
      <c r="B42" s="733" t="s">
        <v>83</v>
      </c>
      <c r="C42" s="740">
        <v>22.097292046926423</v>
      </c>
      <c r="D42" s="740">
        <v>24.105537374110099</v>
      </c>
      <c r="E42" s="740">
        <v>7.5113211783581901</v>
      </c>
      <c r="F42" s="729">
        <v>2019</v>
      </c>
    </row>
    <row r="43" spans="1:6" x14ac:dyDescent="0.4">
      <c r="A43" s="84" t="s">
        <v>83</v>
      </c>
      <c r="B43" s="733"/>
      <c r="C43" s="717"/>
      <c r="D43" s="717"/>
      <c r="E43" s="717"/>
      <c r="F43" s="729"/>
    </row>
    <row r="44" spans="1:6" ht="24.6" x14ac:dyDescent="0.4">
      <c r="A44" s="736" t="s">
        <v>713</v>
      </c>
      <c r="B44" s="733" t="s">
        <v>83</v>
      </c>
      <c r="C44" s="740" t="e">
        <f>NA()</f>
        <v>#N/A</v>
      </c>
      <c r="D44" s="740">
        <v>37.364491567366898</v>
      </c>
      <c r="E44" s="740" t="e">
        <f>NA()</f>
        <v>#N/A</v>
      </c>
      <c r="F44" s="729">
        <v>2012</v>
      </c>
    </row>
    <row r="45" spans="1:6" x14ac:dyDescent="0.4">
      <c r="A45" s="84"/>
      <c r="B45" s="733" t="s">
        <v>83</v>
      </c>
      <c r="C45" s="740" t="e">
        <f>NA()</f>
        <v>#N/A</v>
      </c>
      <c r="D45" s="740">
        <v>43.148785592482</v>
      </c>
      <c r="E45" s="740" t="e">
        <f>NA()</f>
        <v>#N/A</v>
      </c>
      <c r="F45" s="729">
        <v>2013</v>
      </c>
    </row>
    <row r="46" spans="1:6" x14ac:dyDescent="0.4">
      <c r="A46" s="84"/>
      <c r="B46" s="733" t="s">
        <v>83</v>
      </c>
      <c r="C46" s="740">
        <v>41.825414051737255</v>
      </c>
      <c r="D46" s="740">
        <v>44.247833180816201</v>
      </c>
      <c r="E46" s="740" t="e">
        <f>NA()</f>
        <v>#N/A</v>
      </c>
      <c r="F46" s="729">
        <v>2014</v>
      </c>
    </row>
    <row r="47" spans="1:6" x14ac:dyDescent="0.4">
      <c r="A47" s="84"/>
      <c r="B47" s="733" t="s">
        <v>83</v>
      </c>
      <c r="C47" s="740">
        <v>33.794996822183833</v>
      </c>
      <c r="D47" s="740">
        <v>30.197942164565799</v>
      </c>
      <c r="E47" s="740" t="e">
        <f>NA()</f>
        <v>#N/A</v>
      </c>
      <c r="F47" s="729">
        <v>2015</v>
      </c>
    </row>
    <row r="48" spans="1:6" x14ac:dyDescent="0.4">
      <c r="A48" s="84"/>
      <c r="B48" s="733" t="s">
        <v>83</v>
      </c>
      <c r="C48" s="740">
        <v>32.506744112447365</v>
      </c>
      <c r="D48" s="740">
        <v>30.514438788725698</v>
      </c>
      <c r="E48" s="740" t="e">
        <f>NA()</f>
        <v>#N/A</v>
      </c>
      <c r="F48" s="729">
        <v>2016</v>
      </c>
    </row>
    <row r="49" spans="1:6" x14ac:dyDescent="0.4">
      <c r="A49" s="84"/>
      <c r="B49" s="733" t="s">
        <v>83</v>
      </c>
      <c r="C49" s="740">
        <v>20.828216958092757</v>
      </c>
      <c r="D49" s="740">
        <v>26.259452674944701</v>
      </c>
      <c r="E49" s="740" t="e">
        <f>NA()</f>
        <v>#N/A</v>
      </c>
      <c r="F49" s="729">
        <v>2017</v>
      </c>
    </row>
    <row r="50" spans="1:6" x14ac:dyDescent="0.4">
      <c r="A50" s="84"/>
      <c r="B50" s="733" t="s">
        <v>83</v>
      </c>
      <c r="C50" s="740">
        <v>28.956093083287833</v>
      </c>
      <c r="D50" s="740">
        <v>33.254587480560097</v>
      </c>
      <c r="E50" s="740" t="e">
        <f>NA()</f>
        <v>#N/A</v>
      </c>
      <c r="F50" s="729">
        <v>2018</v>
      </c>
    </row>
    <row r="51" spans="1:6" x14ac:dyDescent="0.4">
      <c r="A51" s="84"/>
      <c r="B51" s="733" t="s">
        <v>83</v>
      </c>
      <c r="C51" s="740" t="e">
        <f>NA()</f>
        <v>#N/A</v>
      </c>
      <c r="D51" s="740">
        <v>37.839266732361203</v>
      </c>
      <c r="E51" s="740" t="e">
        <f>NA()</f>
        <v>#N/A</v>
      </c>
      <c r="F51" s="729">
        <v>2019</v>
      </c>
    </row>
    <row r="52" spans="1:6" x14ac:dyDescent="0.4">
      <c r="A52" s="84" t="s">
        <v>83</v>
      </c>
      <c r="B52" s="733"/>
      <c r="C52" s="717"/>
      <c r="D52" s="717"/>
      <c r="E52" s="717"/>
      <c r="F52" s="729"/>
    </row>
    <row r="53" spans="1:6" ht="24.6" x14ac:dyDescent="0.4">
      <c r="A53" s="736" t="s">
        <v>714</v>
      </c>
      <c r="B53" s="733" t="s">
        <v>83</v>
      </c>
      <c r="C53" s="740" t="e">
        <f>NA()</f>
        <v>#N/A</v>
      </c>
      <c r="D53" s="740">
        <v>35.678293555351502</v>
      </c>
      <c r="E53" s="740">
        <v>2.2645194455930301E-2</v>
      </c>
      <c r="F53" s="729">
        <v>2012</v>
      </c>
    </row>
    <row r="54" spans="1:6" x14ac:dyDescent="0.4">
      <c r="A54" s="84"/>
      <c r="B54" s="733" t="s">
        <v>83</v>
      </c>
      <c r="C54" s="740">
        <v>96.653412914908984</v>
      </c>
      <c r="D54" s="740">
        <v>38.615813961851799</v>
      </c>
      <c r="E54" s="740">
        <v>8.7887764619650796E-2</v>
      </c>
      <c r="F54" s="729">
        <v>2013</v>
      </c>
    </row>
    <row r="55" spans="1:6" x14ac:dyDescent="0.4">
      <c r="A55" s="84"/>
      <c r="B55" s="733" t="s">
        <v>83</v>
      </c>
      <c r="C55" s="740">
        <v>63.220971033618881</v>
      </c>
      <c r="D55" s="740">
        <v>45.825046901921603</v>
      </c>
      <c r="E55" s="740">
        <v>1.1702020399962101</v>
      </c>
      <c r="F55" s="729">
        <v>2014</v>
      </c>
    </row>
    <row r="56" spans="1:6" x14ac:dyDescent="0.4">
      <c r="A56" s="84"/>
      <c r="B56" s="733" t="s">
        <v>83</v>
      </c>
      <c r="C56" s="740">
        <v>50.187219106304084</v>
      </c>
      <c r="D56" s="740">
        <v>34.714426429645698</v>
      </c>
      <c r="E56" s="740">
        <v>1.3951603161511901</v>
      </c>
      <c r="F56" s="729">
        <v>2015</v>
      </c>
    </row>
    <row r="57" spans="1:6" x14ac:dyDescent="0.4">
      <c r="A57" s="84"/>
      <c r="B57" s="733" t="s">
        <v>83</v>
      </c>
      <c r="C57" s="740" t="e">
        <f>NA()</f>
        <v>#N/A</v>
      </c>
      <c r="D57" s="740">
        <v>34.256951943215803</v>
      </c>
      <c r="E57" s="740">
        <v>3.6593503395322502</v>
      </c>
      <c r="F57" s="729">
        <v>2016</v>
      </c>
    </row>
    <row r="58" spans="1:6" x14ac:dyDescent="0.4">
      <c r="A58" s="84"/>
      <c r="B58" s="733" t="s">
        <v>83</v>
      </c>
      <c r="C58" s="740" t="e">
        <f>NA()</f>
        <v>#N/A</v>
      </c>
      <c r="D58" s="740">
        <v>34.335393309605799</v>
      </c>
      <c r="E58" s="740">
        <v>2.2076197963706998</v>
      </c>
      <c r="F58" s="729">
        <v>2017</v>
      </c>
    </row>
    <row r="59" spans="1:6" x14ac:dyDescent="0.4">
      <c r="A59" s="84"/>
      <c r="B59" s="733" t="s">
        <v>83</v>
      </c>
      <c r="C59" s="740">
        <v>37.513801696969892</v>
      </c>
      <c r="D59" s="740">
        <v>34.957321142614902</v>
      </c>
      <c r="E59" s="740">
        <v>0.55063678613882505</v>
      </c>
      <c r="F59" s="729">
        <v>2018</v>
      </c>
    </row>
    <row r="60" spans="1:6" x14ac:dyDescent="0.4">
      <c r="A60" s="84"/>
      <c r="B60" s="733" t="s">
        <v>83</v>
      </c>
      <c r="C60" s="740">
        <v>35.434320952903612</v>
      </c>
      <c r="D60" s="740">
        <v>26.474517334530798</v>
      </c>
      <c r="E60" s="740">
        <v>0.69876329147289895</v>
      </c>
      <c r="F60" s="729">
        <v>2019</v>
      </c>
    </row>
    <row r="61" spans="1:6" x14ac:dyDescent="0.4">
      <c r="A61" s="84" t="s">
        <v>83</v>
      </c>
      <c r="B61" s="733" t="s">
        <v>83</v>
      </c>
      <c r="C61" s="717"/>
      <c r="D61" s="717"/>
      <c r="E61" s="717"/>
      <c r="F61" s="729"/>
    </row>
    <row r="62" spans="1:6" ht="24.6" x14ac:dyDescent="0.4">
      <c r="A62" s="736" t="s">
        <v>715</v>
      </c>
      <c r="B62" s="733" t="s">
        <v>83</v>
      </c>
      <c r="C62" s="740" t="e">
        <f>NA()</f>
        <v>#N/A</v>
      </c>
      <c r="D62" s="740">
        <v>45.092634380207201</v>
      </c>
      <c r="E62" s="740">
        <v>15.757444369024901</v>
      </c>
      <c r="F62" s="729">
        <v>2012</v>
      </c>
    </row>
    <row r="63" spans="1:6" x14ac:dyDescent="0.4">
      <c r="A63" s="84"/>
      <c r="B63" s="733" t="s">
        <v>83</v>
      </c>
      <c r="C63" s="740" t="e">
        <f>NA()</f>
        <v>#N/A</v>
      </c>
      <c r="D63" s="740">
        <v>49.477887389553203</v>
      </c>
      <c r="E63" s="740">
        <v>21.538830126904799</v>
      </c>
      <c r="F63" s="729">
        <v>2013</v>
      </c>
    </row>
    <row r="64" spans="1:6" x14ac:dyDescent="0.4">
      <c r="A64" s="84"/>
      <c r="B64" s="733" t="s">
        <v>83</v>
      </c>
      <c r="C64" s="740">
        <v>62.179439591627265</v>
      </c>
      <c r="D64" s="740">
        <v>59.639467073662502</v>
      </c>
      <c r="E64" s="740">
        <v>20.6917466939761</v>
      </c>
      <c r="F64" s="729">
        <v>2014</v>
      </c>
    </row>
    <row r="65" spans="1:6" x14ac:dyDescent="0.4">
      <c r="A65" s="84"/>
      <c r="B65" s="733" t="s">
        <v>83</v>
      </c>
      <c r="C65" s="740">
        <v>64.56406710994888</v>
      </c>
      <c r="D65" s="740">
        <v>39.862246048243101</v>
      </c>
      <c r="E65" s="740">
        <v>18.6505387609289</v>
      </c>
      <c r="F65" s="729">
        <v>2015</v>
      </c>
    </row>
    <row r="66" spans="1:6" x14ac:dyDescent="0.4">
      <c r="A66" s="84"/>
      <c r="B66" s="733" t="s">
        <v>83</v>
      </c>
      <c r="C66" s="740">
        <v>43.078830523762726</v>
      </c>
      <c r="D66" s="740">
        <v>32.125169491638502</v>
      </c>
      <c r="E66" s="740">
        <v>16.702563093197799</v>
      </c>
      <c r="F66" s="729">
        <v>2016</v>
      </c>
    </row>
    <row r="67" spans="1:6" x14ac:dyDescent="0.4">
      <c r="A67" s="84"/>
      <c r="B67" s="733" t="s">
        <v>83</v>
      </c>
      <c r="C67" s="740">
        <v>78.394931044338392</v>
      </c>
      <c r="D67" s="740">
        <v>33.818534603641197</v>
      </c>
      <c r="E67" s="740">
        <v>15.815832846865201</v>
      </c>
      <c r="F67" s="729">
        <v>2017</v>
      </c>
    </row>
    <row r="68" spans="1:6" x14ac:dyDescent="0.4">
      <c r="A68" s="84"/>
      <c r="B68" s="733" t="s">
        <v>83</v>
      </c>
      <c r="C68" s="740">
        <v>30.55203359017969</v>
      </c>
      <c r="D68" s="740">
        <v>39.436782171202701</v>
      </c>
      <c r="E68" s="740">
        <v>21.115371280389301</v>
      </c>
      <c r="F68" s="729">
        <v>2018</v>
      </c>
    </row>
    <row r="69" spans="1:6" x14ac:dyDescent="0.4">
      <c r="A69" s="84"/>
      <c r="B69" s="733" t="s">
        <v>83</v>
      </c>
      <c r="C69" s="740">
        <v>30.002642043727302</v>
      </c>
      <c r="D69" s="740">
        <v>27.684763579266299</v>
      </c>
      <c r="E69" s="740">
        <v>16.362003904041401</v>
      </c>
      <c r="F69" s="729">
        <v>2019</v>
      </c>
    </row>
    <row r="70" spans="1:6" x14ac:dyDescent="0.4">
      <c r="A70" s="84" t="s">
        <v>83</v>
      </c>
      <c r="B70" s="733"/>
      <c r="C70" s="717"/>
      <c r="D70" s="717"/>
      <c r="E70" s="717"/>
      <c r="F70" s="729"/>
    </row>
    <row r="71" spans="1:6" ht="24.6" customHeight="1" x14ac:dyDescent="0.4">
      <c r="A71" s="736" t="s">
        <v>723</v>
      </c>
      <c r="B71" s="733" t="s">
        <v>83</v>
      </c>
      <c r="C71" s="740" t="e">
        <f>NA()</f>
        <v>#N/A</v>
      </c>
      <c r="D71" s="740">
        <v>38.774226293285203</v>
      </c>
      <c r="E71" s="740">
        <v>26.588916506464301</v>
      </c>
      <c r="F71" s="729">
        <v>2012</v>
      </c>
    </row>
    <row r="72" spans="1:6" x14ac:dyDescent="0.4">
      <c r="A72" s="84"/>
      <c r="B72" s="733" t="s">
        <v>83</v>
      </c>
      <c r="C72" s="740">
        <v>64.117240502304497</v>
      </c>
      <c r="D72" s="740">
        <v>40.598078024363502</v>
      </c>
      <c r="E72" s="740">
        <v>18.988629807356499</v>
      </c>
      <c r="F72" s="729">
        <v>2013</v>
      </c>
    </row>
    <row r="73" spans="1:6" x14ac:dyDescent="0.4">
      <c r="A73" s="84"/>
      <c r="B73" s="733" t="s">
        <v>83</v>
      </c>
      <c r="C73" s="740">
        <v>55.482528965542535</v>
      </c>
      <c r="D73" s="740">
        <v>48.0038643111643</v>
      </c>
      <c r="E73" s="740">
        <v>17.718188117629701</v>
      </c>
      <c r="F73" s="729">
        <v>2014</v>
      </c>
    </row>
    <row r="74" spans="1:6" x14ac:dyDescent="0.4">
      <c r="A74" s="84"/>
      <c r="B74" s="733" t="s">
        <v>83</v>
      </c>
      <c r="C74" s="740">
        <v>50.618156089595807</v>
      </c>
      <c r="D74" s="740">
        <v>34.480448339532401</v>
      </c>
      <c r="E74" s="740">
        <v>19.2335661902334</v>
      </c>
      <c r="F74" s="729">
        <v>2015</v>
      </c>
    </row>
    <row r="75" spans="1:6" x14ac:dyDescent="0.4">
      <c r="A75" s="84"/>
      <c r="B75" s="733" t="s">
        <v>83</v>
      </c>
      <c r="C75" s="740">
        <v>44.209790656342904</v>
      </c>
      <c r="D75" s="740">
        <v>32.910348850437899</v>
      </c>
      <c r="E75" s="740">
        <v>14.018678791439701</v>
      </c>
      <c r="F75" s="729">
        <v>2016</v>
      </c>
    </row>
    <row r="76" spans="1:6" x14ac:dyDescent="0.4">
      <c r="A76" s="84"/>
      <c r="B76" s="733" t="s">
        <v>83</v>
      </c>
      <c r="C76" s="740">
        <v>29.23206800088899</v>
      </c>
      <c r="D76" s="740">
        <v>32.720825811404502</v>
      </c>
      <c r="E76" s="740">
        <v>15.922572679621901</v>
      </c>
      <c r="F76" s="729">
        <v>2017</v>
      </c>
    </row>
    <row r="77" spans="1:6" x14ac:dyDescent="0.4">
      <c r="A77" s="84"/>
      <c r="B77" s="733" t="s">
        <v>83</v>
      </c>
      <c r="C77" s="740">
        <v>24.601320906815552</v>
      </c>
      <c r="D77" s="740">
        <v>34.994345452590998</v>
      </c>
      <c r="E77" s="740">
        <v>14.158869473942399</v>
      </c>
      <c r="F77" s="729">
        <v>2018</v>
      </c>
    </row>
    <row r="78" spans="1:6" x14ac:dyDescent="0.4">
      <c r="A78" s="86"/>
      <c r="B78" s="735" t="s">
        <v>83</v>
      </c>
      <c r="C78" s="741">
        <v>21.619097108334309</v>
      </c>
      <c r="D78" s="741">
        <v>28.4198639326058</v>
      </c>
      <c r="E78" s="741">
        <v>14.812169312374399</v>
      </c>
      <c r="F78" s="730">
        <v>2019</v>
      </c>
    </row>
    <row r="79" spans="1:6" x14ac:dyDescent="0.4">
      <c r="A79" s="85" t="s">
        <v>83</v>
      </c>
      <c r="B79" s="85"/>
      <c r="C79" s="720"/>
      <c r="D79" s="720"/>
      <c r="E79" s="720"/>
      <c r="F79" s="721"/>
    </row>
    <row r="80" spans="1:6" x14ac:dyDescent="0.4">
      <c r="A80" s="23"/>
      <c r="B80" s="23"/>
      <c r="C80" s="335"/>
      <c r="D80" s="335"/>
      <c r="E80" s="335"/>
      <c r="F80" s="721"/>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AA202"/>
  <sheetViews>
    <sheetView zoomScale="80" zoomScaleNormal="80" workbookViewId="0"/>
  </sheetViews>
  <sheetFormatPr defaultColWidth="8.71875" defaultRowHeight="12.3" x14ac:dyDescent="0.4"/>
  <cols>
    <col min="1" max="1" width="7.44140625" style="1" customWidth="1"/>
    <col min="2" max="2" width="2" style="1" customWidth="1"/>
    <col min="3" max="3" width="11.71875" style="1" customWidth="1"/>
    <col min="4" max="4" width="11.5546875" style="1" customWidth="1"/>
    <col min="5" max="5" width="9.83203125" style="1" customWidth="1"/>
    <col min="6" max="7" width="8.71875" style="1"/>
    <col min="8" max="8" width="1.5546875" style="1" customWidth="1"/>
    <col min="9" max="9" width="9.71875" style="1" bestFit="1" customWidth="1"/>
    <col min="10" max="10" width="7.83203125" style="1" customWidth="1"/>
    <col min="11" max="11" width="5.71875" style="1" customWidth="1"/>
    <col min="12" max="13" width="8.71875" style="1"/>
    <col min="14" max="14" width="1.5546875" style="1" customWidth="1"/>
    <col min="15" max="15" width="9.71875" style="1" bestFit="1" customWidth="1"/>
    <col min="16" max="16" width="9" style="1" customWidth="1"/>
    <col min="17" max="16384" width="8.71875" style="1"/>
  </cols>
  <sheetData>
    <row r="1" spans="1:1" ht="14.4" x14ac:dyDescent="0.55000000000000004">
      <c r="A1" s="3" t="s">
        <v>738</v>
      </c>
    </row>
    <row r="2" spans="1:1" ht="14.4" x14ac:dyDescent="0.55000000000000004">
      <c r="A2" s="3"/>
    </row>
    <row r="3" spans="1:1" ht="14.4" x14ac:dyDescent="0.55000000000000004">
      <c r="A3" s="3"/>
    </row>
    <row r="4" spans="1:1" ht="14.4" x14ac:dyDescent="0.55000000000000004">
      <c r="A4" s="3"/>
    </row>
    <row r="5" spans="1:1" ht="14.4" x14ac:dyDescent="0.55000000000000004">
      <c r="A5" s="3"/>
    </row>
    <row r="6" spans="1:1" ht="14.4" x14ac:dyDescent="0.55000000000000004">
      <c r="A6" s="3"/>
    </row>
    <row r="7" spans="1:1" ht="14.4" x14ac:dyDescent="0.55000000000000004">
      <c r="A7" s="3"/>
    </row>
    <row r="8" spans="1:1" ht="14.4" x14ac:dyDescent="0.55000000000000004">
      <c r="A8" s="3"/>
    </row>
    <row r="9" spans="1:1" ht="14.4" x14ac:dyDescent="0.55000000000000004">
      <c r="A9" s="3"/>
    </row>
    <row r="10" spans="1:1" ht="14.4" x14ac:dyDescent="0.55000000000000004">
      <c r="A10" s="3"/>
    </row>
    <row r="11" spans="1:1" ht="14.4" x14ac:dyDescent="0.55000000000000004">
      <c r="A11" s="3"/>
    </row>
    <row r="12" spans="1:1" ht="14.4" x14ac:dyDescent="0.55000000000000004">
      <c r="A12" s="3"/>
    </row>
    <row r="13" spans="1:1" ht="14.4" x14ac:dyDescent="0.55000000000000004">
      <c r="A13" s="3"/>
    </row>
    <row r="14" spans="1:1" ht="14.4" x14ac:dyDescent="0.55000000000000004">
      <c r="A14" s="3"/>
    </row>
    <row r="15" spans="1:1" ht="14.4" x14ac:dyDescent="0.55000000000000004">
      <c r="A15" s="3"/>
    </row>
    <row r="16" spans="1:1" ht="14.4" x14ac:dyDescent="0.55000000000000004">
      <c r="A16" s="3"/>
    </row>
    <row r="17" spans="1:27" ht="14.4" x14ac:dyDescent="0.55000000000000004">
      <c r="A17" s="3"/>
    </row>
    <row r="18" spans="1:27" ht="14.4" x14ac:dyDescent="0.55000000000000004">
      <c r="A18" s="3"/>
    </row>
    <row r="19" spans="1:27" ht="12.6" x14ac:dyDescent="0.45">
      <c r="A19" s="194" t="s">
        <v>641</v>
      </c>
      <c r="B19" s="557"/>
      <c r="C19" s="557"/>
      <c r="D19" s="557"/>
      <c r="E19" s="557"/>
      <c r="F19" s="557"/>
      <c r="G19" s="557"/>
      <c r="H19" s="557"/>
      <c r="I19" s="557"/>
      <c r="J19" s="557"/>
      <c r="K19" s="557"/>
      <c r="L19" s="557"/>
      <c r="M19" s="557"/>
      <c r="N19" s="557"/>
      <c r="O19" s="557"/>
      <c r="P19" s="557"/>
      <c r="Q19" s="557"/>
      <c r="R19" s="557"/>
    </row>
    <row r="20" spans="1:27" ht="12.6" x14ac:dyDescent="0.45">
      <c r="A20" s="722" t="s">
        <v>717</v>
      </c>
    </row>
    <row r="21" spans="1:27" ht="12.6" x14ac:dyDescent="0.45">
      <c r="A21" s="722" t="s">
        <v>716</v>
      </c>
    </row>
    <row r="22" spans="1:27" ht="12.9" x14ac:dyDescent="0.5">
      <c r="A22" s="714"/>
    </row>
    <row r="23" spans="1:27" ht="12.9" x14ac:dyDescent="0.5">
      <c r="A23" s="714"/>
    </row>
    <row r="24" spans="1:27" ht="12.6" x14ac:dyDescent="0.45">
      <c r="A24" s="76"/>
    </row>
    <row r="25" spans="1:27" x14ac:dyDescent="0.4">
      <c r="A25" s="173" t="s">
        <v>733</v>
      </c>
      <c r="G25" s="173" t="s">
        <v>735</v>
      </c>
      <c r="M25" s="173" t="s">
        <v>734</v>
      </c>
    </row>
    <row r="26" spans="1:27" x14ac:dyDescent="0.4">
      <c r="A26" s="100"/>
      <c r="B26" s="731"/>
      <c r="C26" s="715" t="s">
        <v>28</v>
      </c>
      <c r="D26" s="715" t="s">
        <v>28</v>
      </c>
      <c r="E26" s="716"/>
      <c r="F26" s="725"/>
      <c r="G26" s="100"/>
      <c r="H26" s="731"/>
      <c r="I26" s="715" t="s">
        <v>28</v>
      </c>
      <c r="J26" s="715" t="s">
        <v>28</v>
      </c>
      <c r="K26" s="716"/>
      <c r="L26" s="725"/>
      <c r="M26" s="100"/>
      <c r="N26" s="731"/>
      <c r="O26" s="715" t="s">
        <v>28</v>
      </c>
      <c r="P26" s="715" t="s">
        <v>28</v>
      </c>
      <c r="Q26" s="716"/>
      <c r="R26" s="716"/>
      <c r="X26" s="724"/>
      <c r="AA26" s="724"/>
    </row>
    <row r="27" spans="1:27" x14ac:dyDescent="0.4">
      <c r="A27" s="41"/>
      <c r="B27" s="732"/>
      <c r="C27" s="717" t="s">
        <v>718</v>
      </c>
      <c r="D27" s="717" t="s">
        <v>719</v>
      </c>
      <c r="E27" s="718"/>
      <c r="F27" s="725"/>
      <c r="G27" s="41"/>
      <c r="H27" s="732"/>
      <c r="I27" s="717" t="s">
        <v>718</v>
      </c>
      <c r="J27" s="717" t="s">
        <v>719</v>
      </c>
      <c r="K27" s="718"/>
      <c r="L27" s="725"/>
      <c r="M27" s="41"/>
      <c r="N27" s="732"/>
      <c r="O27" s="717" t="s">
        <v>718</v>
      </c>
      <c r="P27" s="717" t="s">
        <v>719</v>
      </c>
      <c r="Q27" s="718"/>
      <c r="R27" s="718"/>
      <c r="X27" s="724"/>
      <c r="AA27" s="724"/>
    </row>
    <row r="28" spans="1:27" x14ac:dyDescent="0.4">
      <c r="A28" s="41"/>
      <c r="B28" s="732"/>
      <c r="C28" s="719" t="s">
        <v>711</v>
      </c>
      <c r="D28" s="719" t="s">
        <v>78</v>
      </c>
      <c r="E28" s="738" t="s">
        <v>82</v>
      </c>
      <c r="F28" s="725"/>
      <c r="G28" s="41"/>
      <c r="H28" s="732"/>
      <c r="I28" s="719" t="s">
        <v>711</v>
      </c>
      <c r="J28" s="719" t="s">
        <v>78</v>
      </c>
      <c r="K28" s="738" t="s">
        <v>82</v>
      </c>
      <c r="L28" s="725"/>
      <c r="M28" s="41"/>
      <c r="N28" s="732"/>
      <c r="O28" s="719" t="s">
        <v>711</v>
      </c>
      <c r="P28" s="719" t="s">
        <v>78</v>
      </c>
      <c r="Q28" s="738" t="s">
        <v>82</v>
      </c>
      <c r="R28" s="718"/>
      <c r="X28" s="724"/>
      <c r="AA28" s="724"/>
    </row>
    <row r="29" spans="1:27" x14ac:dyDescent="0.4">
      <c r="A29" s="736" t="s">
        <v>8</v>
      </c>
      <c r="B29" s="733" t="s">
        <v>83</v>
      </c>
      <c r="C29" s="717">
        <v>1.63752361738197E-2</v>
      </c>
      <c r="D29" s="717">
        <v>1.55424842836744</v>
      </c>
      <c r="E29" s="729">
        <v>2012</v>
      </c>
      <c r="F29" s="725"/>
      <c r="G29" s="736" t="s">
        <v>632</v>
      </c>
      <c r="H29" s="733" t="s">
        <v>83</v>
      </c>
      <c r="I29" s="717">
        <v>1.68230162173627E-2</v>
      </c>
      <c r="J29" s="717">
        <v>1.1418896286622799</v>
      </c>
      <c r="K29" s="729">
        <v>2012</v>
      </c>
      <c r="L29" s="725"/>
      <c r="M29" s="736" t="s">
        <v>8</v>
      </c>
      <c r="N29" s="733" t="s">
        <v>83</v>
      </c>
      <c r="O29" s="717">
        <v>1.63752361738197E-2</v>
      </c>
      <c r="P29" s="717">
        <v>1.55424842836744</v>
      </c>
      <c r="Q29" s="729">
        <v>2012</v>
      </c>
      <c r="R29" s="727"/>
      <c r="X29" s="724"/>
      <c r="AA29" s="724"/>
    </row>
    <row r="30" spans="1:27" x14ac:dyDescent="0.4">
      <c r="A30" s="84"/>
      <c r="B30" s="733" t="s">
        <v>83</v>
      </c>
      <c r="C30" s="717">
        <v>2.81689266861548E-2</v>
      </c>
      <c r="D30" s="717">
        <v>1.3278958256461799</v>
      </c>
      <c r="E30" s="729">
        <v>2013</v>
      </c>
      <c r="F30" s="725"/>
      <c r="G30" s="84"/>
      <c r="H30" s="733" t="s">
        <v>83</v>
      </c>
      <c r="I30" s="717">
        <v>3.8395605845004697E-2</v>
      </c>
      <c r="J30" s="717">
        <v>1.14886479349788</v>
      </c>
      <c r="K30" s="729">
        <v>2013</v>
      </c>
      <c r="L30" s="725"/>
      <c r="M30" s="84"/>
      <c r="N30" s="733" t="s">
        <v>83</v>
      </c>
      <c r="O30" s="717">
        <v>2.81689266861548E-2</v>
      </c>
      <c r="P30" s="717">
        <v>1.3278958256461799</v>
      </c>
      <c r="Q30" s="729">
        <v>2013</v>
      </c>
      <c r="R30" s="728"/>
      <c r="X30" s="724"/>
      <c r="AA30" s="724"/>
    </row>
    <row r="31" spans="1:27" x14ac:dyDescent="0.4">
      <c r="A31" s="84"/>
      <c r="B31" s="733" t="s">
        <v>83</v>
      </c>
      <c r="C31" s="717">
        <v>6.4182086367555E-2</v>
      </c>
      <c r="D31" s="717">
        <v>1.1689527617858799</v>
      </c>
      <c r="E31" s="729">
        <v>2014</v>
      </c>
      <c r="F31" s="725"/>
      <c r="G31" s="84"/>
      <c r="H31" s="733" t="s">
        <v>83</v>
      </c>
      <c r="I31" s="717">
        <v>7.45599284515268E-2</v>
      </c>
      <c r="J31" s="717">
        <v>0.96117881752233203</v>
      </c>
      <c r="K31" s="729">
        <v>2014</v>
      </c>
      <c r="L31" s="725"/>
      <c r="M31" s="84"/>
      <c r="N31" s="733" t="s">
        <v>83</v>
      </c>
      <c r="O31" s="717">
        <v>6.4182086367555E-2</v>
      </c>
      <c r="P31" s="717">
        <v>1.1689527617858799</v>
      </c>
      <c r="Q31" s="729">
        <v>2014</v>
      </c>
      <c r="R31" s="728"/>
      <c r="X31" s="724"/>
      <c r="AA31" s="724"/>
    </row>
    <row r="32" spans="1:27" x14ac:dyDescent="0.4">
      <c r="A32" s="84"/>
      <c r="B32" s="733" t="s">
        <v>83</v>
      </c>
      <c r="C32" s="717">
        <v>9.4920534368793594E-2</v>
      </c>
      <c r="D32" s="717">
        <v>1.05985505595852</v>
      </c>
      <c r="E32" s="729">
        <v>2015</v>
      </c>
      <c r="F32" s="725"/>
      <c r="G32" s="84"/>
      <c r="H32" s="733" t="s">
        <v>83</v>
      </c>
      <c r="I32" s="717">
        <v>8.0096612512634599E-2</v>
      </c>
      <c r="J32" s="717">
        <v>0.95137008486563301</v>
      </c>
      <c r="K32" s="729">
        <v>2015</v>
      </c>
      <c r="L32" s="725"/>
      <c r="M32" s="84"/>
      <c r="N32" s="733" t="s">
        <v>83</v>
      </c>
      <c r="O32" s="717">
        <v>9.4920534368793594E-2</v>
      </c>
      <c r="P32" s="717">
        <v>1.05985505595852</v>
      </c>
      <c r="Q32" s="729">
        <v>2015</v>
      </c>
      <c r="R32" s="728"/>
      <c r="X32" s="724"/>
      <c r="AA32" s="724"/>
    </row>
    <row r="33" spans="1:27" x14ac:dyDescent="0.4">
      <c r="A33" s="84"/>
      <c r="B33" s="733" t="s">
        <v>83</v>
      </c>
      <c r="C33" s="717">
        <v>0.12418812033335599</v>
      </c>
      <c r="D33" s="717">
        <v>1.0215977479066001</v>
      </c>
      <c r="E33" s="729">
        <v>2016</v>
      </c>
      <c r="F33" s="725"/>
      <c r="G33" s="84"/>
      <c r="H33" s="733" t="s">
        <v>83</v>
      </c>
      <c r="I33" s="717">
        <v>9.0783388278265001E-2</v>
      </c>
      <c r="J33" s="717">
        <v>0.79657819025450904</v>
      </c>
      <c r="K33" s="729">
        <v>2016</v>
      </c>
      <c r="L33" s="725"/>
      <c r="M33" s="84"/>
      <c r="N33" s="733" t="s">
        <v>83</v>
      </c>
      <c r="O33" s="717">
        <v>0.12418812033335599</v>
      </c>
      <c r="P33" s="717">
        <v>1.0215977479066001</v>
      </c>
      <c r="Q33" s="729">
        <v>2016</v>
      </c>
      <c r="R33" s="728"/>
      <c r="X33" s="724"/>
      <c r="AA33" s="724"/>
    </row>
    <row r="34" spans="1:27" x14ac:dyDescent="0.4">
      <c r="A34" s="84"/>
      <c r="B34" s="733" t="s">
        <v>83</v>
      </c>
      <c r="C34" s="717">
        <v>0.15279735678151099</v>
      </c>
      <c r="D34" s="717">
        <v>0.99650206831393795</v>
      </c>
      <c r="E34" s="729">
        <v>2017</v>
      </c>
      <c r="F34" s="725"/>
      <c r="G34" s="84"/>
      <c r="H34" s="733" t="s">
        <v>83</v>
      </c>
      <c r="I34" s="717">
        <v>9.8860453256840106E-2</v>
      </c>
      <c r="J34" s="717">
        <v>0.76407432205655201</v>
      </c>
      <c r="K34" s="729">
        <v>2017</v>
      </c>
      <c r="L34" s="725"/>
      <c r="M34" s="84"/>
      <c r="N34" s="733" t="s">
        <v>83</v>
      </c>
      <c r="O34" s="717">
        <v>0.15279735678151099</v>
      </c>
      <c r="P34" s="717">
        <v>0.99650206831393795</v>
      </c>
      <c r="Q34" s="729">
        <v>2017</v>
      </c>
      <c r="R34" s="728"/>
      <c r="X34" s="724"/>
      <c r="AA34" s="724"/>
    </row>
    <row r="35" spans="1:27" x14ac:dyDescent="0.4">
      <c r="A35" s="84"/>
      <c r="B35" s="733" t="s">
        <v>83</v>
      </c>
      <c r="C35" s="717">
        <v>0.173273083452054</v>
      </c>
      <c r="D35" s="717">
        <v>0.82228608214967502</v>
      </c>
      <c r="E35" s="729">
        <v>2018</v>
      </c>
      <c r="F35" s="725"/>
      <c r="G35" s="84"/>
      <c r="H35" s="733" t="s">
        <v>83</v>
      </c>
      <c r="I35" s="717">
        <v>0.10724589624945299</v>
      </c>
      <c r="J35" s="717">
        <v>0.77352224377620105</v>
      </c>
      <c r="K35" s="729">
        <v>2018</v>
      </c>
      <c r="L35" s="725"/>
      <c r="M35" s="84"/>
      <c r="N35" s="733" t="s">
        <v>83</v>
      </c>
      <c r="O35" s="717">
        <v>0.173273083452054</v>
      </c>
      <c r="P35" s="717">
        <v>0.82228608214967502</v>
      </c>
      <c r="Q35" s="729">
        <v>2018</v>
      </c>
      <c r="R35" s="728"/>
      <c r="X35" s="724"/>
      <c r="AA35" s="724"/>
    </row>
    <row r="36" spans="1:27" x14ac:dyDescent="0.4">
      <c r="A36" s="84"/>
      <c r="B36" s="733" t="s">
        <v>83</v>
      </c>
      <c r="C36" s="717">
        <v>0.18717045169007099</v>
      </c>
      <c r="D36" s="717">
        <v>0.771217856435232</v>
      </c>
      <c r="E36" s="729">
        <v>2019</v>
      </c>
      <c r="F36" s="725"/>
      <c r="G36" s="84"/>
      <c r="H36" s="733" t="s">
        <v>83</v>
      </c>
      <c r="I36" s="717">
        <v>0.1139516627915</v>
      </c>
      <c r="J36" s="717">
        <v>0.73989219569978404</v>
      </c>
      <c r="K36" s="729">
        <v>2019</v>
      </c>
      <c r="L36" s="725"/>
      <c r="M36" s="84"/>
      <c r="N36" s="733" t="s">
        <v>83</v>
      </c>
      <c r="O36" s="717">
        <v>0.18717045169007099</v>
      </c>
      <c r="P36" s="717">
        <v>0.771217856435232</v>
      </c>
      <c r="Q36" s="729">
        <v>2019</v>
      </c>
      <c r="R36" s="727" t="s">
        <v>8</v>
      </c>
      <c r="X36" s="724"/>
      <c r="AA36" s="724"/>
    </row>
    <row r="37" spans="1:27" x14ac:dyDescent="0.4">
      <c r="A37" s="84" t="s">
        <v>83</v>
      </c>
      <c r="B37" s="733"/>
      <c r="C37" s="717"/>
      <c r="D37" s="717"/>
      <c r="E37" s="729"/>
      <c r="F37" s="725"/>
      <c r="G37" s="84" t="s">
        <v>83</v>
      </c>
      <c r="H37" s="733"/>
      <c r="I37" s="717"/>
      <c r="J37" s="717"/>
      <c r="K37" s="729"/>
      <c r="L37" s="725"/>
      <c r="M37" s="84" t="s">
        <v>83</v>
      </c>
      <c r="N37" s="733"/>
      <c r="O37" s="717"/>
      <c r="P37" s="717"/>
      <c r="Q37" s="729"/>
      <c r="R37" s="728" t="s">
        <v>83</v>
      </c>
      <c r="T37" s="724"/>
      <c r="X37" s="724"/>
      <c r="AA37" s="724"/>
    </row>
    <row r="38" spans="1:27" x14ac:dyDescent="0.4">
      <c r="A38" s="736" t="s">
        <v>6</v>
      </c>
      <c r="B38" s="733" t="s">
        <v>83</v>
      </c>
      <c r="C38" s="717">
        <v>2.13820044802337E-3</v>
      </c>
      <c r="D38" s="717">
        <v>1.1619011105293999</v>
      </c>
      <c r="E38" s="729">
        <v>2012</v>
      </c>
      <c r="F38" s="725"/>
      <c r="G38" s="736" t="s">
        <v>635</v>
      </c>
      <c r="H38" s="733" t="s">
        <v>83</v>
      </c>
      <c r="I38" s="717">
        <v>9.7830697448524507E-3</v>
      </c>
      <c r="J38" s="717">
        <v>1.12598225175222</v>
      </c>
      <c r="K38" s="729">
        <v>2012</v>
      </c>
      <c r="L38" s="725"/>
      <c r="M38" s="736" t="s">
        <v>632</v>
      </c>
      <c r="N38" s="733" t="s">
        <v>83</v>
      </c>
      <c r="O38" s="717">
        <v>1.68230162173627E-2</v>
      </c>
      <c r="P38" s="717">
        <v>1.1418896286622799</v>
      </c>
      <c r="Q38" s="729">
        <v>2012</v>
      </c>
      <c r="R38" s="727"/>
      <c r="T38" s="724"/>
      <c r="X38" s="724"/>
      <c r="AA38" s="724"/>
    </row>
    <row r="39" spans="1:27" x14ac:dyDescent="0.4">
      <c r="A39" s="84"/>
      <c r="B39" s="733" t="s">
        <v>83</v>
      </c>
      <c r="C39" s="717">
        <v>4.7893704764479699E-3</v>
      </c>
      <c r="D39" s="717">
        <v>1.06628036136502</v>
      </c>
      <c r="E39" s="729">
        <v>2013</v>
      </c>
      <c r="F39" s="725"/>
      <c r="G39" s="84"/>
      <c r="H39" s="733" t="s">
        <v>83</v>
      </c>
      <c r="I39" s="717">
        <v>1.43006660375206E-2</v>
      </c>
      <c r="J39" s="717">
        <v>1.10329185721544</v>
      </c>
      <c r="K39" s="729">
        <v>2013</v>
      </c>
      <c r="L39" s="725"/>
      <c r="M39" s="84"/>
      <c r="N39" s="733" t="s">
        <v>83</v>
      </c>
      <c r="O39" s="717">
        <v>3.8395605845004697E-2</v>
      </c>
      <c r="P39" s="717">
        <v>1.14886479349788</v>
      </c>
      <c r="Q39" s="729">
        <v>2013</v>
      </c>
      <c r="R39" s="728"/>
      <c r="T39" s="724"/>
      <c r="X39" s="724"/>
      <c r="AA39" s="724"/>
    </row>
    <row r="40" spans="1:27" x14ac:dyDescent="0.4">
      <c r="A40" s="84"/>
      <c r="B40" s="733" t="s">
        <v>83</v>
      </c>
      <c r="C40" s="717">
        <v>9.6681532157877493E-3</v>
      </c>
      <c r="D40" s="717">
        <v>0.96395394964293402</v>
      </c>
      <c r="E40" s="729">
        <v>2014</v>
      </c>
      <c r="F40" s="725"/>
      <c r="G40" s="84"/>
      <c r="H40" s="733" t="s">
        <v>83</v>
      </c>
      <c r="I40" s="717">
        <v>1.7959439305857E-2</v>
      </c>
      <c r="J40" s="717">
        <v>0.99788185147625397</v>
      </c>
      <c r="K40" s="729">
        <v>2014</v>
      </c>
      <c r="L40" s="725"/>
      <c r="M40" s="84"/>
      <c r="N40" s="733" t="s">
        <v>83</v>
      </c>
      <c r="O40" s="717">
        <v>7.45599284515268E-2</v>
      </c>
      <c r="P40" s="717">
        <v>0.96117881752233203</v>
      </c>
      <c r="Q40" s="729">
        <v>2014</v>
      </c>
      <c r="R40" s="728"/>
      <c r="T40" s="724"/>
      <c r="X40" s="724"/>
      <c r="AA40" s="724"/>
    </row>
    <row r="41" spans="1:27" x14ac:dyDescent="0.4">
      <c r="A41" s="84"/>
      <c r="B41" s="733" t="s">
        <v>83</v>
      </c>
      <c r="C41" s="717">
        <v>1.4811322571798499E-2</v>
      </c>
      <c r="D41" s="717">
        <v>1.0124672208132499</v>
      </c>
      <c r="E41" s="729">
        <v>2015</v>
      </c>
      <c r="F41" s="725"/>
      <c r="G41" s="84"/>
      <c r="H41" s="733" t="s">
        <v>83</v>
      </c>
      <c r="I41" s="717">
        <v>2.22278606533888E-2</v>
      </c>
      <c r="J41" s="717">
        <v>0.98399787955576201</v>
      </c>
      <c r="K41" s="729">
        <v>2015</v>
      </c>
      <c r="L41" s="725"/>
      <c r="M41" s="84"/>
      <c r="N41" s="733" t="s">
        <v>83</v>
      </c>
      <c r="O41" s="717">
        <v>8.0096612512634599E-2</v>
      </c>
      <c r="P41" s="717">
        <v>0.95137008486563301</v>
      </c>
      <c r="Q41" s="729">
        <v>2015</v>
      </c>
      <c r="R41" s="728"/>
      <c r="T41" s="724"/>
      <c r="X41" s="724"/>
      <c r="AA41" s="724"/>
    </row>
    <row r="42" spans="1:27" x14ac:dyDescent="0.4">
      <c r="A42" s="84"/>
      <c r="B42" s="733" t="s">
        <v>83</v>
      </c>
      <c r="C42" s="717">
        <v>2.14061035598457E-2</v>
      </c>
      <c r="D42" s="717">
        <v>1.0764756886554101</v>
      </c>
      <c r="E42" s="729">
        <v>2016</v>
      </c>
      <c r="F42" s="725"/>
      <c r="G42" s="84"/>
      <c r="H42" s="733" t="s">
        <v>83</v>
      </c>
      <c r="I42" s="717">
        <v>3.9399483041380301E-2</v>
      </c>
      <c r="J42" s="717">
        <v>0.88541568993839403</v>
      </c>
      <c r="K42" s="729">
        <v>2016</v>
      </c>
      <c r="L42" s="725"/>
      <c r="M42" s="84"/>
      <c r="N42" s="733" t="s">
        <v>83</v>
      </c>
      <c r="O42" s="717">
        <v>9.0783388278265001E-2</v>
      </c>
      <c r="P42" s="717">
        <v>0.79657819025450904</v>
      </c>
      <c r="Q42" s="729">
        <v>2016</v>
      </c>
      <c r="R42" s="728"/>
      <c r="T42" s="724"/>
      <c r="X42" s="724"/>
      <c r="AA42" s="724"/>
    </row>
    <row r="43" spans="1:27" x14ac:dyDescent="0.4">
      <c r="A43" s="84"/>
      <c r="B43" s="733" t="s">
        <v>83</v>
      </c>
      <c r="C43" s="717">
        <v>2.7693927722749201E-2</v>
      </c>
      <c r="D43" s="717">
        <v>1.0036205906858999</v>
      </c>
      <c r="E43" s="729">
        <v>2017</v>
      </c>
      <c r="F43" s="725"/>
      <c r="G43" s="84"/>
      <c r="H43" s="733" t="s">
        <v>83</v>
      </c>
      <c r="I43" s="717">
        <v>7.5655743881130097E-2</v>
      </c>
      <c r="J43" s="717">
        <v>0.83804772722836596</v>
      </c>
      <c r="K43" s="729">
        <v>2017</v>
      </c>
      <c r="L43" s="725"/>
      <c r="M43" s="84"/>
      <c r="N43" s="733" t="s">
        <v>83</v>
      </c>
      <c r="O43" s="717">
        <v>9.8860453256840106E-2</v>
      </c>
      <c r="P43" s="717">
        <v>0.76407432205655201</v>
      </c>
      <c r="Q43" s="729">
        <v>2017</v>
      </c>
      <c r="R43" s="728"/>
      <c r="Z43" s="85"/>
    </row>
    <row r="44" spans="1:27" x14ac:dyDescent="0.4">
      <c r="A44" s="84"/>
      <c r="B44" s="733" t="s">
        <v>83</v>
      </c>
      <c r="C44" s="717">
        <v>3.3136784526907298E-2</v>
      </c>
      <c r="D44" s="717">
        <v>0.99906330286157596</v>
      </c>
      <c r="E44" s="729">
        <v>2018</v>
      </c>
      <c r="F44" s="725"/>
      <c r="G44" s="84"/>
      <c r="H44" s="733" t="s">
        <v>83</v>
      </c>
      <c r="I44" s="717">
        <v>8.5716225562172399E-2</v>
      </c>
      <c r="J44" s="717">
        <v>0.79371812136489095</v>
      </c>
      <c r="K44" s="729">
        <v>2018</v>
      </c>
      <c r="L44" s="725"/>
      <c r="M44" s="84"/>
      <c r="N44" s="733" t="s">
        <v>83</v>
      </c>
      <c r="O44" s="717">
        <v>0.10724589624945299</v>
      </c>
      <c r="P44" s="717">
        <v>0.77352224377620105</v>
      </c>
      <c r="Q44" s="729">
        <v>2018</v>
      </c>
      <c r="R44" s="728"/>
      <c r="Z44" s="85"/>
    </row>
    <row r="45" spans="1:27" x14ac:dyDescent="0.4">
      <c r="A45" s="84"/>
      <c r="B45" s="733" t="s">
        <v>83</v>
      </c>
      <c r="C45" s="717">
        <v>4.2521850360211201E-2</v>
      </c>
      <c r="D45" s="717">
        <v>0.94574467265043805</v>
      </c>
      <c r="E45" s="729">
        <v>2019</v>
      </c>
      <c r="F45" s="725"/>
      <c r="G45" s="84"/>
      <c r="H45" s="733" t="s">
        <v>83</v>
      </c>
      <c r="I45" s="717">
        <v>9.4570912891375106E-2</v>
      </c>
      <c r="J45" s="717">
        <v>0.79110809141816196</v>
      </c>
      <c r="K45" s="729">
        <v>2019</v>
      </c>
      <c r="L45" s="725"/>
      <c r="M45" s="84"/>
      <c r="N45" s="733" t="s">
        <v>83</v>
      </c>
      <c r="O45" s="717">
        <v>0.1139516627915</v>
      </c>
      <c r="P45" s="717">
        <v>0.73989219569978404</v>
      </c>
      <c r="Q45" s="729">
        <v>2019</v>
      </c>
      <c r="R45" s="727" t="s">
        <v>632</v>
      </c>
      <c r="Z45" s="726"/>
    </row>
    <row r="46" spans="1:27" x14ac:dyDescent="0.4">
      <c r="A46" s="84" t="s">
        <v>83</v>
      </c>
      <c r="B46" s="733"/>
      <c r="C46" s="717"/>
      <c r="D46" s="717"/>
      <c r="E46" s="729"/>
      <c r="F46" s="725"/>
      <c r="G46" s="84" t="s">
        <v>83</v>
      </c>
      <c r="H46" s="733"/>
      <c r="I46" s="717"/>
      <c r="J46" s="717"/>
      <c r="K46" s="729"/>
      <c r="L46" s="725"/>
      <c r="M46" s="84" t="s">
        <v>83</v>
      </c>
      <c r="N46" s="733"/>
      <c r="O46" s="717"/>
      <c r="P46" s="717"/>
      <c r="Q46" s="729"/>
      <c r="R46" s="728" t="s">
        <v>83</v>
      </c>
      <c r="Z46" s="85"/>
    </row>
    <row r="47" spans="1:27" x14ac:dyDescent="0.4">
      <c r="A47" s="736" t="s">
        <v>5</v>
      </c>
      <c r="B47" s="733" t="s">
        <v>83</v>
      </c>
      <c r="C47" s="717">
        <v>1.18935588501058E-3</v>
      </c>
      <c r="D47" s="717">
        <v>1.3331502616036801</v>
      </c>
      <c r="E47" s="729">
        <v>2012</v>
      </c>
      <c r="F47" s="725"/>
      <c r="G47" s="736" t="s">
        <v>384</v>
      </c>
      <c r="H47" s="733" t="s">
        <v>83</v>
      </c>
      <c r="I47" s="717">
        <v>5.8599518716249696E-3</v>
      </c>
      <c r="J47" s="717">
        <v>1.2865539684649001</v>
      </c>
      <c r="K47" s="729">
        <v>2012</v>
      </c>
      <c r="L47" s="725"/>
      <c r="M47" s="736" t="s">
        <v>635</v>
      </c>
      <c r="N47" s="733" t="s">
        <v>83</v>
      </c>
      <c r="O47" s="717">
        <v>9.7830697448524507E-3</v>
      </c>
      <c r="P47" s="717">
        <v>1.12598225175222</v>
      </c>
      <c r="Q47" s="729">
        <v>2012</v>
      </c>
      <c r="R47" s="727"/>
      <c r="Z47" s="726"/>
    </row>
    <row r="48" spans="1:27" x14ac:dyDescent="0.4">
      <c r="A48" s="84"/>
      <c r="B48" s="733" t="s">
        <v>83</v>
      </c>
      <c r="C48" s="717">
        <v>1.70930122087613E-3</v>
      </c>
      <c r="D48" s="717">
        <v>1.35654277475981</v>
      </c>
      <c r="E48" s="729">
        <v>2013</v>
      </c>
      <c r="F48" s="725"/>
      <c r="G48" s="84"/>
      <c r="H48" s="733" t="s">
        <v>83</v>
      </c>
      <c r="I48" s="717">
        <v>1.10070303870525E-2</v>
      </c>
      <c r="J48" s="717">
        <v>1.2377787604119099</v>
      </c>
      <c r="K48" s="729">
        <v>2013</v>
      </c>
      <c r="L48" s="725"/>
      <c r="M48" s="84"/>
      <c r="N48" s="733" t="s">
        <v>83</v>
      </c>
      <c r="O48" s="717">
        <v>1.43006660375206E-2</v>
      </c>
      <c r="P48" s="717">
        <v>1.10329185721544</v>
      </c>
      <c r="Q48" s="729">
        <v>2013</v>
      </c>
      <c r="R48" s="728"/>
      <c r="Z48" s="85"/>
    </row>
    <row r="49" spans="1:26" x14ac:dyDescent="0.4">
      <c r="A49" s="84"/>
      <c r="B49" s="733" t="s">
        <v>83</v>
      </c>
      <c r="C49" s="717">
        <v>2.6868028936717701E-3</v>
      </c>
      <c r="D49" s="717">
        <v>1.1690352762282601</v>
      </c>
      <c r="E49" s="729">
        <v>2014</v>
      </c>
      <c r="F49" s="725"/>
      <c r="G49" s="84"/>
      <c r="H49" s="733" t="s">
        <v>83</v>
      </c>
      <c r="I49" s="717">
        <v>2.0640733220390499E-2</v>
      </c>
      <c r="J49" s="717">
        <v>1.07206431349147</v>
      </c>
      <c r="K49" s="729">
        <v>2014</v>
      </c>
      <c r="L49" s="725"/>
      <c r="M49" s="84"/>
      <c r="N49" s="733" t="s">
        <v>83</v>
      </c>
      <c r="O49" s="717">
        <v>1.7959439305857E-2</v>
      </c>
      <c r="P49" s="717">
        <v>0.99788185147625397</v>
      </c>
      <c r="Q49" s="729">
        <v>2014</v>
      </c>
      <c r="R49" s="728"/>
      <c r="Z49" s="85"/>
    </row>
    <row r="50" spans="1:26" x14ac:dyDescent="0.4">
      <c r="A50" s="84"/>
      <c r="B50" s="733" t="s">
        <v>83</v>
      </c>
      <c r="C50" s="717">
        <v>4.68528421619959E-3</v>
      </c>
      <c r="D50" s="717">
        <v>1.27257714297102</v>
      </c>
      <c r="E50" s="729">
        <v>2015</v>
      </c>
      <c r="F50" s="725"/>
      <c r="G50" s="84"/>
      <c r="H50" s="733" t="s">
        <v>83</v>
      </c>
      <c r="I50" s="717">
        <v>2.75485133981332E-2</v>
      </c>
      <c r="J50" s="717">
        <v>1.05469875080261</v>
      </c>
      <c r="K50" s="729">
        <v>2015</v>
      </c>
      <c r="L50" s="725"/>
      <c r="M50" s="84"/>
      <c r="N50" s="733" t="s">
        <v>83</v>
      </c>
      <c r="O50" s="717">
        <v>2.22278606533888E-2</v>
      </c>
      <c r="P50" s="717">
        <v>0.98399787955576201</v>
      </c>
      <c r="Q50" s="729">
        <v>2015</v>
      </c>
      <c r="R50" s="728"/>
      <c r="Z50" s="85"/>
    </row>
    <row r="51" spans="1:26" x14ac:dyDescent="0.4">
      <c r="A51" s="84"/>
      <c r="B51" s="733" t="s">
        <v>83</v>
      </c>
      <c r="C51" s="717">
        <v>7.15028034343357E-3</v>
      </c>
      <c r="D51" s="717">
        <v>1.36517807291482</v>
      </c>
      <c r="E51" s="729">
        <v>2016</v>
      </c>
      <c r="F51" s="725"/>
      <c r="G51" s="84"/>
      <c r="H51" s="733" t="s">
        <v>83</v>
      </c>
      <c r="I51" s="717">
        <v>4.0180355083740099E-2</v>
      </c>
      <c r="J51" s="717">
        <v>0.92212410794001198</v>
      </c>
      <c r="K51" s="729">
        <v>2016</v>
      </c>
      <c r="L51" s="725"/>
      <c r="M51" s="84"/>
      <c r="N51" s="733" t="s">
        <v>83</v>
      </c>
      <c r="O51" s="717">
        <v>3.9399483041380301E-2</v>
      </c>
      <c r="P51" s="717">
        <v>0.88541568993839403</v>
      </c>
      <c r="Q51" s="729">
        <v>2016</v>
      </c>
      <c r="R51" s="728"/>
      <c r="Z51" s="85"/>
    </row>
    <row r="52" spans="1:26" x14ac:dyDescent="0.4">
      <c r="A52" s="84"/>
      <c r="B52" s="733" t="s">
        <v>83</v>
      </c>
      <c r="C52" s="717">
        <v>9.6930077968415997E-3</v>
      </c>
      <c r="D52" s="717">
        <v>1.3220776390142699</v>
      </c>
      <c r="E52" s="729">
        <v>2017</v>
      </c>
      <c r="F52" s="725"/>
      <c r="G52" s="84"/>
      <c r="H52" s="733" t="s">
        <v>83</v>
      </c>
      <c r="I52" s="717">
        <v>5.4392420632995299E-2</v>
      </c>
      <c r="J52" s="717">
        <v>0.80190936587247497</v>
      </c>
      <c r="K52" s="729">
        <v>2017</v>
      </c>
      <c r="L52" s="725"/>
      <c r="M52" s="84"/>
      <c r="N52" s="733" t="s">
        <v>83</v>
      </c>
      <c r="O52" s="717">
        <v>7.5655743881130097E-2</v>
      </c>
      <c r="P52" s="717">
        <v>0.83804772722836596</v>
      </c>
      <c r="Q52" s="729">
        <v>2017</v>
      </c>
      <c r="R52" s="728"/>
      <c r="Z52" s="85"/>
    </row>
    <row r="53" spans="1:26" x14ac:dyDescent="0.4">
      <c r="A53" s="84"/>
      <c r="B53" s="733" t="s">
        <v>83</v>
      </c>
      <c r="C53" s="717">
        <v>1.1561450301085401E-2</v>
      </c>
      <c r="D53" s="717">
        <v>1.2550017664895701</v>
      </c>
      <c r="E53" s="729">
        <v>2018</v>
      </c>
      <c r="F53" s="725"/>
      <c r="G53" s="84"/>
      <c r="H53" s="733" t="s">
        <v>83</v>
      </c>
      <c r="I53" s="717">
        <v>6.8396521713491101E-2</v>
      </c>
      <c r="J53" s="717">
        <v>0.86452667826930696</v>
      </c>
      <c r="K53" s="729">
        <v>2018</v>
      </c>
      <c r="L53" s="725"/>
      <c r="M53" s="84"/>
      <c r="N53" s="733" t="s">
        <v>83</v>
      </c>
      <c r="O53" s="717">
        <v>8.5716225562172399E-2</v>
      </c>
      <c r="P53" s="717">
        <v>0.79371812136489095</v>
      </c>
      <c r="Q53" s="729">
        <v>2018</v>
      </c>
      <c r="R53" s="728"/>
      <c r="Z53" s="85"/>
    </row>
    <row r="54" spans="1:26" x14ac:dyDescent="0.4">
      <c r="A54" s="84"/>
      <c r="B54" s="733" t="s">
        <v>83</v>
      </c>
      <c r="C54" s="717">
        <v>1.59582599018252E-2</v>
      </c>
      <c r="D54" s="717">
        <v>1.2187497247355099</v>
      </c>
      <c r="E54" s="729">
        <v>2019</v>
      </c>
      <c r="F54" s="725"/>
      <c r="G54" s="84"/>
      <c r="H54" s="733" t="s">
        <v>83</v>
      </c>
      <c r="I54" s="717">
        <v>7.59806738666607E-2</v>
      </c>
      <c r="J54" s="717">
        <v>0.92507290219431304</v>
      </c>
      <c r="K54" s="729">
        <v>2019</v>
      </c>
      <c r="L54" s="725"/>
      <c r="M54" s="84"/>
      <c r="N54" s="733" t="s">
        <v>83</v>
      </c>
      <c r="O54" s="717">
        <v>9.4570912891375106E-2</v>
      </c>
      <c r="P54" s="717">
        <v>0.79110809141816196</v>
      </c>
      <c r="Q54" s="729">
        <v>2019</v>
      </c>
      <c r="R54" s="727" t="s">
        <v>635</v>
      </c>
      <c r="Z54" s="726"/>
    </row>
    <row r="55" spans="1:26" x14ac:dyDescent="0.4">
      <c r="A55" s="84" t="s">
        <v>83</v>
      </c>
      <c r="B55" s="733"/>
      <c r="C55" s="717"/>
      <c r="D55" s="717"/>
      <c r="E55" s="729"/>
      <c r="F55" s="725"/>
      <c r="G55" s="84" t="s">
        <v>83</v>
      </c>
      <c r="H55" s="733"/>
      <c r="I55" s="717"/>
      <c r="J55" s="717"/>
      <c r="K55" s="729"/>
      <c r="L55" s="725"/>
      <c r="M55" s="84" t="s">
        <v>83</v>
      </c>
      <c r="N55" s="733"/>
      <c r="O55" s="717"/>
      <c r="P55" s="717"/>
      <c r="Q55" s="729"/>
      <c r="R55" s="728" t="s">
        <v>83</v>
      </c>
      <c r="Z55" s="85"/>
    </row>
    <row r="56" spans="1:26" x14ac:dyDescent="0.4">
      <c r="A56" s="736" t="s">
        <v>2</v>
      </c>
      <c r="B56" s="733" t="s">
        <v>83</v>
      </c>
      <c r="C56" s="717">
        <v>5.4099215091140903E-4</v>
      </c>
      <c r="D56" s="717">
        <v>1.2763828291967301</v>
      </c>
      <c r="E56" s="729">
        <v>2012</v>
      </c>
      <c r="F56" s="725"/>
      <c r="G56" s="736" t="s">
        <v>636</v>
      </c>
      <c r="H56" s="733" t="s">
        <v>83</v>
      </c>
      <c r="I56" s="717">
        <v>5.73475852779847E-4</v>
      </c>
      <c r="J56" s="717">
        <v>1.3985221650847</v>
      </c>
      <c r="K56" s="729">
        <v>2012</v>
      </c>
      <c r="L56" s="725"/>
      <c r="M56" s="736" t="s">
        <v>384</v>
      </c>
      <c r="N56" s="733" t="s">
        <v>83</v>
      </c>
      <c r="O56" s="717">
        <v>5.8599518716249696E-3</v>
      </c>
      <c r="P56" s="717">
        <v>1.2865539684649001</v>
      </c>
      <c r="Q56" s="729">
        <v>2012</v>
      </c>
      <c r="R56" s="727"/>
      <c r="Z56" s="726"/>
    </row>
    <row r="57" spans="1:26" x14ac:dyDescent="0.4">
      <c r="A57" s="84"/>
      <c r="B57" s="733" t="s">
        <v>83</v>
      </c>
      <c r="C57" s="717">
        <v>7.0726728821218603E-4</v>
      </c>
      <c r="D57" s="717">
        <v>1.23847211909906</v>
      </c>
      <c r="E57" s="729">
        <v>2013</v>
      </c>
      <c r="F57" s="725"/>
      <c r="G57" s="84"/>
      <c r="H57" s="733" t="s">
        <v>83</v>
      </c>
      <c r="I57" s="717">
        <v>8.0248376421147502E-4</v>
      </c>
      <c r="J57" s="717">
        <v>1.3914590817746799</v>
      </c>
      <c r="K57" s="729">
        <v>2013</v>
      </c>
      <c r="L57" s="725"/>
      <c r="M57" s="84"/>
      <c r="N57" s="733" t="s">
        <v>83</v>
      </c>
      <c r="O57" s="717">
        <v>1.10070303870525E-2</v>
      </c>
      <c r="P57" s="717">
        <v>1.2377787604119099</v>
      </c>
      <c r="Q57" s="729">
        <v>2013</v>
      </c>
      <c r="R57" s="728"/>
      <c r="Z57" s="85"/>
    </row>
    <row r="58" spans="1:26" x14ac:dyDescent="0.4">
      <c r="A58" s="84"/>
      <c r="B58" s="733" t="s">
        <v>83</v>
      </c>
      <c r="C58" s="717">
        <v>1.30120194025777E-3</v>
      </c>
      <c r="D58" s="717">
        <v>1.0902390664172801</v>
      </c>
      <c r="E58" s="729">
        <v>2014</v>
      </c>
      <c r="F58" s="725"/>
      <c r="G58" s="84"/>
      <c r="H58" s="733" t="s">
        <v>83</v>
      </c>
      <c r="I58" s="717">
        <v>1.49608348602629E-3</v>
      </c>
      <c r="J58" s="717">
        <v>1.23433472257542</v>
      </c>
      <c r="K58" s="729">
        <v>2014</v>
      </c>
      <c r="L58" s="725"/>
      <c r="M58" s="84"/>
      <c r="N58" s="733" t="s">
        <v>83</v>
      </c>
      <c r="O58" s="717">
        <v>2.0640733220390499E-2</v>
      </c>
      <c r="P58" s="717">
        <v>1.07206431349147</v>
      </c>
      <c r="Q58" s="729">
        <v>2014</v>
      </c>
      <c r="R58" s="728"/>
      <c r="Z58" s="85"/>
    </row>
    <row r="59" spans="1:26" x14ac:dyDescent="0.4">
      <c r="A59" s="84"/>
      <c r="B59" s="733" t="s">
        <v>83</v>
      </c>
      <c r="C59" s="717">
        <v>1.67144194586991E-3</v>
      </c>
      <c r="D59" s="717">
        <v>1.19097669493202</v>
      </c>
      <c r="E59" s="729">
        <v>2015</v>
      </c>
      <c r="F59" s="725"/>
      <c r="G59" s="84"/>
      <c r="H59" s="733" t="s">
        <v>83</v>
      </c>
      <c r="I59" s="717">
        <v>2.20846642647224E-3</v>
      </c>
      <c r="J59" s="717">
        <v>1.40007422048651</v>
      </c>
      <c r="K59" s="729">
        <v>2015</v>
      </c>
      <c r="L59" s="725"/>
      <c r="M59" s="84"/>
      <c r="N59" s="733" t="s">
        <v>83</v>
      </c>
      <c r="O59" s="717">
        <v>2.75485133981332E-2</v>
      </c>
      <c r="P59" s="717">
        <v>1.05469875080261</v>
      </c>
      <c r="Q59" s="729">
        <v>2015</v>
      </c>
      <c r="R59" s="728"/>
      <c r="Z59" s="85"/>
    </row>
    <row r="60" spans="1:26" x14ac:dyDescent="0.4">
      <c r="A60" s="84"/>
      <c r="B60" s="733" t="s">
        <v>83</v>
      </c>
      <c r="C60" s="717">
        <v>2.9778315408839299E-3</v>
      </c>
      <c r="D60" s="717">
        <v>1.3178565261124999</v>
      </c>
      <c r="E60" s="729">
        <v>2016</v>
      </c>
      <c r="F60" s="725"/>
      <c r="G60" s="84"/>
      <c r="H60" s="733" t="s">
        <v>83</v>
      </c>
      <c r="I60" s="717">
        <v>1.8187770892661399E-2</v>
      </c>
      <c r="J60" s="717">
        <v>1.07049749037691</v>
      </c>
      <c r="K60" s="729">
        <v>2016</v>
      </c>
      <c r="L60" s="725"/>
      <c r="M60" s="84"/>
      <c r="N60" s="733" t="s">
        <v>83</v>
      </c>
      <c r="O60" s="717">
        <v>4.0180355083740099E-2</v>
      </c>
      <c r="P60" s="717">
        <v>0.92212410794001198</v>
      </c>
      <c r="Q60" s="729">
        <v>2016</v>
      </c>
      <c r="R60" s="728"/>
      <c r="Z60" s="85"/>
    </row>
    <row r="61" spans="1:26" x14ac:dyDescent="0.4">
      <c r="A61" s="84"/>
      <c r="B61" s="733" t="s">
        <v>83</v>
      </c>
      <c r="C61" s="717">
        <v>7.42629859817227E-3</v>
      </c>
      <c r="D61" s="717">
        <v>0.991249164207198</v>
      </c>
      <c r="E61" s="729">
        <v>2017</v>
      </c>
      <c r="F61" s="725"/>
      <c r="G61" s="84"/>
      <c r="H61" s="733" t="s">
        <v>83</v>
      </c>
      <c r="I61" s="717">
        <v>3.6533136173575502E-2</v>
      </c>
      <c r="J61" s="717">
        <v>0.95022689223005896</v>
      </c>
      <c r="K61" s="729">
        <v>2017</v>
      </c>
      <c r="L61" s="725"/>
      <c r="M61" s="84"/>
      <c r="N61" s="733" t="s">
        <v>83</v>
      </c>
      <c r="O61" s="717">
        <v>5.4392420632995299E-2</v>
      </c>
      <c r="P61" s="717">
        <v>0.80190936587247497</v>
      </c>
      <c r="Q61" s="729">
        <v>2017</v>
      </c>
      <c r="R61" s="728"/>
      <c r="Z61" s="85"/>
    </row>
    <row r="62" spans="1:26" x14ac:dyDescent="0.4">
      <c r="A62" s="84"/>
      <c r="B62" s="733" t="s">
        <v>83</v>
      </c>
      <c r="C62" s="717">
        <v>1.06060810088756E-2</v>
      </c>
      <c r="D62" s="717">
        <v>1.07256022272906</v>
      </c>
      <c r="E62" s="729">
        <v>2018</v>
      </c>
      <c r="F62" s="725"/>
      <c r="G62" s="84"/>
      <c r="H62" s="733" t="s">
        <v>83</v>
      </c>
      <c r="I62" s="717">
        <v>3.8257225323400097E-2</v>
      </c>
      <c r="J62" s="717">
        <v>0.98103401139858004</v>
      </c>
      <c r="K62" s="729">
        <v>2018</v>
      </c>
      <c r="L62" s="725"/>
      <c r="M62" s="84"/>
      <c r="N62" s="733" t="s">
        <v>83</v>
      </c>
      <c r="O62" s="717">
        <v>6.8396521713491101E-2</v>
      </c>
      <c r="P62" s="717">
        <v>0.86452667826930696</v>
      </c>
      <c r="Q62" s="729">
        <v>2018</v>
      </c>
      <c r="R62" s="728"/>
      <c r="Z62" s="85"/>
    </row>
    <row r="63" spans="1:26" x14ac:dyDescent="0.4">
      <c r="A63" s="84"/>
      <c r="B63" s="733" t="s">
        <v>83</v>
      </c>
      <c r="C63" s="717">
        <v>1.39453000586398E-2</v>
      </c>
      <c r="D63" s="717">
        <v>1.2897060361205701</v>
      </c>
      <c r="E63" s="729">
        <v>2019</v>
      </c>
      <c r="F63" s="725"/>
      <c r="G63" s="84"/>
      <c r="H63" s="733" t="s">
        <v>83</v>
      </c>
      <c r="I63" s="717">
        <v>4.1387538836142199E-2</v>
      </c>
      <c r="J63" s="717">
        <v>0.97658417493311001</v>
      </c>
      <c r="K63" s="729">
        <v>2019</v>
      </c>
      <c r="L63" s="725"/>
      <c r="M63" s="84"/>
      <c r="N63" s="733" t="s">
        <v>83</v>
      </c>
      <c r="O63" s="717">
        <v>7.59806738666607E-2</v>
      </c>
      <c r="P63" s="717">
        <v>0.92507290219431304</v>
      </c>
      <c r="Q63" s="729">
        <v>2019</v>
      </c>
      <c r="R63" s="727" t="s">
        <v>384</v>
      </c>
      <c r="Z63" s="726"/>
    </row>
    <row r="64" spans="1:26" x14ac:dyDescent="0.4">
      <c r="A64" s="84" t="s">
        <v>83</v>
      </c>
      <c r="B64" s="733" t="s">
        <v>83</v>
      </c>
      <c r="C64" s="717"/>
      <c r="D64" s="717"/>
      <c r="E64" s="729"/>
      <c r="F64" s="725"/>
      <c r="G64" s="84" t="s">
        <v>83</v>
      </c>
      <c r="H64" s="733"/>
      <c r="I64" s="717"/>
      <c r="J64" s="717"/>
      <c r="K64" s="729"/>
      <c r="L64" s="725"/>
      <c r="M64" s="84" t="s">
        <v>83</v>
      </c>
      <c r="N64" s="733" t="s">
        <v>83</v>
      </c>
      <c r="O64" s="717"/>
      <c r="P64" s="717"/>
      <c r="Q64" s="729"/>
      <c r="R64" s="728" t="s">
        <v>83</v>
      </c>
      <c r="Z64" s="85"/>
    </row>
    <row r="65" spans="1:26" x14ac:dyDescent="0.4">
      <c r="A65" s="736" t="s">
        <v>1</v>
      </c>
      <c r="B65" s="733" t="s">
        <v>83</v>
      </c>
      <c r="C65" s="717">
        <v>2.3702682321076799E-3</v>
      </c>
      <c r="D65" s="717">
        <v>1.4997624287038001</v>
      </c>
      <c r="E65" s="729">
        <v>2012</v>
      </c>
      <c r="F65" s="725"/>
      <c r="G65" s="736" t="s">
        <v>633</v>
      </c>
      <c r="H65" s="733" t="s">
        <v>83</v>
      </c>
      <c r="I65" s="717">
        <v>2.0064059617798001E-3</v>
      </c>
      <c r="J65" s="717">
        <v>1.4863711367699499</v>
      </c>
      <c r="K65" s="729">
        <v>2012</v>
      </c>
      <c r="L65" s="725"/>
      <c r="M65" s="736" t="s">
        <v>6</v>
      </c>
      <c r="N65" s="733" t="s">
        <v>83</v>
      </c>
      <c r="O65" s="717">
        <v>2.13820044802337E-3</v>
      </c>
      <c r="P65" s="717">
        <v>1.1619011105293999</v>
      </c>
      <c r="Q65" s="729">
        <v>2012</v>
      </c>
      <c r="R65" s="727"/>
      <c r="Z65" s="726"/>
    </row>
    <row r="66" spans="1:26" x14ac:dyDescent="0.4">
      <c r="A66" s="84"/>
      <c r="B66" s="733" t="s">
        <v>83</v>
      </c>
      <c r="C66" s="717">
        <v>3.15500605409802E-3</v>
      </c>
      <c r="D66" s="717">
        <v>1.62518618245026</v>
      </c>
      <c r="E66" s="729">
        <v>2013</v>
      </c>
      <c r="F66" s="725"/>
      <c r="G66" s="84"/>
      <c r="H66" s="733" t="s">
        <v>83</v>
      </c>
      <c r="I66" s="717">
        <v>3.57846751262717E-3</v>
      </c>
      <c r="J66" s="717">
        <v>1.3513046561311199</v>
      </c>
      <c r="K66" s="729">
        <v>2013</v>
      </c>
      <c r="L66" s="725"/>
      <c r="M66" s="84"/>
      <c r="N66" s="733" t="s">
        <v>83</v>
      </c>
      <c r="O66" s="717">
        <v>4.7893704764479699E-3</v>
      </c>
      <c r="P66" s="717">
        <v>1.06628036136502</v>
      </c>
      <c r="Q66" s="729">
        <v>2013</v>
      </c>
      <c r="R66" s="728"/>
      <c r="Z66" s="85"/>
    </row>
    <row r="67" spans="1:26" x14ac:dyDescent="0.4">
      <c r="A67" s="84"/>
      <c r="B67" s="733" t="s">
        <v>83</v>
      </c>
      <c r="C67" s="717">
        <v>3.73495791440797E-3</v>
      </c>
      <c r="D67" s="717">
        <v>1.42436490316121</v>
      </c>
      <c r="E67" s="729">
        <v>2014</v>
      </c>
      <c r="F67" s="725"/>
      <c r="G67" s="84"/>
      <c r="H67" s="733" t="s">
        <v>83</v>
      </c>
      <c r="I67" s="717">
        <v>7.2721157320633804E-3</v>
      </c>
      <c r="J67" s="717">
        <v>1.2425405626439801</v>
      </c>
      <c r="K67" s="729">
        <v>2014</v>
      </c>
      <c r="L67" s="725"/>
      <c r="M67" s="84"/>
      <c r="N67" s="733" t="s">
        <v>83</v>
      </c>
      <c r="O67" s="717">
        <v>9.6681532157877493E-3</v>
      </c>
      <c r="P67" s="717">
        <v>0.96395394964293402</v>
      </c>
      <c r="Q67" s="729">
        <v>2014</v>
      </c>
      <c r="R67" s="728"/>
      <c r="Z67" s="85"/>
    </row>
    <row r="68" spans="1:26" x14ac:dyDescent="0.4">
      <c r="A68" s="84"/>
      <c r="B68" s="733" t="s">
        <v>83</v>
      </c>
      <c r="C68" s="717">
        <v>4.5705905143739603E-3</v>
      </c>
      <c r="D68" s="717">
        <v>1.3998209656629701</v>
      </c>
      <c r="E68" s="729">
        <v>2015</v>
      </c>
      <c r="F68" s="725"/>
      <c r="G68" s="84"/>
      <c r="H68" s="733" t="s">
        <v>83</v>
      </c>
      <c r="I68" s="717">
        <v>1.2059910371051899E-2</v>
      </c>
      <c r="J68" s="717">
        <v>1.2713436077617</v>
      </c>
      <c r="K68" s="729">
        <v>2015</v>
      </c>
      <c r="L68" s="725"/>
      <c r="M68" s="84"/>
      <c r="N68" s="733" t="s">
        <v>83</v>
      </c>
      <c r="O68" s="717">
        <v>1.4811322571798499E-2</v>
      </c>
      <c r="P68" s="717">
        <v>1.0124672208132499</v>
      </c>
      <c r="Q68" s="729">
        <v>2015</v>
      </c>
      <c r="R68" s="728"/>
      <c r="Z68" s="85"/>
    </row>
    <row r="69" spans="1:26" x14ac:dyDescent="0.4">
      <c r="A69" s="84"/>
      <c r="B69" s="733" t="s">
        <v>83</v>
      </c>
      <c r="C69" s="717">
        <v>6.3678210709527802E-3</v>
      </c>
      <c r="D69" s="717">
        <v>1.42926720808466</v>
      </c>
      <c r="E69" s="729">
        <v>2016</v>
      </c>
      <c r="F69" s="725"/>
      <c r="G69" s="84"/>
      <c r="H69" s="733" t="s">
        <v>83</v>
      </c>
      <c r="I69" s="717">
        <v>2.1058830604866099E-2</v>
      </c>
      <c r="J69" s="717">
        <v>1.2159155417934</v>
      </c>
      <c r="K69" s="729">
        <v>2016</v>
      </c>
      <c r="L69" s="725"/>
      <c r="M69" s="84"/>
      <c r="N69" s="733" t="s">
        <v>83</v>
      </c>
      <c r="O69" s="717">
        <v>2.14061035598457E-2</v>
      </c>
      <c r="P69" s="717">
        <v>1.0764756886554101</v>
      </c>
      <c r="Q69" s="729">
        <v>2016</v>
      </c>
      <c r="R69" s="728"/>
      <c r="Z69" s="85"/>
    </row>
    <row r="70" spans="1:26" x14ac:dyDescent="0.4">
      <c r="A70" s="84"/>
      <c r="B70" s="733" t="s">
        <v>83</v>
      </c>
      <c r="C70" s="717">
        <v>8.4217059951078102E-3</v>
      </c>
      <c r="D70" s="717">
        <v>1.41601737367599</v>
      </c>
      <c r="E70" s="729">
        <v>2017</v>
      </c>
      <c r="F70" s="725"/>
      <c r="G70" s="84"/>
      <c r="H70" s="733" t="s">
        <v>83</v>
      </c>
      <c r="I70" s="717">
        <v>2.7617198589775498E-2</v>
      </c>
      <c r="J70" s="717">
        <v>1.1630191451432801</v>
      </c>
      <c r="K70" s="729">
        <v>2017</v>
      </c>
      <c r="L70" s="725"/>
      <c r="M70" s="84"/>
      <c r="N70" s="733" t="s">
        <v>83</v>
      </c>
      <c r="O70" s="717">
        <v>2.7693927722749201E-2</v>
      </c>
      <c r="P70" s="717">
        <v>1.0036205906858999</v>
      </c>
      <c r="Q70" s="729">
        <v>2017</v>
      </c>
      <c r="R70" s="728"/>
      <c r="Z70" s="85"/>
    </row>
    <row r="71" spans="1:26" x14ac:dyDescent="0.4">
      <c r="A71" s="84"/>
      <c r="B71" s="733" t="s">
        <v>83</v>
      </c>
      <c r="C71" s="717">
        <v>9.6188877914849206E-3</v>
      </c>
      <c r="D71" s="717">
        <v>1.43039469300473</v>
      </c>
      <c r="E71" s="729">
        <v>2018</v>
      </c>
      <c r="F71" s="725"/>
      <c r="G71" s="84"/>
      <c r="H71" s="733" t="s">
        <v>83</v>
      </c>
      <c r="I71" s="717">
        <v>3.1207400943926E-2</v>
      </c>
      <c r="J71" s="717">
        <v>1.14185877401847</v>
      </c>
      <c r="K71" s="729">
        <v>2018</v>
      </c>
      <c r="L71" s="725"/>
      <c r="M71" s="84"/>
      <c r="N71" s="733" t="s">
        <v>83</v>
      </c>
      <c r="O71" s="717">
        <v>3.3136784526907298E-2</v>
      </c>
      <c r="P71" s="717">
        <v>0.99906330286157596</v>
      </c>
      <c r="Q71" s="729">
        <v>2018</v>
      </c>
      <c r="R71" s="728"/>
      <c r="Z71" s="85"/>
    </row>
    <row r="72" spans="1:26" x14ac:dyDescent="0.4">
      <c r="A72" s="84"/>
      <c r="B72" s="733" t="s">
        <v>83</v>
      </c>
      <c r="C72" s="717">
        <v>1.21634959715297E-2</v>
      </c>
      <c r="D72" s="717">
        <v>1.39547918933205</v>
      </c>
      <c r="E72" s="729">
        <v>2019</v>
      </c>
      <c r="F72" s="725"/>
      <c r="G72" s="84"/>
      <c r="H72" s="733" t="s">
        <v>83</v>
      </c>
      <c r="I72" s="717">
        <v>3.7842945164839298E-2</v>
      </c>
      <c r="J72" s="717">
        <v>1.1561697555895001</v>
      </c>
      <c r="K72" s="729">
        <v>2019</v>
      </c>
      <c r="L72" s="725"/>
      <c r="M72" s="84"/>
      <c r="N72" s="733" t="s">
        <v>83</v>
      </c>
      <c r="O72" s="717">
        <v>4.2521850360211201E-2</v>
      </c>
      <c r="P72" s="717">
        <v>0.94574467265043805</v>
      </c>
      <c r="Q72" s="729">
        <v>2019</v>
      </c>
      <c r="R72" s="727" t="s">
        <v>6</v>
      </c>
      <c r="Z72" s="726"/>
    </row>
    <row r="73" spans="1:26" x14ac:dyDescent="0.4">
      <c r="A73" s="737"/>
      <c r="B73" s="734"/>
      <c r="C73" s="718"/>
      <c r="D73" s="718"/>
      <c r="E73" s="718"/>
      <c r="F73" s="725"/>
      <c r="G73" s="84" t="s">
        <v>83</v>
      </c>
      <c r="H73" s="733"/>
      <c r="I73" s="717"/>
      <c r="J73" s="717"/>
      <c r="K73" s="729"/>
      <c r="L73" s="725"/>
      <c r="M73" s="84" t="s">
        <v>83</v>
      </c>
      <c r="N73" s="733"/>
      <c r="O73" s="717"/>
      <c r="P73" s="717"/>
      <c r="Q73" s="729"/>
      <c r="R73" s="728" t="s">
        <v>83</v>
      </c>
      <c r="Z73" s="85"/>
    </row>
    <row r="74" spans="1:26" x14ac:dyDescent="0.4">
      <c r="A74" s="736" t="s">
        <v>4</v>
      </c>
      <c r="B74" s="733" t="s">
        <v>83</v>
      </c>
      <c r="C74" s="717">
        <v>1.0867585271053499E-4</v>
      </c>
      <c r="D74" s="717">
        <v>1.2331098105029099</v>
      </c>
      <c r="E74" s="729">
        <v>2012</v>
      </c>
      <c r="F74" s="725"/>
      <c r="G74" s="736" t="s">
        <v>634</v>
      </c>
      <c r="H74" s="733" t="s">
        <v>83</v>
      </c>
      <c r="I74" s="717">
        <v>4.7999501080121001E-4</v>
      </c>
      <c r="J74" s="717">
        <v>1.52722597042553</v>
      </c>
      <c r="K74" s="729">
        <v>2012</v>
      </c>
      <c r="L74" s="725"/>
      <c r="M74" s="736" t="s">
        <v>636</v>
      </c>
      <c r="N74" s="733" t="s">
        <v>83</v>
      </c>
      <c r="O74" s="717">
        <v>5.73475852779847E-4</v>
      </c>
      <c r="P74" s="717">
        <v>1.3985221650847</v>
      </c>
      <c r="Q74" s="729">
        <v>2012</v>
      </c>
      <c r="R74" s="727"/>
      <c r="Z74" s="726"/>
    </row>
    <row r="75" spans="1:26" x14ac:dyDescent="0.4">
      <c r="A75" s="84"/>
      <c r="B75" s="733" t="s">
        <v>83</v>
      </c>
      <c r="C75" s="717">
        <v>2.3070496043445899E-4</v>
      </c>
      <c r="D75" s="717">
        <v>1.1787440614464899</v>
      </c>
      <c r="E75" s="729">
        <v>2013</v>
      </c>
      <c r="F75" s="725"/>
      <c r="G75" s="84"/>
      <c r="H75" s="733" t="s">
        <v>83</v>
      </c>
      <c r="I75" s="717">
        <v>1.53017899739234E-3</v>
      </c>
      <c r="J75" s="717">
        <v>1.3301324322657699</v>
      </c>
      <c r="K75" s="729">
        <v>2013</v>
      </c>
      <c r="L75" s="725"/>
      <c r="M75" s="84"/>
      <c r="N75" s="733" t="s">
        <v>83</v>
      </c>
      <c r="O75" s="717">
        <v>8.0248376421147502E-4</v>
      </c>
      <c r="P75" s="717">
        <v>1.3914590817746799</v>
      </c>
      <c r="Q75" s="729">
        <v>2013</v>
      </c>
      <c r="R75" s="728"/>
      <c r="Z75" s="85"/>
    </row>
    <row r="76" spans="1:26" x14ac:dyDescent="0.4">
      <c r="A76" s="84"/>
      <c r="B76" s="733" t="s">
        <v>83</v>
      </c>
      <c r="C76" s="717">
        <v>5.7558050342063299E-4</v>
      </c>
      <c r="D76" s="717">
        <v>1.19657686030747</v>
      </c>
      <c r="E76" s="729">
        <v>2014</v>
      </c>
      <c r="F76" s="725"/>
      <c r="G76" s="84"/>
      <c r="H76" s="733" t="s">
        <v>83</v>
      </c>
      <c r="I76" s="717">
        <v>3.2488600818260101E-3</v>
      </c>
      <c r="J76" s="717">
        <v>1.2659627443420201</v>
      </c>
      <c r="K76" s="729">
        <v>2014</v>
      </c>
      <c r="L76" s="725"/>
      <c r="M76" s="84"/>
      <c r="N76" s="733" t="s">
        <v>83</v>
      </c>
      <c r="O76" s="717">
        <v>1.49608348602629E-3</v>
      </c>
      <c r="P76" s="717">
        <v>1.23433472257542</v>
      </c>
      <c r="Q76" s="729">
        <v>2014</v>
      </c>
      <c r="R76" s="728"/>
      <c r="Z76" s="85"/>
    </row>
    <row r="77" spans="1:26" x14ac:dyDescent="0.4">
      <c r="A77" s="84"/>
      <c r="B77" s="733" t="s">
        <v>83</v>
      </c>
      <c r="C77" s="717">
        <v>8.2832324216299805E-4</v>
      </c>
      <c r="D77" s="717">
        <v>1.32455050612646</v>
      </c>
      <c r="E77" s="729">
        <v>2015</v>
      </c>
      <c r="F77" s="725"/>
      <c r="G77" s="84"/>
      <c r="H77" s="733" t="s">
        <v>83</v>
      </c>
      <c r="I77" s="717">
        <v>4.99759063398843E-3</v>
      </c>
      <c r="J77" s="717">
        <v>1.41075621272109</v>
      </c>
      <c r="K77" s="729">
        <v>2015</v>
      </c>
      <c r="L77" s="725"/>
      <c r="M77" s="84"/>
      <c r="N77" s="733" t="s">
        <v>83</v>
      </c>
      <c r="O77" s="717">
        <v>2.20846642647224E-3</v>
      </c>
      <c r="P77" s="717">
        <v>1.40007422048651</v>
      </c>
      <c r="Q77" s="729">
        <v>2015</v>
      </c>
      <c r="R77" s="728"/>
      <c r="Z77" s="85"/>
    </row>
    <row r="78" spans="1:26" x14ac:dyDescent="0.4">
      <c r="A78" s="84"/>
      <c r="B78" s="733" t="s">
        <v>83</v>
      </c>
      <c r="C78" s="717">
        <v>1.1157952160967799E-3</v>
      </c>
      <c r="D78" s="717">
        <v>1.3838079558331999</v>
      </c>
      <c r="E78" s="729">
        <v>2016</v>
      </c>
      <c r="F78" s="725"/>
      <c r="G78" s="84"/>
      <c r="H78" s="733" t="s">
        <v>83</v>
      </c>
      <c r="I78" s="717">
        <v>1.32834831526928E-2</v>
      </c>
      <c r="J78" s="717">
        <v>1.4048973934155</v>
      </c>
      <c r="K78" s="729">
        <v>2016</v>
      </c>
      <c r="L78" s="725"/>
      <c r="M78" s="84"/>
      <c r="N78" s="733" t="s">
        <v>83</v>
      </c>
      <c r="O78" s="717">
        <v>1.8187770892661399E-2</v>
      </c>
      <c r="P78" s="717">
        <v>1.07049749037691</v>
      </c>
      <c r="Q78" s="729">
        <v>2016</v>
      </c>
      <c r="R78" s="728"/>
      <c r="Z78" s="85"/>
    </row>
    <row r="79" spans="1:26" x14ac:dyDescent="0.4">
      <c r="A79" s="84"/>
      <c r="B79" s="733" t="s">
        <v>83</v>
      </c>
      <c r="C79" s="717">
        <v>2.3939161706247498E-3</v>
      </c>
      <c r="D79" s="717">
        <v>1.2713557069794099</v>
      </c>
      <c r="E79" s="729">
        <v>2017</v>
      </c>
      <c r="F79" s="725"/>
      <c r="G79" s="84"/>
      <c r="H79" s="733" t="s">
        <v>83</v>
      </c>
      <c r="I79" s="717">
        <v>2.4421638256011801E-2</v>
      </c>
      <c r="J79" s="717">
        <v>1.3826466245356399</v>
      </c>
      <c r="K79" s="729">
        <v>2017</v>
      </c>
      <c r="L79" s="725"/>
      <c r="M79" s="84"/>
      <c r="N79" s="733" t="s">
        <v>83</v>
      </c>
      <c r="O79" s="717">
        <v>3.6533136173575502E-2</v>
      </c>
      <c r="P79" s="717">
        <v>0.95022689223005896</v>
      </c>
      <c r="Q79" s="729">
        <v>2017</v>
      </c>
      <c r="R79" s="728"/>
      <c r="Z79" s="85"/>
    </row>
    <row r="80" spans="1:26" x14ac:dyDescent="0.4">
      <c r="A80" s="84"/>
      <c r="B80" s="733" t="s">
        <v>83</v>
      </c>
      <c r="C80" s="717">
        <v>3.70636054639164E-3</v>
      </c>
      <c r="D80" s="717">
        <v>1.1786462405592699</v>
      </c>
      <c r="E80" s="729">
        <v>2018</v>
      </c>
      <c r="F80" s="725"/>
      <c r="G80" s="84"/>
      <c r="H80" s="733" t="s">
        <v>83</v>
      </c>
      <c r="I80" s="717">
        <v>2.75207340052319E-2</v>
      </c>
      <c r="J80" s="717">
        <v>1.25218408239238</v>
      </c>
      <c r="K80" s="729">
        <v>2018</v>
      </c>
      <c r="L80" s="725"/>
      <c r="M80" s="84"/>
      <c r="N80" s="733" t="s">
        <v>83</v>
      </c>
      <c r="O80" s="717">
        <v>3.8257225323400097E-2</v>
      </c>
      <c r="P80" s="717">
        <v>0.98103401139858004</v>
      </c>
      <c r="Q80" s="729">
        <v>2018</v>
      </c>
      <c r="R80" s="728"/>
      <c r="Z80" s="85"/>
    </row>
    <row r="81" spans="1:26" x14ac:dyDescent="0.4">
      <c r="A81" s="84"/>
      <c r="B81" s="733" t="s">
        <v>83</v>
      </c>
      <c r="C81" s="717">
        <v>4.4608575378155902E-3</v>
      </c>
      <c r="D81" s="717">
        <v>1.1157417730521</v>
      </c>
      <c r="E81" s="729">
        <v>2019</v>
      </c>
      <c r="F81" s="725"/>
      <c r="G81" s="84"/>
      <c r="H81" s="733" t="s">
        <v>83</v>
      </c>
      <c r="I81" s="717">
        <v>3.4432146241139799E-2</v>
      </c>
      <c r="J81" s="717">
        <v>1.33652135156709</v>
      </c>
      <c r="K81" s="729">
        <v>2019</v>
      </c>
      <c r="L81" s="725"/>
      <c r="M81" s="84"/>
      <c r="N81" s="733" t="s">
        <v>83</v>
      </c>
      <c r="O81" s="717">
        <v>4.1387538836142199E-2</v>
      </c>
      <c r="P81" s="717">
        <v>0.97658417493311001</v>
      </c>
      <c r="Q81" s="729">
        <v>2019</v>
      </c>
      <c r="R81" s="727" t="s">
        <v>636</v>
      </c>
      <c r="Z81" s="726"/>
    </row>
    <row r="82" spans="1:26" x14ac:dyDescent="0.4">
      <c r="A82" s="737"/>
      <c r="B82" s="734"/>
      <c r="C82" s="718"/>
      <c r="D82" s="718"/>
      <c r="E82" s="718"/>
      <c r="F82" s="725"/>
      <c r="G82" s="84" t="s">
        <v>83</v>
      </c>
      <c r="H82" s="733"/>
      <c r="I82" s="717"/>
      <c r="J82" s="717"/>
      <c r="K82" s="729"/>
      <c r="L82" s="725"/>
      <c r="M82" s="84" t="s">
        <v>83</v>
      </c>
      <c r="N82" s="733"/>
      <c r="O82" s="717"/>
      <c r="P82" s="717"/>
      <c r="Q82" s="729"/>
      <c r="R82" s="728" t="s">
        <v>83</v>
      </c>
      <c r="Z82" s="85"/>
    </row>
    <row r="83" spans="1:26" x14ac:dyDescent="0.4">
      <c r="A83" s="736" t="s">
        <v>3</v>
      </c>
      <c r="B83" s="733" t="s">
        <v>83</v>
      </c>
      <c r="C83" s="717">
        <v>5.87317047377679E-4</v>
      </c>
      <c r="D83" s="717">
        <v>1.49572526012359</v>
      </c>
      <c r="E83" s="729">
        <v>2012</v>
      </c>
      <c r="F83" s="725"/>
      <c r="G83" s="736" t="s">
        <v>637</v>
      </c>
      <c r="H83" s="733" t="s">
        <v>83</v>
      </c>
      <c r="I83" s="717">
        <v>8.4490303916363307E-3</v>
      </c>
      <c r="J83" s="717">
        <v>1.58598720612691</v>
      </c>
      <c r="K83" s="729">
        <v>2012</v>
      </c>
      <c r="L83" s="725"/>
      <c r="M83" s="736" t="s">
        <v>633</v>
      </c>
      <c r="N83" s="733" t="s">
        <v>83</v>
      </c>
      <c r="O83" s="717">
        <v>2.0064059617798001E-3</v>
      </c>
      <c r="P83" s="717">
        <v>1.4863711367699499</v>
      </c>
      <c r="Q83" s="729">
        <v>2012</v>
      </c>
      <c r="R83" s="727"/>
      <c r="Z83" s="726"/>
    </row>
    <row r="84" spans="1:26" x14ac:dyDescent="0.4">
      <c r="A84" s="84"/>
      <c r="B84" s="733" t="s">
        <v>83</v>
      </c>
      <c r="C84" s="717">
        <v>6.6695492930236096E-4</v>
      </c>
      <c r="D84" s="717">
        <v>1.6272591737086499</v>
      </c>
      <c r="E84" s="729">
        <v>2013</v>
      </c>
      <c r="F84" s="725"/>
      <c r="G84" s="84"/>
      <c r="H84" s="733" t="s">
        <v>83</v>
      </c>
      <c r="I84" s="717">
        <v>1.1346867254167E-2</v>
      </c>
      <c r="J84" s="717">
        <v>1.5203918892832999</v>
      </c>
      <c r="K84" s="729">
        <v>2013</v>
      </c>
      <c r="L84" s="725"/>
      <c r="M84" s="84"/>
      <c r="N84" s="733" t="s">
        <v>83</v>
      </c>
      <c r="O84" s="717">
        <v>3.57846751262717E-3</v>
      </c>
      <c r="P84" s="717">
        <v>1.3513046561311199</v>
      </c>
      <c r="Q84" s="729">
        <v>2013</v>
      </c>
      <c r="R84" s="728"/>
      <c r="Z84" s="85"/>
    </row>
    <row r="85" spans="1:26" x14ac:dyDescent="0.4">
      <c r="A85" s="84"/>
      <c r="B85" s="733" t="s">
        <v>83</v>
      </c>
      <c r="C85" s="717">
        <v>9.2166239580048805E-4</v>
      </c>
      <c r="D85" s="717">
        <v>1.60474085309949</v>
      </c>
      <c r="E85" s="729">
        <v>2014</v>
      </c>
      <c r="F85" s="725"/>
      <c r="G85" s="84"/>
      <c r="H85" s="733" t="s">
        <v>83</v>
      </c>
      <c r="I85" s="717">
        <v>1.28731734030291E-2</v>
      </c>
      <c r="J85" s="717">
        <v>1.4965432496011799</v>
      </c>
      <c r="K85" s="729">
        <v>2014</v>
      </c>
      <c r="L85" s="725"/>
      <c r="M85" s="84"/>
      <c r="N85" s="733" t="s">
        <v>83</v>
      </c>
      <c r="O85" s="717">
        <v>7.2721157320633804E-3</v>
      </c>
      <c r="P85" s="717">
        <v>1.2425405626439801</v>
      </c>
      <c r="Q85" s="729">
        <v>2014</v>
      </c>
      <c r="R85" s="728"/>
      <c r="Z85" s="85"/>
    </row>
    <row r="86" spans="1:26" x14ac:dyDescent="0.4">
      <c r="A86" s="84"/>
      <c r="B86" s="733" t="s">
        <v>83</v>
      </c>
      <c r="C86" s="717">
        <v>1.02860430544586E-3</v>
      </c>
      <c r="D86" s="717">
        <v>1.6201858708733401</v>
      </c>
      <c r="E86" s="729">
        <v>2015</v>
      </c>
      <c r="F86" s="725"/>
      <c r="G86" s="84"/>
      <c r="H86" s="733" t="s">
        <v>83</v>
      </c>
      <c r="I86" s="717">
        <v>1.2727205045334001E-2</v>
      </c>
      <c r="J86" s="717">
        <v>1.53121411067272</v>
      </c>
      <c r="K86" s="729">
        <v>2015</v>
      </c>
      <c r="L86" s="725"/>
      <c r="M86" s="84"/>
      <c r="N86" s="733" t="s">
        <v>83</v>
      </c>
      <c r="O86" s="717">
        <v>1.2059910371051899E-2</v>
      </c>
      <c r="P86" s="717">
        <v>1.2713436077617</v>
      </c>
      <c r="Q86" s="729">
        <v>2015</v>
      </c>
      <c r="R86" s="728"/>
      <c r="Z86" s="85"/>
    </row>
    <row r="87" spans="1:26" x14ac:dyDescent="0.4">
      <c r="A87" s="84"/>
      <c r="B87" s="733" t="s">
        <v>83</v>
      </c>
      <c r="C87" s="717">
        <v>1.3419134833642099E-3</v>
      </c>
      <c r="D87" s="717">
        <v>1.8575699771465299</v>
      </c>
      <c r="E87" s="729">
        <v>2016</v>
      </c>
      <c r="F87" s="725"/>
      <c r="G87" s="84"/>
      <c r="H87" s="733" t="s">
        <v>83</v>
      </c>
      <c r="I87" s="717">
        <v>1.9666971285042301E-2</v>
      </c>
      <c r="J87" s="717">
        <v>1.5050552579393901</v>
      </c>
      <c r="K87" s="729">
        <v>2016</v>
      </c>
      <c r="L87" s="725"/>
      <c r="M87" s="84"/>
      <c r="N87" s="733" t="s">
        <v>83</v>
      </c>
      <c r="O87" s="717">
        <v>2.1058830604866099E-2</v>
      </c>
      <c r="P87" s="717">
        <v>1.2159155417934</v>
      </c>
      <c r="Q87" s="729">
        <v>2016</v>
      </c>
      <c r="R87" s="728"/>
      <c r="Z87" s="85"/>
    </row>
    <row r="88" spans="1:26" x14ac:dyDescent="0.4">
      <c r="A88" s="84"/>
      <c r="B88" s="733" t="s">
        <v>83</v>
      </c>
      <c r="C88" s="717">
        <v>3.1284957298049901E-3</v>
      </c>
      <c r="D88" s="717">
        <v>1.7186180910123301</v>
      </c>
      <c r="E88" s="729">
        <v>2017</v>
      </c>
      <c r="F88" s="725"/>
      <c r="G88" s="84"/>
      <c r="H88" s="733" t="s">
        <v>83</v>
      </c>
      <c r="I88" s="717">
        <v>2.8570584473339201E-2</v>
      </c>
      <c r="J88" s="717">
        <v>1.6409953831162001</v>
      </c>
      <c r="K88" s="729">
        <v>2017</v>
      </c>
      <c r="L88" s="725"/>
      <c r="M88" s="84"/>
      <c r="N88" s="733" t="s">
        <v>83</v>
      </c>
      <c r="O88" s="717">
        <v>2.7617198589775498E-2</v>
      </c>
      <c r="P88" s="717">
        <v>1.1630191451432801</v>
      </c>
      <c r="Q88" s="729">
        <v>2017</v>
      </c>
      <c r="R88" s="728"/>
      <c r="Z88" s="85"/>
    </row>
    <row r="89" spans="1:26" x14ac:dyDescent="0.4">
      <c r="A89" s="84"/>
      <c r="B89" s="733" t="s">
        <v>83</v>
      </c>
      <c r="C89" s="717">
        <v>3.5228101942207301E-3</v>
      </c>
      <c r="D89" s="717">
        <v>1.5853395061576201</v>
      </c>
      <c r="E89" s="729">
        <v>2018</v>
      </c>
      <c r="F89" s="725"/>
      <c r="G89" s="84"/>
      <c r="H89" s="733" t="s">
        <v>83</v>
      </c>
      <c r="I89" s="717">
        <v>3.0791806221239799E-2</v>
      </c>
      <c r="J89" s="717">
        <v>1.3308944059358101</v>
      </c>
      <c r="K89" s="729">
        <v>2018</v>
      </c>
      <c r="L89" s="725"/>
      <c r="M89" s="84"/>
      <c r="N89" s="733" t="s">
        <v>83</v>
      </c>
      <c r="O89" s="717">
        <v>3.1207400943926E-2</v>
      </c>
      <c r="P89" s="717">
        <v>1.14185877401847</v>
      </c>
      <c r="Q89" s="729">
        <v>2018</v>
      </c>
      <c r="R89" s="728"/>
      <c r="Z89" s="85"/>
    </row>
    <row r="90" spans="1:26" x14ac:dyDescent="0.4">
      <c r="A90" s="86"/>
      <c r="B90" s="735" t="s">
        <v>83</v>
      </c>
      <c r="C90" s="719">
        <v>3.6686048818781098E-3</v>
      </c>
      <c r="D90" s="719">
        <v>1.7312913964109</v>
      </c>
      <c r="E90" s="730">
        <v>2019</v>
      </c>
      <c r="F90" s="725"/>
      <c r="G90" s="84"/>
      <c r="H90" s="733" t="s">
        <v>83</v>
      </c>
      <c r="I90" s="717">
        <v>3.3314859205390603E-2</v>
      </c>
      <c r="J90" s="717">
        <v>1.53170207970004</v>
      </c>
      <c r="K90" s="729">
        <v>2019</v>
      </c>
      <c r="L90" s="725"/>
      <c r="M90" s="84"/>
      <c r="N90" s="733" t="s">
        <v>83</v>
      </c>
      <c r="O90" s="717">
        <v>3.7842945164839298E-2</v>
      </c>
      <c r="P90" s="717">
        <v>1.1561697555895001</v>
      </c>
      <c r="Q90" s="729">
        <v>2019</v>
      </c>
      <c r="R90" s="727" t="s">
        <v>633</v>
      </c>
      <c r="Z90" s="726"/>
    </row>
    <row r="91" spans="1:26" x14ac:dyDescent="0.4">
      <c r="A91" s="23"/>
      <c r="B91" s="23"/>
      <c r="C91" s="335"/>
      <c r="D91" s="335"/>
      <c r="E91" s="721"/>
      <c r="F91" s="725"/>
      <c r="G91" s="84" t="s">
        <v>83</v>
      </c>
      <c r="H91" s="733"/>
      <c r="I91" s="717"/>
      <c r="J91" s="717"/>
      <c r="K91" s="729"/>
      <c r="L91" s="725"/>
      <c r="M91" s="84" t="s">
        <v>83</v>
      </c>
      <c r="N91" s="733"/>
      <c r="O91" s="717"/>
      <c r="P91" s="717"/>
      <c r="Q91" s="729"/>
      <c r="R91" s="728" t="s">
        <v>83</v>
      </c>
      <c r="Z91" s="85"/>
    </row>
    <row r="92" spans="1:26" x14ac:dyDescent="0.4">
      <c r="A92" s="725"/>
      <c r="B92" s="725"/>
      <c r="C92" s="725"/>
      <c r="D92" s="725"/>
      <c r="E92" s="725"/>
      <c r="F92" s="725"/>
      <c r="G92" s="736" t="s">
        <v>313</v>
      </c>
      <c r="H92" s="733" t="s">
        <v>83</v>
      </c>
      <c r="I92" s="717">
        <v>8.2559830887143698E-4</v>
      </c>
      <c r="J92" s="717">
        <v>1.60414159108735</v>
      </c>
      <c r="K92" s="729">
        <v>2012</v>
      </c>
      <c r="L92" s="725"/>
      <c r="M92" s="736" t="s">
        <v>634</v>
      </c>
      <c r="N92" s="733" t="s">
        <v>83</v>
      </c>
      <c r="O92" s="717">
        <v>4.7999501080121001E-4</v>
      </c>
      <c r="P92" s="717">
        <v>1.52722597042553</v>
      </c>
      <c r="Q92" s="729">
        <v>2012</v>
      </c>
      <c r="R92" s="727"/>
      <c r="Z92" s="726"/>
    </row>
    <row r="93" spans="1:26" x14ac:dyDescent="0.4">
      <c r="A93" s="725"/>
      <c r="B93" s="725"/>
      <c r="C93" s="725"/>
      <c r="D93" s="725"/>
      <c r="E93" s="725"/>
      <c r="F93" s="725"/>
      <c r="G93" s="84"/>
      <c r="H93" s="733" t="s">
        <v>83</v>
      </c>
      <c r="I93" s="717">
        <v>9.1406491096993005E-4</v>
      </c>
      <c r="J93" s="717">
        <v>1.6362583027336599</v>
      </c>
      <c r="K93" s="729">
        <v>2013</v>
      </c>
      <c r="L93" s="725"/>
      <c r="M93" s="84"/>
      <c r="N93" s="733" t="s">
        <v>83</v>
      </c>
      <c r="O93" s="717">
        <v>1.53017899739234E-3</v>
      </c>
      <c r="P93" s="717">
        <v>1.3301324322657699</v>
      </c>
      <c r="Q93" s="729">
        <v>2013</v>
      </c>
      <c r="R93" s="728"/>
      <c r="Z93" s="85"/>
    </row>
    <row r="94" spans="1:26" x14ac:dyDescent="0.4">
      <c r="A94" s="725"/>
      <c r="B94" s="725"/>
      <c r="C94" s="725"/>
      <c r="D94" s="725"/>
      <c r="E94" s="725"/>
      <c r="F94" s="725"/>
      <c r="G94" s="84"/>
      <c r="H94" s="733" t="s">
        <v>83</v>
      </c>
      <c r="I94" s="717">
        <v>9.973443799606279E-4</v>
      </c>
      <c r="J94" s="717">
        <v>1.67308800470759</v>
      </c>
      <c r="K94" s="729">
        <v>2014</v>
      </c>
      <c r="L94" s="725"/>
      <c r="M94" s="84"/>
      <c r="N94" s="733" t="s">
        <v>83</v>
      </c>
      <c r="O94" s="717">
        <v>3.2488600818260101E-3</v>
      </c>
      <c r="P94" s="717">
        <v>1.2659627443420201</v>
      </c>
      <c r="Q94" s="729">
        <v>2014</v>
      </c>
      <c r="R94" s="728"/>
      <c r="Z94" s="85"/>
    </row>
    <row r="95" spans="1:26" x14ac:dyDescent="0.4">
      <c r="A95" s="725"/>
      <c r="B95" s="725"/>
      <c r="C95" s="725"/>
      <c r="D95" s="725"/>
      <c r="E95" s="725"/>
      <c r="F95" s="725"/>
      <c r="G95" s="84"/>
      <c r="H95" s="733" t="s">
        <v>83</v>
      </c>
      <c r="I95" s="717">
        <v>1.08308338083376E-3</v>
      </c>
      <c r="J95" s="717">
        <v>1.80765117654566</v>
      </c>
      <c r="K95" s="729">
        <v>2015</v>
      </c>
      <c r="L95" s="725"/>
      <c r="M95" s="84"/>
      <c r="N95" s="733" t="s">
        <v>83</v>
      </c>
      <c r="O95" s="717">
        <v>4.99759063398843E-3</v>
      </c>
      <c r="P95" s="717">
        <v>1.41075621272109</v>
      </c>
      <c r="Q95" s="729">
        <v>2015</v>
      </c>
      <c r="R95" s="728"/>
      <c r="Z95" s="85"/>
    </row>
    <row r="96" spans="1:26" x14ac:dyDescent="0.4">
      <c r="A96" s="725"/>
      <c r="B96" s="725"/>
      <c r="C96" s="725"/>
      <c r="D96" s="725"/>
      <c r="E96" s="725"/>
      <c r="F96" s="725"/>
      <c r="G96" s="84"/>
      <c r="H96" s="733" t="s">
        <v>83</v>
      </c>
      <c r="I96" s="717">
        <v>1.2424294520873801E-3</v>
      </c>
      <c r="J96" s="717">
        <v>1.74619381934192</v>
      </c>
      <c r="K96" s="729">
        <v>2016</v>
      </c>
      <c r="L96" s="725"/>
      <c r="M96" s="84"/>
      <c r="N96" s="733" t="s">
        <v>83</v>
      </c>
      <c r="O96" s="717">
        <v>1.32834831526928E-2</v>
      </c>
      <c r="P96" s="717">
        <v>1.4048973934155</v>
      </c>
      <c r="Q96" s="729">
        <v>2016</v>
      </c>
      <c r="R96" s="728"/>
      <c r="Z96" s="85"/>
    </row>
    <row r="97" spans="1:26" x14ac:dyDescent="0.4">
      <c r="A97" s="725"/>
      <c r="B97" s="725"/>
      <c r="C97" s="725"/>
      <c r="D97" s="725"/>
      <c r="E97" s="725"/>
      <c r="F97" s="725"/>
      <c r="G97" s="84"/>
      <c r="H97" s="733" t="s">
        <v>83</v>
      </c>
      <c r="I97" s="717">
        <v>5.5782466652217902E-3</v>
      </c>
      <c r="J97" s="717">
        <v>1.58595830328938</v>
      </c>
      <c r="K97" s="729">
        <v>2017</v>
      </c>
      <c r="L97" s="725"/>
      <c r="M97" s="84"/>
      <c r="N97" s="733" t="s">
        <v>83</v>
      </c>
      <c r="O97" s="717">
        <v>2.4421638256011801E-2</v>
      </c>
      <c r="P97" s="717">
        <v>1.3826466245356399</v>
      </c>
      <c r="Q97" s="729">
        <v>2017</v>
      </c>
      <c r="R97" s="728"/>
      <c r="Z97" s="85"/>
    </row>
    <row r="98" spans="1:26" x14ac:dyDescent="0.4">
      <c r="A98" s="725"/>
      <c r="B98" s="725"/>
      <c r="C98" s="725"/>
      <c r="D98" s="725"/>
      <c r="E98" s="725"/>
      <c r="F98" s="725"/>
      <c r="G98" s="84"/>
      <c r="H98" s="733" t="s">
        <v>83</v>
      </c>
      <c r="I98" s="717">
        <v>1.6226286960484799E-2</v>
      </c>
      <c r="J98" s="717">
        <v>1.5845219763657901</v>
      </c>
      <c r="K98" s="729">
        <v>2018</v>
      </c>
      <c r="L98" s="725"/>
      <c r="M98" s="84"/>
      <c r="N98" s="733" t="s">
        <v>83</v>
      </c>
      <c r="O98" s="717">
        <v>2.75207340052319E-2</v>
      </c>
      <c r="P98" s="717">
        <v>1.25218408239238</v>
      </c>
      <c r="Q98" s="729">
        <v>2018</v>
      </c>
      <c r="R98" s="728"/>
      <c r="Z98" s="85"/>
    </row>
    <row r="99" spans="1:26" x14ac:dyDescent="0.4">
      <c r="A99" s="725"/>
      <c r="B99" s="725"/>
      <c r="C99" s="725"/>
      <c r="D99" s="725"/>
      <c r="E99" s="725"/>
      <c r="F99" s="725"/>
      <c r="G99" s="84"/>
      <c r="H99" s="733" t="s">
        <v>83</v>
      </c>
      <c r="I99" s="717">
        <v>2.0721493927568699E-2</v>
      </c>
      <c r="J99" s="717">
        <v>1.5864157918064701</v>
      </c>
      <c r="K99" s="729">
        <v>2019</v>
      </c>
      <c r="L99" s="725"/>
      <c r="M99" s="84"/>
      <c r="N99" s="733" t="s">
        <v>83</v>
      </c>
      <c r="O99" s="717">
        <v>3.4432146241139799E-2</v>
      </c>
      <c r="P99" s="717">
        <v>1.33652135156709</v>
      </c>
      <c r="Q99" s="729">
        <v>2019</v>
      </c>
      <c r="R99" s="727" t="s">
        <v>634</v>
      </c>
      <c r="Z99" s="726"/>
    </row>
    <row r="100" spans="1:26" x14ac:dyDescent="0.4">
      <c r="A100" s="725"/>
      <c r="B100" s="725"/>
      <c r="C100" s="725"/>
      <c r="D100" s="725"/>
      <c r="E100" s="725"/>
      <c r="F100" s="725"/>
      <c r="G100" s="84" t="s">
        <v>83</v>
      </c>
      <c r="H100" s="733"/>
      <c r="I100" s="717"/>
      <c r="J100" s="717"/>
      <c r="K100" s="729"/>
      <c r="L100" s="725"/>
      <c r="M100" s="84" t="s">
        <v>83</v>
      </c>
      <c r="N100" s="733"/>
      <c r="O100" s="717"/>
      <c r="P100" s="717"/>
      <c r="Q100" s="729"/>
      <c r="R100" s="728" t="s">
        <v>83</v>
      </c>
      <c r="Z100" s="85"/>
    </row>
    <row r="101" spans="1:26" x14ac:dyDescent="0.4">
      <c r="A101" s="725"/>
      <c r="B101" s="725"/>
      <c r="C101" s="725"/>
      <c r="D101" s="725"/>
      <c r="E101" s="725"/>
      <c r="F101" s="725"/>
      <c r="G101" s="736" t="s">
        <v>638</v>
      </c>
      <c r="H101" s="733" t="s">
        <v>83</v>
      </c>
      <c r="I101" s="717">
        <v>1.26629078610723E-4</v>
      </c>
      <c r="J101" s="717">
        <v>1.4729229685459899</v>
      </c>
      <c r="K101" s="729">
        <v>2012</v>
      </c>
      <c r="L101" s="725"/>
      <c r="M101" s="736" t="s">
        <v>637</v>
      </c>
      <c r="N101" s="733" t="s">
        <v>83</v>
      </c>
      <c r="O101" s="717">
        <v>8.4490303916363307E-3</v>
      </c>
      <c r="P101" s="717">
        <v>1.58598720612691</v>
      </c>
      <c r="Q101" s="729">
        <v>2012</v>
      </c>
      <c r="R101" s="727"/>
      <c r="Z101" s="726"/>
    </row>
    <row r="102" spans="1:26" x14ac:dyDescent="0.4">
      <c r="A102" s="725"/>
      <c r="B102" s="725"/>
      <c r="C102" s="725"/>
      <c r="D102" s="725"/>
      <c r="E102" s="725"/>
      <c r="F102" s="725"/>
      <c r="G102" s="84"/>
      <c r="H102" s="733" t="s">
        <v>83</v>
      </c>
      <c r="I102" s="717">
        <v>2.28054579569209E-4</v>
      </c>
      <c r="J102" s="717">
        <v>1.3017447790753101</v>
      </c>
      <c r="K102" s="729">
        <v>2013</v>
      </c>
      <c r="L102" s="725"/>
      <c r="M102" s="84"/>
      <c r="N102" s="733" t="s">
        <v>83</v>
      </c>
      <c r="O102" s="717">
        <v>1.1346867254167E-2</v>
      </c>
      <c r="P102" s="717">
        <v>1.5203918892832999</v>
      </c>
      <c r="Q102" s="729">
        <v>2013</v>
      </c>
      <c r="R102" s="728"/>
      <c r="Z102" s="85"/>
    </row>
    <row r="103" spans="1:26" x14ac:dyDescent="0.4">
      <c r="A103" s="725"/>
      <c r="B103" s="725"/>
      <c r="C103" s="725"/>
      <c r="D103" s="725"/>
      <c r="E103" s="725"/>
      <c r="F103" s="725"/>
      <c r="G103" s="84"/>
      <c r="H103" s="733" t="s">
        <v>83</v>
      </c>
      <c r="I103" s="717">
        <v>7.1904693693285496E-4</v>
      </c>
      <c r="J103" s="717">
        <v>1.03374934846357</v>
      </c>
      <c r="K103" s="729">
        <v>2014</v>
      </c>
      <c r="L103" s="725"/>
      <c r="M103" s="84"/>
      <c r="N103" s="733" t="s">
        <v>83</v>
      </c>
      <c r="O103" s="717">
        <v>1.28731734030291E-2</v>
      </c>
      <c r="P103" s="717">
        <v>1.4965432496011799</v>
      </c>
      <c r="Q103" s="729">
        <v>2014</v>
      </c>
      <c r="R103" s="728"/>
      <c r="Z103" s="85"/>
    </row>
    <row r="104" spans="1:26" x14ac:dyDescent="0.4">
      <c r="A104" s="725"/>
      <c r="B104" s="725"/>
      <c r="C104" s="725"/>
      <c r="D104" s="725"/>
      <c r="E104" s="725"/>
      <c r="F104" s="725"/>
      <c r="G104" s="84"/>
      <c r="H104" s="733" t="s">
        <v>83</v>
      </c>
      <c r="I104" s="717">
        <v>7.65327963205301E-4</v>
      </c>
      <c r="J104" s="717">
        <v>1.18398444005877</v>
      </c>
      <c r="K104" s="729">
        <v>2015</v>
      </c>
      <c r="L104" s="725"/>
      <c r="M104" s="84"/>
      <c r="N104" s="733" t="s">
        <v>83</v>
      </c>
      <c r="O104" s="717">
        <v>1.2727205045334001E-2</v>
      </c>
      <c r="P104" s="717">
        <v>1.53121411067272</v>
      </c>
      <c r="Q104" s="729">
        <v>2015</v>
      </c>
      <c r="R104" s="728"/>
      <c r="Z104" s="85"/>
    </row>
    <row r="105" spans="1:26" x14ac:dyDescent="0.4">
      <c r="A105" s="725"/>
      <c r="B105" s="725"/>
      <c r="C105" s="725"/>
      <c r="D105" s="725"/>
      <c r="E105" s="725"/>
      <c r="F105" s="725"/>
      <c r="G105" s="84"/>
      <c r="H105" s="733" t="s">
        <v>83</v>
      </c>
      <c r="I105" s="717">
        <v>3.8427308207705101E-3</v>
      </c>
      <c r="J105" s="717">
        <v>1.3687329977268301</v>
      </c>
      <c r="K105" s="729">
        <v>2016</v>
      </c>
      <c r="L105" s="725"/>
      <c r="M105" s="84"/>
      <c r="N105" s="733" t="s">
        <v>83</v>
      </c>
      <c r="O105" s="717">
        <v>1.9666971285042301E-2</v>
      </c>
      <c r="P105" s="717">
        <v>1.5050552579393901</v>
      </c>
      <c r="Q105" s="729">
        <v>2016</v>
      </c>
      <c r="R105" s="728"/>
      <c r="Z105" s="85"/>
    </row>
    <row r="106" spans="1:26" x14ac:dyDescent="0.4">
      <c r="A106" s="725"/>
      <c r="B106" s="725"/>
      <c r="C106" s="725"/>
      <c r="D106" s="725"/>
      <c r="E106" s="725"/>
      <c r="F106" s="725"/>
      <c r="G106" s="84"/>
      <c r="H106" s="733" t="s">
        <v>83</v>
      </c>
      <c r="I106" s="717">
        <v>9.73291185863032E-3</v>
      </c>
      <c r="J106" s="717">
        <v>1.3862402793253401</v>
      </c>
      <c r="K106" s="729">
        <v>2017</v>
      </c>
      <c r="L106" s="725"/>
      <c r="M106" s="84"/>
      <c r="N106" s="733" t="s">
        <v>83</v>
      </c>
      <c r="O106" s="717">
        <v>2.8570584473339201E-2</v>
      </c>
      <c r="P106" s="717">
        <v>1.6409953831162001</v>
      </c>
      <c r="Q106" s="729">
        <v>2017</v>
      </c>
      <c r="R106" s="728"/>
      <c r="Z106" s="85"/>
    </row>
    <row r="107" spans="1:26" x14ac:dyDescent="0.4">
      <c r="A107" s="725"/>
      <c r="B107" s="725"/>
      <c r="C107" s="725"/>
      <c r="D107" s="725"/>
      <c r="E107" s="725"/>
      <c r="F107" s="725"/>
      <c r="G107" s="84"/>
      <c r="H107" s="733" t="s">
        <v>83</v>
      </c>
      <c r="I107" s="717">
        <v>1.1458117184246599E-2</v>
      </c>
      <c r="J107" s="717">
        <v>1.3037834175612</v>
      </c>
      <c r="K107" s="729">
        <v>2018</v>
      </c>
      <c r="L107" s="725"/>
      <c r="M107" s="84"/>
      <c r="N107" s="733" t="s">
        <v>83</v>
      </c>
      <c r="O107" s="717">
        <v>3.0791806221239799E-2</v>
      </c>
      <c r="P107" s="717">
        <v>1.3308944059358101</v>
      </c>
      <c r="Q107" s="729">
        <v>2018</v>
      </c>
      <c r="R107" s="728"/>
      <c r="Z107" s="85"/>
    </row>
    <row r="108" spans="1:26" x14ac:dyDescent="0.4">
      <c r="A108" s="725"/>
      <c r="B108" s="725"/>
      <c r="C108" s="725"/>
      <c r="D108" s="725"/>
      <c r="E108" s="725"/>
      <c r="F108" s="725"/>
      <c r="G108" s="84"/>
      <c r="H108" s="733" t="s">
        <v>83</v>
      </c>
      <c r="I108" s="717">
        <v>1.22822323590209E-2</v>
      </c>
      <c r="J108" s="717">
        <v>1.3713256788779999</v>
      </c>
      <c r="K108" s="729">
        <v>2019</v>
      </c>
      <c r="L108" s="725"/>
      <c r="M108" s="84"/>
      <c r="N108" s="733" t="s">
        <v>83</v>
      </c>
      <c r="O108" s="717">
        <v>3.3314859205390603E-2</v>
      </c>
      <c r="P108" s="717">
        <v>1.53170207970004</v>
      </c>
      <c r="Q108" s="729">
        <v>2019</v>
      </c>
      <c r="R108" s="727" t="s">
        <v>637</v>
      </c>
      <c r="Z108" s="726"/>
    </row>
    <row r="109" spans="1:26" x14ac:dyDescent="0.4">
      <c r="A109" s="725"/>
      <c r="B109" s="725"/>
      <c r="C109" s="725"/>
      <c r="D109" s="725"/>
      <c r="E109" s="725"/>
      <c r="F109" s="725"/>
      <c r="G109" s="84" t="s">
        <v>83</v>
      </c>
      <c r="H109" s="733"/>
      <c r="I109" s="717"/>
      <c r="J109" s="717"/>
      <c r="K109" s="729"/>
      <c r="L109" s="725"/>
      <c r="M109" s="84" t="s">
        <v>83</v>
      </c>
      <c r="N109" s="733"/>
      <c r="O109" s="717"/>
      <c r="P109" s="717"/>
      <c r="Q109" s="729"/>
      <c r="R109" s="728" t="s">
        <v>83</v>
      </c>
      <c r="T109" s="723"/>
      <c r="Z109" s="85"/>
    </row>
    <row r="110" spans="1:26" x14ac:dyDescent="0.4">
      <c r="A110" s="725"/>
      <c r="B110" s="725"/>
      <c r="C110" s="725"/>
      <c r="D110" s="725"/>
      <c r="E110" s="725"/>
      <c r="F110" s="725"/>
      <c r="G110" s="736" t="s">
        <v>372</v>
      </c>
      <c r="H110" s="733" t="s">
        <v>83</v>
      </c>
      <c r="I110" s="717">
        <v>3.3774423255423601E-5</v>
      </c>
      <c r="J110" s="717">
        <v>1.60985398536451</v>
      </c>
      <c r="K110" s="729">
        <v>2012</v>
      </c>
      <c r="L110" s="725"/>
      <c r="M110" s="736" t="s">
        <v>313</v>
      </c>
      <c r="N110" s="733" t="s">
        <v>83</v>
      </c>
      <c r="O110" s="717">
        <v>8.2559830887143698E-4</v>
      </c>
      <c r="P110" s="717">
        <v>1.60414159108735</v>
      </c>
      <c r="Q110" s="729">
        <v>2012</v>
      </c>
      <c r="R110" s="727"/>
      <c r="T110" s="723"/>
      <c r="Z110" s="726"/>
    </row>
    <row r="111" spans="1:26" x14ac:dyDescent="0.4">
      <c r="A111" s="725"/>
      <c r="B111" s="725"/>
      <c r="C111" s="725"/>
      <c r="D111" s="725"/>
      <c r="E111" s="725"/>
      <c r="F111" s="725"/>
      <c r="G111" s="84"/>
      <c r="H111" s="733" t="s">
        <v>83</v>
      </c>
      <c r="I111" s="717">
        <v>1.0213290811262099E-4</v>
      </c>
      <c r="J111" s="717">
        <v>1.3257754349493001</v>
      </c>
      <c r="K111" s="729">
        <v>2013</v>
      </c>
      <c r="L111" s="725"/>
      <c r="M111" s="84"/>
      <c r="N111" s="733" t="s">
        <v>83</v>
      </c>
      <c r="O111" s="717">
        <v>9.1406491096993005E-4</v>
      </c>
      <c r="P111" s="717">
        <v>1.6362583027336599</v>
      </c>
      <c r="Q111" s="729">
        <v>2013</v>
      </c>
      <c r="R111" s="728"/>
      <c r="T111" s="723"/>
      <c r="Z111" s="85"/>
    </row>
    <row r="112" spans="1:26" x14ac:dyDescent="0.4">
      <c r="A112" s="725"/>
      <c r="B112" s="725"/>
      <c r="C112" s="725"/>
      <c r="D112" s="725"/>
      <c r="E112" s="725"/>
      <c r="F112" s="725"/>
      <c r="G112" s="84"/>
      <c r="H112" s="733" t="s">
        <v>83</v>
      </c>
      <c r="I112" s="717">
        <v>1.3675938485701201E-4</v>
      </c>
      <c r="J112" s="717">
        <v>1.2657528727973</v>
      </c>
      <c r="K112" s="729">
        <v>2014</v>
      </c>
      <c r="L112" s="725"/>
      <c r="M112" s="84"/>
      <c r="N112" s="733" t="s">
        <v>83</v>
      </c>
      <c r="O112" s="717">
        <v>9.973443799606279E-4</v>
      </c>
      <c r="P112" s="717">
        <v>1.67308800470759</v>
      </c>
      <c r="Q112" s="729">
        <v>2014</v>
      </c>
      <c r="R112" s="728"/>
      <c r="T112" s="723"/>
      <c r="Z112" s="85"/>
    </row>
    <row r="113" spans="1:26" x14ac:dyDescent="0.4">
      <c r="A113" s="725"/>
      <c r="B113" s="725"/>
      <c r="C113" s="725"/>
      <c r="D113" s="725"/>
      <c r="E113" s="725"/>
      <c r="F113" s="725"/>
      <c r="G113" s="84"/>
      <c r="H113" s="733" t="s">
        <v>83</v>
      </c>
      <c r="I113" s="717">
        <v>4.1145358635882601E-4</v>
      </c>
      <c r="J113" s="717">
        <v>1.3213249830599301</v>
      </c>
      <c r="K113" s="729">
        <v>2015</v>
      </c>
      <c r="L113" s="725"/>
      <c r="M113" s="84"/>
      <c r="N113" s="733" t="s">
        <v>83</v>
      </c>
      <c r="O113" s="717">
        <v>1.08308338083376E-3</v>
      </c>
      <c r="P113" s="717">
        <v>1.80765117654566</v>
      </c>
      <c r="Q113" s="729">
        <v>2015</v>
      </c>
      <c r="R113" s="728"/>
      <c r="T113" s="723"/>
      <c r="Z113" s="85"/>
    </row>
    <row r="114" spans="1:26" x14ac:dyDescent="0.4">
      <c r="A114" s="725"/>
      <c r="B114" s="725"/>
      <c r="C114" s="725"/>
      <c r="D114" s="725"/>
      <c r="E114" s="725"/>
      <c r="F114" s="725"/>
      <c r="G114" s="84"/>
      <c r="H114" s="733" t="s">
        <v>83</v>
      </c>
      <c r="I114" s="717">
        <v>5.8603173741985195E-4</v>
      </c>
      <c r="J114" s="717">
        <v>1.3656072895250699</v>
      </c>
      <c r="K114" s="729">
        <v>2016</v>
      </c>
      <c r="L114" s="725"/>
      <c r="M114" s="84"/>
      <c r="N114" s="733" t="s">
        <v>83</v>
      </c>
      <c r="O114" s="717">
        <v>1.2424294520873801E-3</v>
      </c>
      <c r="P114" s="717">
        <v>1.74619381934192</v>
      </c>
      <c r="Q114" s="729">
        <v>2016</v>
      </c>
      <c r="R114" s="728"/>
      <c r="T114" s="723"/>
      <c r="Z114" s="85"/>
    </row>
    <row r="115" spans="1:26" x14ac:dyDescent="0.4">
      <c r="A115" s="725"/>
      <c r="B115" s="725"/>
      <c r="C115" s="725"/>
      <c r="D115" s="725"/>
      <c r="E115" s="725"/>
      <c r="F115" s="725"/>
      <c r="G115" s="84"/>
      <c r="H115" s="733" t="s">
        <v>83</v>
      </c>
      <c r="I115" s="717">
        <v>1.3387904487772999E-3</v>
      </c>
      <c r="J115" s="717">
        <v>1.33007467578494</v>
      </c>
      <c r="K115" s="729">
        <v>2017</v>
      </c>
      <c r="L115" s="725"/>
      <c r="M115" s="84"/>
      <c r="N115" s="733" t="s">
        <v>83</v>
      </c>
      <c r="O115" s="717">
        <v>5.5782466652217902E-3</v>
      </c>
      <c r="P115" s="717">
        <v>1.58595830328938</v>
      </c>
      <c r="Q115" s="729">
        <v>2017</v>
      </c>
      <c r="R115" s="728"/>
      <c r="T115" s="723"/>
      <c r="Z115" s="85"/>
    </row>
    <row r="116" spans="1:26" x14ac:dyDescent="0.4">
      <c r="A116" s="725"/>
      <c r="B116" s="725"/>
      <c r="C116" s="725"/>
      <c r="D116" s="725"/>
      <c r="E116" s="725"/>
      <c r="F116" s="725"/>
      <c r="G116" s="84"/>
      <c r="H116" s="733" t="s">
        <v>83</v>
      </c>
      <c r="I116" s="717">
        <v>1.8113478632673301E-3</v>
      </c>
      <c r="J116" s="717">
        <v>1.27894799958884</v>
      </c>
      <c r="K116" s="729">
        <v>2018</v>
      </c>
      <c r="L116" s="725"/>
      <c r="M116" s="84"/>
      <c r="N116" s="733" t="s">
        <v>83</v>
      </c>
      <c r="O116" s="717">
        <v>1.6226286960484799E-2</v>
      </c>
      <c r="P116" s="717">
        <v>1.5845219763657901</v>
      </c>
      <c r="Q116" s="729">
        <v>2018</v>
      </c>
      <c r="R116" s="728"/>
      <c r="T116" s="723"/>
      <c r="Z116" s="85"/>
    </row>
    <row r="117" spans="1:26" x14ac:dyDescent="0.4">
      <c r="A117" s="725"/>
      <c r="B117" s="725"/>
      <c r="C117" s="725"/>
      <c r="D117" s="725"/>
      <c r="E117" s="725"/>
      <c r="F117" s="725"/>
      <c r="G117" s="86"/>
      <c r="H117" s="735" t="s">
        <v>83</v>
      </c>
      <c r="I117" s="719">
        <v>2.90854970948795E-3</v>
      </c>
      <c r="J117" s="719">
        <v>1.35537083175243</v>
      </c>
      <c r="K117" s="730">
        <v>2019</v>
      </c>
      <c r="L117" s="725"/>
      <c r="M117" s="84"/>
      <c r="N117" s="733" t="s">
        <v>83</v>
      </c>
      <c r="O117" s="717">
        <v>2.0721493927568699E-2</v>
      </c>
      <c r="P117" s="717">
        <v>1.5864157918064701</v>
      </c>
      <c r="Q117" s="729">
        <v>2019</v>
      </c>
      <c r="R117" s="727" t="s">
        <v>313</v>
      </c>
      <c r="T117" s="723"/>
      <c r="Z117" s="726"/>
    </row>
    <row r="118" spans="1:26" x14ac:dyDescent="0.4">
      <c r="A118" s="725"/>
      <c r="B118" s="725"/>
      <c r="C118" s="725"/>
      <c r="D118" s="725"/>
      <c r="E118" s="725"/>
      <c r="F118" s="725"/>
      <c r="G118" s="725"/>
      <c r="H118" s="725"/>
      <c r="I118" s="725"/>
      <c r="J118" s="725"/>
      <c r="K118" s="725"/>
      <c r="L118" s="725"/>
      <c r="M118" s="737"/>
      <c r="N118" s="734"/>
      <c r="O118" s="718"/>
      <c r="P118" s="718"/>
      <c r="Q118" s="718"/>
      <c r="R118" s="718"/>
      <c r="Z118" s="725"/>
    </row>
    <row r="119" spans="1:26" x14ac:dyDescent="0.4">
      <c r="A119" s="725"/>
      <c r="B119" s="725"/>
      <c r="C119" s="725"/>
      <c r="D119" s="725"/>
      <c r="E119" s="725"/>
      <c r="F119" s="725"/>
      <c r="G119" s="725"/>
      <c r="H119" s="725"/>
      <c r="I119" s="725"/>
      <c r="J119" s="725"/>
      <c r="K119" s="725"/>
      <c r="L119" s="725"/>
      <c r="M119" s="736" t="s">
        <v>5</v>
      </c>
      <c r="N119" s="733" t="s">
        <v>83</v>
      </c>
      <c r="O119" s="717">
        <v>1.18935588501058E-3</v>
      </c>
      <c r="P119" s="717">
        <v>1.3331502616036801</v>
      </c>
      <c r="Q119" s="729">
        <v>2012</v>
      </c>
      <c r="R119" s="727"/>
      <c r="Z119" s="726"/>
    </row>
    <row r="120" spans="1:26" x14ac:dyDescent="0.4">
      <c r="A120" s="725"/>
      <c r="B120" s="725"/>
      <c r="C120" s="725"/>
      <c r="D120" s="725"/>
      <c r="E120" s="725"/>
      <c r="F120" s="725"/>
      <c r="G120" s="725"/>
      <c r="H120" s="725"/>
      <c r="I120" s="725"/>
      <c r="J120" s="725"/>
      <c r="K120" s="725"/>
      <c r="L120" s="725"/>
      <c r="M120" s="84"/>
      <c r="N120" s="733" t="s">
        <v>83</v>
      </c>
      <c r="O120" s="717">
        <v>1.70930122087613E-3</v>
      </c>
      <c r="P120" s="717">
        <v>1.35654277475981</v>
      </c>
      <c r="Q120" s="729">
        <v>2013</v>
      </c>
      <c r="R120" s="728"/>
      <c r="Z120" s="85"/>
    </row>
    <row r="121" spans="1:26" x14ac:dyDescent="0.4">
      <c r="A121" s="725"/>
      <c r="B121" s="725"/>
      <c r="C121" s="725"/>
      <c r="D121" s="725"/>
      <c r="E121" s="725"/>
      <c r="F121" s="725"/>
      <c r="G121" s="725"/>
      <c r="H121" s="725"/>
      <c r="I121" s="725"/>
      <c r="J121" s="725"/>
      <c r="K121" s="725"/>
      <c r="L121" s="725"/>
      <c r="M121" s="84"/>
      <c r="N121" s="733" t="s">
        <v>83</v>
      </c>
      <c r="O121" s="717">
        <v>2.6868028936717701E-3</v>
      </c>
      <c r="P121" s="717">
        <v>1.1690352762282601</v>
      </c>
      <c r="Q121" s="729">
        <v>2014</v>
      </c>
      <c r="R121" s="728"/>
      <c r="Z121" s="85"/>
    </row>
    <row r="122" spans="1:26" x14ac:dyDescent="0.4">
      <c r="A122" s="725"/>
      <c r="B122" s="725"/>
      <c r="C122" s="725"/>
      <c r="D122" s="725"/>
      <c r="E122" s="725"/>
      <c r="F122" s="725"/>
      <c r="G122" s="725"/>
      <c r="H122" s="725"/>
      <c r="I122" s="725"/>
      <c r="J122" s="725"/>
      <c r="K122" s="725"/>
      <c r="L122" s="725"/>
      <c r="M122" s="84"/>
      <c r="N122" s="733" t="s">
        <v>83</v>
      </c>
      <c r="O122" s="717">
        <v>4.68528421619959E-3</v>
      </c>
      <c r="P122" s="717">
        <v>1.27257714297102</v>
      </c>
      <c r="Q122" s="729">
        <v>2015</v>
      </c>
      <c r="R122" s="728"/>
      <c r="Z122" s="85"/>
    </row>
    <row r="123" spans="1:26" x14ac:dyDescent="0.4">
      <c r="A123" s="725"/>
      <c r="B123" s="725"/>
      <c r="C123" s="725"/>
      <c r="D123" s="725"/>
      <c r="E123" s="725"/>
      <c r="F123" s="725"/>
      <c r="G123" s="725"/>
      <c r="H123" s="725"/>
      <c r="I123" s="725"/>
      <c r="J123" s="725"/>
      <c r="K123" s="725"/>
      <c r="L123" s="725"/>
      <c r="M123" s="84"/>
      <c r="N123" s="733" t="s">
        <v>83</v>
      </c>
      <c r="O123" s="717">
        <v>7.15028034343357E-3</v>
      </c>
      <c r="P123" s="717">
        <v>1.36517807291482</v>
      </c>
      <c r="Q123" s="729">
        <v>2016</v>
      </c>
      <c r="R123" s="728"/>
      <c r="Z123" s="85"/>
    </row>
    <row r="124" spans="1:26" x14ac:dyDescent="0.4">
      <c r="A124" s="725"/>
      <c r="B124" s="725"/>
      <c r="C124" s="725"/>
      <c r="D124" s="725"/>
      <c r="E124" s="725"/>
      <c r="F124" s="725"/>
      <c r="G124" s="725"/>
      <c r="H124" s="725"/>
      <c r="I124" s="725"/>
      <c r="J124" s="725"/>
      <c r="K124" s="725"/>
      <c r="L124" s="725"/>
      <c r="M124" s="84"/>
      <c r="N124" s="733" t="s">
        <v>83</v>
      </c>
      <c r="O124" s="717">
        <v>9.6930077968415997E-3</v>
      </c>
      <c r="P124" s="717">
        <v>1.3220776390142699</v>
      </c>
      <c r="Q124" s="729">
        <v>2017</v>
      </c>
      <c r="R124" s="728"/>
      <c r="Z124" s="85"/>
    </row>
    <row r="125" spans="1:26" x14ac:dyDescent="0.4">
      <c r="A125" s="725"/>
      <c r="B125" s="725"/>
      <c r="C125" s="725"/>
      <c r="D125" s="725"/>
      <c r="E125" s="725"/>
      <c r="F125" s="725"/>
      <c r="G125" s="725"/>
      <c r="H125" s="725"/>
      <c r="I125" s="725"/>
      <c r="J125" s="725"/>
      <c r="K125" s="725"/>
      <c r="L125" s="725"/>
      <c r="M125" s="84"/>
      <c r="N125" s="733" t="s">
        <v>83</v>
      </c>
      <c r="O125" s="717">
        <v>1.1561450301085401E-2</v>
      </c>
      <c r="P125" s="717">
        <v>1.2550017664895701</v>
      </c>
      <c r="Q125" s="729">
        <v>2018</v>
      </c>
      <c r="R125" s="728"/>
      <c r="Z125" s="85"/>
    </row>
    <row r="126" spans="1:26" x14ac:dyDescent="0.4">
      <c r="A126" s="725"/>
      <c r="B126" s="725"/>
      <c r="C126" s="725"/>
      <c r="D126" s="725"/>
      <c r="E126" s="725"/>
      <c r="F126" s="725"/>
      <c r="G126" s="725"/>
      <c r="H126" s="725"/>
      <c r="I126" s="725"/>
      <c r="J126" s="725"/>
      <c r="K126" s="725"/>
      <c r="L126" s="725"/>
      <c r="M126" s="84"/>
      <c r="N126" s="733" t="s">
        <v>83</v>
      </c>
      <c r="O126" s="717">
        <v>1.59582599018252E-2</v>
      </c>
      <c r="P126" s="717">
        <v>1.2187497247355099</v>
      </c>
      <c r="Q126" s="729">
        <v>2019</v>
      </c>
      <c r="R126" s="727" t="s">
        <v>5</v>
      </c>
      <c r="Z126" s="726"/>
    </row>
    <row r="127" spans="1:26" x14ac:dyDescent="0.4">
      <c r="A127" s="725"/>
      <c r="B127" s="725"/>
      <c r="C127" s="725"/>
      <c r="D127" s="725"/>
      <c r="E127" s="725"/>
      <c r="F127" s="725"/>
      <c r="G127" s="725"/>
      <c r="H127" s="725"/>
      <c r="I127" s="725"/>
      <c r="J127" s="725"/>
      <c r="K127" s="725"/>
      <c r="L127" s="725"/>
      <c r="M127" s="737"/>
      <c r="N127" s="734"/>
      <c r="O127" s="718"/>
      <c r="P127" s="718"/>
      <c r="Q127" s="718"/>
      <c r="R127" s="718"/>
      <c r="Z127" s="725"/>
    </row>
    <row r="128" spans="1:26" x14ac:dyDescent="0.4">
      <c r="A128" s="725"/>
      <c r="B128" s="725"/>
      <c r="C128" s="725"/>
      <c r="D128" s="725"/>
      <c r="E128" s="725"/>
      <c r="F128" s="725"/>
      <c r="G128" s="725"/>
      <c r="H128" s="725"/>
      <c r="I128" s="725"/>
      <c r="J128" s="725"/>
      <c r="K128" s="725"/>
      <c r="L128" s="725"/>
      <c r="M128" s="736" t="s">
        <v>2</v>
      </c>
      <c r="N128" s="733" t="s">
        <v>83</v>
      </c>
      <c r="O128" s="717">
        <v>5.4099215091140903E-4</v>
      </c>
      <c r="P128" s="717">
        <v>1.2763828291967301</v>
      </c>
      <c r="Q128" s="729">
        <v>2012</v>
      </c>
      <c r="R128" s="727"/>
      <c r="Z128" s="726"/>
    </row>
    <row r="129" spans="1:26" x14ac:dyDescent="0.4">
      <c r="A129" s="725"/>
      <c r="B129" s="725"/>
      <c r="C129" s="725"/>
      <c r="D129" s="725"/>
      <c r="E129" s="725"/>
      <c r="F129" s="725"/>
      <c r="G129" s="725"/>
      <c r="H129" s="725"/>
      <c r="I129" s="725"/>
      <c r="J129" s="725"/>
      <c r="K129" s="725"/>
      <c r="L129" s="725"/>
      <c r="M129" s="84"/>
      <c r="N129" s="733" t="s">
        <v>83</v>
      </c>
      <c r="O129" s="717">
        <v>7.0726728821218603E-4</v>
      </c>
      <c r="P129" s="717">
        <v>1.23847211909906</v>
      </c>
      <c r="Q129" s="729">
        <v>2013</v>
      </c>
      <c r="R129" s="728"/>
      <c r="Z129" s="85"/>
    </row>
    <row r="130" spans="1:26" x14ac:dyDescent="0.4">
      <c r="A130" s="725"/>
      <c r="B130" s="725"/>
      <c r="C130" s="725"/>
      <c r="D130" s="725"/>
      <c r="E130" s="725"/>
      <c r="F130" s="725"/>
      <c r="G130" s="725"/>
      <c r="H130" s="725"/>
      <c r="I130" s="725"/>
      <c r="J130" s="725"/>
      <c r="K130" s="725"/>
      <c r="L130" s="725"/>
      <c r="M130" s="84"/>
      <c r="N130" s="733" t="s">
        <v>83</v>
      </c>
      <c r="O130" s="717">
        <v>1.30120194025777E-3</v>
      </c>
      <c r="P130" s="717">
        <v>1.0902390664172801</v>
      </c>
      <c r="Q130" s="729">
        <v>2014</v>
      </c>
      <c r="R130" s="728"/>
      <c r="Z130" s="85"/>
    </row>
    <row r="131" spans="1:26" x14ac:dyDescent="0.4">
      <c r="A131" s="725"/>
      <c r="B131" s="725"/>
      <c r="C131" s="725"/>
      <c r="D131" s="725"/>
      <c r="E131" s="725"/>
      <c r="F131" s="725"/>
      <c r="G131" s="725"/>
      <c r="H131" s="725"/>
      <c r="I131" s="725"/>
      <c r="J131" s="725"/>
      <c r="K131" s="725"/>
      <c r="L131" s="725"/>
      <c r="M131" s="84"/>
      <c r="N131" s="733" t="s">
        <v>83</v>
      </c>
      <c r="O131" s="717">
        <v>1.67144194586991E-3</v>
      </c>
      <c r="P131" s="717">
        <v>1.19097669493202</v>
      </c>
      <c r="Q131" s="729">
        <v>2015</v>
      </c>
      <c r="R131" s="728"/>
      <c r="Z131" s="85"/>
    </row>
    <row r="132" spans="1:26" x14ac:dyDescent="0.4">
      <c r="A132" s="725"/>
      <c r="B132" s="725"/>
      <c r="C132" s="725"/>
      <c r="D132" s="725"/>
      <c r="E132" s="725"/>
      <c r="F132" s="725"/>
      <c r="G132" s="725"/>
      <c r="H132" s="725"/>
      <c r="I132" s="725"/>
      <c r="J132" s="725"/>
      <c r="K132" s="725"/>
      <c r="L132" s="725"/>
      <c r="M132" s="84"/>
      <c r="N132" s="733" t="s">
        <v>83</v>
      </c>
      <c r="O132" s="717">
        <v>2.9778315408839299E-3</v>
      </c>
      <c r="P132" s="717">
        <v>1.3178565261124999</v>
      </c>
      <c r="Q132" s="729">
        <v>2016</v>
      </c>
      <c r="R132" s="728"/>
      <c r="Z132" s="85"/>
    </row>
    <row r="133" spans="1:26" x14ac:dyDescent="0.4">
      <c r="A133" s="725"/>
      <c r="B133" s="725"/>
      <c r="C133" s="725"/>
      <c r="D133" s="725"/>
      <c r="E133" s="725"/>
      <c r="F133" s="725"/>
      <c r="G133" s="725"/>
      <c r="H133" s="725"/>
      <c r="I133" s="725"/>
      <c r="J133" s="725"/>
      <c r="K133" s="725"/>
      <c r="L133" s="725"/>
      <c r="M133" s="84"/>
      <c r="N133" s="733" t="s">
        <v>83</v>
      </c>
      <c r="O133" s="717">
        <v>7.42629859817227E-3</v>
      </c>
      <c r="P133" s="717">
        <v>0.991249164207198</v>
      </c>
      <c r="Q133" s="729">
        <v>2017</v>
      </c>
      <c r="R133" s="728"/>
      <c r="Z133" s="85"/>
    </row>
    <row r="134" spans="1:26" x14ac:dyDescent="0.4">
      <c r="A134" s="725"/>
      <c r="B134" s="725"/>
      <c r="C134" s="725"/>
      <c r="D134" s="725"/>
      <c r="E134" s="725"/>
      <c r="F134" s="725"/>
      <c r="G134" s="725"/>
      <c r="H134" s="725"/>
      <c r="I134" s="725"/>
      <c r="J134" s="725"/>
      <c r="K134" s="725"/>
      <c r="L134" s="725"/>
      <c r="M134" s="84"/>
      <c r="N134" s="733" t="s">
        <v>83</v>
      </c>
      <c r="O134" s="717">
        <v>1.06060810088756E-2</v>
      </c>
      <c r="P134" s="717">
        <v>1.07256022272906</v>
      </c>
      <c r="Q134" s="729">
        <v>2018</v>
      </c>
      <c r="R134" s="728"/>
      <c r="Z134" s="85"/>
    </row>
    <row r="135" spans="1:26" x14ac:dyDescent="0.4">
      <c r="A135" s="725"/>
      <c r="B135" s="725"/>
      <c r="C135" s="725"/>
      <c r="D135" s="725"/>
      <c r="E135" s="725"/>
      <c r="F135" s="725"/>
      <c r="G135" s="725"/>
      <c r="H135" s="725"/>
      <c r="I135" s="725"/>
      <c r="J135" s="725"/>
      <c r="K135" s="725"/>
      <c r="L135" s="725"/>
      <c r="M135" s="84"/>
      <c r="N135" s="733" t="s">
        <v>83</v>
      </c>
      <c r="O135" s="717">
        <v>1.39453000586398E-2</v>
      </c>
      <c r="P135" s="717">
        <v>1.2897060361205701</v>
      </c>
      <c r="Q135" s="729">
        <v>2019</v>
      </c>
      <c r="R135" s="727" t="s">
        <v>2</v>
      </c>
      <c r="Z135" s="726"/>
    </row>
    <row r="136" spans="1:26" x14ac:dyDescent="0.4">
      <c r="A136" s="725"/>
      <c r="B136" s="725"/>
      <c r="C136" s="725"/>
      <c r="D136" s="725"/>
      <c r="E136" s="725"/>
      <c r="F136" s="725"/>
      <c r="G136" s="725"/>
      <c r="H136" s="725"/>
      <c r="I136" s="725"/>
      <c r="J136" s="725"/>
      <c r="K136" s="725"/>
      <c r="L136" s="725"/>
      <c r="M136" s="737"/>
      <c r="N136" s="734"/>
      <c r="O136" s="718"/>
      <c r="P136" s="718"/>
      <c r="Q136" s="718"/>
      <c r="R136" s="718"/>
      <c r="Z136" s="725"/>
    </row>
    <row r="137" spans="1:26" x14ac:dyDescent="0.4">
      <c r="A137" s="725"/>
      <c r="B137" s="725"/>
      <c r="C137" s="725"/>
      <c r="D137" s="725"/>
      <c r="E137" s="725"/>
      <c r="F137" s="725"/>
      <c r="G137" s="725"/>
      <c r="H137" s="725"/>
      <c r="I137" s="725"/>
      <c r="J137" s="725"/>
      <c r="K137" s="725"/>
      <c r="L137" s="725"/>
      <c r="M137" s="736" t="s">
        <v>638</v>
      </c>
      <c r="N137" s="733" t="s">
        <v>83</v>
      </c>
      <c r="O137" s="717">
        <v>1.26629078610723E-4</v>
      </c>
      <c r="P137" s="717">
        <v>1.4729229685459899</v>
      </c>
      <c r="Q137" s="729">
        <v>2012</v>
      </c>
      <c r="R137" s="727"/>
      <c r="Z137" s="726"/>
    </row>
    <row r="138" spans="1:26" x14ac:dyDescent="0.4">
      <c r="A138" s="725"/>
      <c r="B138" s="725"/>
      <c r="C138" s="725"/>
      <c r="D138" s="725"/>
      <c r="E138" s="725"/>
      <c r="F138" s="725"/>
      <c r="G138" s="725"/>
      <c r="H138" s="725"/>
      <c r="I138" s="725"/>
      <c r="J138" s="725"/>
      <c r="K138" s="725"/>
      <c r="L138" s="725"/>
      <c r="M138" s="84"/>
      <c r="N138" s="733" t="s">
        <v>83</v>
      </c>
      <c r="O138" s="717">
        <v>2.28054579569209E-4</v>
      </c>
      <c r="P138" s="717">
        <v>1.3017447790753101</v>
      </c>
      <c r="Q138" s="729">
        <v>2013</v>
      </c>
      <c r="R138" s="728"/>
      <c r="Z138" s="85"/>
    </row>
    <row r="139" spans="1:26" x14ac:dyDescent="0.4">
      <c r="A139" s="725"/>
      <c r="B139" s="725"/>
      <c r="C139" s="725"/>
      <c r="D139" s="725"/>
      <c r="E139" s="725"/>
      <c r="F139" s="725"/>
      <c r="G139" s="725"/>
      <c r="H139" s="725"/>
      <c r="I139" s="725"/>
      <c r="J139" s="725"/>
      <c r="K139" s="725"/>
      <c r="L139" s="725"/>
      <c r="M139" s="84"/>
      <c r="N139" s="733" t="s">
        <v>83</v>
      </c>
      <c r="O139" s="717">
        <v>7.1904693693285496E-4</v>
      </c>
      <c r="P139" s="717">
        <v>1.03374934846357</v>
      </c>
      <c r="Q139" s="729">
        <v>2014</v>
      </c>
      <c r="R139" s="728"/>
      <c r="Z139" s="85"/>
    </row>
    <row r="140" spans="1:26" x14ac:dyDescent="0.4">
      <c r="A140" s="725"/>
      <c r="B140" s="725"/>
      <c r="C140" s="725"/>
      <c r="D140" s="725"/>
      <c r="E140" s="725"/>
      <c r="F140" s="725"/>
      <c r="G140" s="725"/>
      <c r="H140" s="725"/>
      <c r="I140" s="725"/>
      <c r="J140" s="725"/>
      <c r="K140" s="725"/>
      <c r="L140" s="725"/>
      <c r="M140" s="84"/>
      <c r="N140" s="733" t="s">
        <v>83</v>
      </c>
      <c r="O140" s="717">
        <v>7.65327963205301E-4</v>
      </c>
      <c r="P140" s="717">
        <v>1.18398444005877</v>
      </c>
      <c r="Q140" s="729">
        <v>2015</v>
      </c>
      <c r="R140" s="728"/>
      <c r="Z140" s="85"/>
    </row>
    <row r="141" spans="1:26" x14ac:dyDescent="0.4">
      <c r="A141" s="725"/>
      <c r="B141" s="725"/>
      <c r="C141" s="725"/>
      <c r="D141" s="725"/>
      <c r="E141" s="725"/>
      <c r="F141" s="725"/>
      <c r="G141" s="725"/>
      <c r="H141" s="725"/>
      <c r="I141" s="725"/>
      <c r="J141" s="725"/>
      <c r="K141" s="725"/>
      <c r="L141" s="725"/>
      <c r="M141" s="84"/>
      <c r="N141" s="733" t="s">
        <v>83</v>
      </c>
      <c r="O141" s="717">
        <v>3.8427308207705101E-3</v>
      </c>
      <c r="P141" s="717">
        <v>1.3687329977268301</v>
      </c>
      <c r="Q141" s="729">
        <v>2016</v>
      </c>
      <c r="R141" s="728"/>
      <c r="Z141" s="85"/>
    </row>
    <row r="142" spans="1:26" x14ac:dyDescent="0.4">
      <c r="A142" s="725"/>
      <c r="B142" s="725"/>
      <c r="C142" s="725"/>
      <c r="D142" s="725"/>
      <c r="E142" s="725"/>
      <c r="F142" s="725"/>
      <c r="G142" s="725"/>
      <c r="H142" s="725"/>
      <c r="I142" s="725"/>
      <c r="J142" s="725"/>
      <c r="K142" s="725"/>
      <c r="L142" s="725"/>
      <c r="M142" s="84"/>
      <c r="N142" s="733" t="s">
        <v>83</v>
      </c>
      <c r="O142" s="717">
        <v>9.73291185863032E-3</v>
      </c>
      <c r="P142" s="717">
        <v>1.3862402793253401</v>
      </c>
      <c r="Q142" s="729">
        <v>2017</v>
      </c>
      <c r="R142" s="728"/>
      <c r="Z142" s="85"/>
    </row>
    <row r="143" spans="1:26" x14ac:dyDescent="0.4">
      <c r="A143" s="725"/>
      <c r="B143" s="725"/>
      <c r="C143" s="725"/>
      <c r="D143" s="725"/>
      <c r="E143" s="725"/>
      <c r="F143" s="725"/>
      <c r="G143" s="725"/>
      <c r="H143" s="725"/>
      <c r="I143" s="725"/>
      <c r="J143" s="725"/>
      <c r="K143" s="725"/>
      <c r="L143" s="725"/>
      <c r="M143" s="84"/>
      <c r="N143" s="733" t="s">
        <v>83</v>
      </c>
      <c r="O143" s="717">
        <v>1.1458117184246599E-2</v>
      </c>
      <c r="P143" s="717">
        <v>1.3037834175612</v>
      </c>
      <c r="Q143" s="729">
        <v>2018</v>
      </c>
      <c r="R143" s="728"/>
      <c r="Z143" s="85"/>
    </row>
    <row r="144" spans="1:26" x14ac:dyDescent="0.4">
      <c r="A144" s="725"/>
      <c r="B144" s="725"/>
      <c r="C144" s="725"/>
      <c r="D144" s="725"/>
      <c r="E144" s="725"/>
      <c r="F144" s="725"/>
      <c r="G144" s="725"/>
      <c r="H144" s="725"/>
      <c r="I144" s="725"/>
      <c r="J144" s="725"/>
      <c r="K144" s="725"/>
      <c r="L144" s="725"/>
      <c r="M144" s="84"/>
      <c r="N144" s="733" t="s">
        <v>83</v>
      </c>
      <c r="O144" s="717">
        <v>1.22822323590209E-2</v>
      </c>
      <c r="P144" s="717">
        <v>1.3713256788779999</v>
      </c>
      <c r="Q144" s="729">
        <v>2019</v>
      </c>
      <c r="R144" s="727" t="s">
        <v>638</v>
      </c>
      <c r="Z144" s="726"/>
    </row>
    <row r="145" spans="1:26" x14ac:dyDescent="0.4">
      <c r="A145" s="725"/>
      <c r="B145" s="725"/>
      <c r="C145" s="725"/>
      <c r="D145" s="725"/>
      <c r="E145" s="725"/>
      <c r="F145" s="725"/>
      <c r="G145" s="725"/>
      <c r="H145" s="725"/>
      <c r="I145" s="725"/>
      <c r="J145" s="725"/>
      <c r="K145" s="725"/>
      <c r="L145" s="725"/>
      <c r="M145" s="737"/>
      <c r="N145" s="734"/>
      <c r="O145" s="718"/>
      <c r="P145" s="718"/>
      <c r="Q145" s="718"/>
      <c r="R145" s="718"/>
      <c r="Z145" s="725"/>
    </row>
    <row r="146" spans="1:26" x14ac:dyDescent="0.4">
      <c r="A146" s="725"/>
      <c r="B146" s="725"/>
      <c r="C146" s="725"/>
      <c r="D146" s="725"/>
      <c r="E146" s="725"/>
      <c r="F146" s="725"/>
      <c r="G146" s="725"/>
      <c r="H146" s="725"/>
      <c r="I146" s="725"/>
      <c r="J146" s="725"/>
      <c r="K146" s="725"/>
      <c r="L146" s="725"/>
      <c r="M146" s="736" t="s">
        <v>1</v>
      </c>
      <c r="N146" s="733" t="s">
        <v>83</v>
      </c>
      <c r="O146" s="717">
        <v>2.3702682321076799E-3</v>
      </c>
      <c r="P146" s="717">
        <v>1.4997624287038001</v>
      </c>
      <c r="Q146" s="729">
        <v>2012</v>
      </c>
      <c r="R146" s="727"/>
      <c r="Z146" s="726"/>
    </row>
    <row r="147" spans="1:26" x14ac:dyDescent="0.4">
      <c r="A147" s="725"/>
      <c r="B147" s="725"/>
      <c r="C147" s="725"/>
      <c r="D147" s="725"/>
      <c r="E147" s="725"/>
      <c r="F147" s="725"/>
      <c r="G147" s="725"/>
      <c r="H147" s="725"/>
      <c r="I147" s="725"/>
      <c r="J147" s="725"/>
      <c r="K147" s="725"/>
      <c r="L147" s="725"/>
      <c r="M147" s="84"/>
      <c r="N147" s="733" t="s">
        <v>83</v>
      </c>
      <c r="O147" s="717">
        <v>3.15500605409802E-3</v>
      </c>
      <c r="P147" s="717">
        <v>1.62518618245026</v>
      </c>
      <c r="Q147" s="729">
        <v>2013</v>
      </c>
      <c r="R147" s="728"/>
      <c r="Z147" s="85"/>
    </row>
    <row r="148" spans="1:26" x14ac:dyDescent="0.4">
      <c r="A148" s="725"/>
      <c r="B148" s="725"/>
      <c r="C148" s="725"/>
      <c r="D148" s="725"/>
      <c r="E148" s="725"/>
      <c r="F148" s="725"/>
      <c r="G148" s="725"/>
      <c r="H148" s="725"/>
      <c r="I148" s="725"/>
      <c r="J148" s="725"/>
      <c r="K148" s="725"/>
      <c r="L148" s="725"/>
      <c r="M148" s="84"/>
      <c r="N148" s="733" t="s">
        <v>83</v>
      </c>
      <c r="O148" s="717">
        <v>3.73495791440797E-3</v>
      </c>
      <c r="P148" s="717">
        <v>1.42436490316121</v>
      </c>
      <c r="Q148" s="729">
        <v>2014</v>
      </c>
      <c r="R148" s="728"/>
      <c r="Z148" s="85"/>
    </row>
    <row r="149" spans="1:26" x14ac:dyDescent="0.4">
      <c r="A149" s="725"/>
      <c r="B149" s="725"/>
      <c r="C149" s="725"/>
      <c r="D149" s="725"/>
      <c r="E149" s="725"/>
      <c r="F149" s="725"/>
      <c r="G149" s="725"/>
      <c r="H149" s="725"/>
      <c r="I149" s="725"/>
      <c r="J149" s="725"/>
      <c r="K149" s="725"/>
      <c r="L149" s="725"/>
      <c r="M149" s="84"/>
      <c r="N149" s="733" t="s">
        <v>83</v>
      </c>
      <c r="O149" s="717">
        <v>4.5705905143739603E-3</v>
      </c>
      <c r="P149" s="717">
        <v>1.3998209656629701</v>
      </c>
      <c r="Q149" s="729">
        <v>2015</v>
      </c>
      <c r="R149" s="728"/>
      <c r="Z149" s="85"/>
    </row>
    <row r="150" spans="1:26" x14ac:dyDescent="0.4">
      <c r="A150" s="725"/>
      <c r="B150" s="725"/>
      <c r="C150" s="725"/>
      <c r="D150" s="725"/>
      <c r="E150" s="725"/>
      <c r="F150" s="725"/>
      <c r="G150" s="725"/>
      <c r="H150" s="725"/>
      <c r="I150" s="725"/>
      <c r="J150" s="725"/>
      <c r="K150" s="725"/>
      <c r="L150" s="725"/>
      <c r="M150" s="84"/>
      <c r="N150" s="733" t="s">
        <v>83</v>
      </c>
      <c r="O150" s="717">
        <v>6.3678210709527802E-3</v>
      </c>
      <c r="P150" s="717">
        <v>1.42926720808466</v>
      </c>
      <c r="Q150" s="729">
        <v>2016</v>
      </c>
      <c r="R150" s="728"/>
      <c r="Z150" s="85"/>
    </row>
    <row r="151" spans="1:26" x14ac:dyDescent="0.4">
      <c r="A151" s="725"/>
      <c r="B151" s="725"/>
      <c r="C151" s="725"/>
      <c r="D151" s="725"/>
      <c r="E151" s="725"/>
      <c r="F151" s="725"/>
      <c r="G151" s="725"/>
      <c r="H151" s="725"/>
      <c r="I151" s="725"/>
      <c r="J151" s="725"/>
      <c r="K151" s="725"/>
      <c r="L151" s="725"/>
      <c r="M151" s="84"/>
      <c r="N151" s="733" t="s">
        <v>83</v>
      </c>
      <c r="O151" s="717">
        <v>8.4217059951078102E-3</v>
      </c>
      <c r="P151" s="717">
        <v>1.41601737367599</v>
      </c>
      <c r="Q151" s="729">
        <v>2017</v>
      </c>
      <c r="R151" s="728"/>
      <c r="Z151" s="85"/>
    </row>
    <row r="152" spans="1:26" x14ac:dyDescent="0.4">
      <c r="A152" s="725"/>
      <c r="B152" s="725"/>
      <c r="C152" s="725"/>
      <c r="D152" s="725"/>
      <c r="E152" s="725"/>
      <c r="F152" s="725"/>
      <c r="G152" s="725"/>
      <c r="H152" s="725"/>
      <c r="I152" s="725"/>
      <c r="J152" s="725"/>
      <c r="K152" s="725"/>
      <c r="L152" s="725"/>
      <c r="M152" s="84"/>
      <c r="N152" s="733" t="s">
        <v>83</v>
      </c>
      <c r="O152" s="717">
        <v>9.6188877914849206E-3</v>
      </c>
      <c r="P152" s="717">
        <v>1.43039469300473</v>
      </c>
      <c r="Q152" s="729">
        <v>2018</v>
      </c>
      <c r="R152" s="728"/>
      <c r="Z152" s="85"/>
    </row>
    <row r="153" spans="1:26" x14ac:dyDescent="0.4">
      <c r="A153" s="725"/>
      <c r="B153" s="725"/>
      <c r="C153" s="725"/>
      <c r="D153" s="725"/>
      <c r="E153" s="725"/>
      <c r="F153" s="725"/>
      <c r="G153" s="725"/>
      <c r="H153" s="725"/>
      <c r="I153" s="725"/>
      <c r="J153" s="725"/>
      <c r="K153" s="725"/>
      <c r="L153" s="725"/>
      <c r="M153" s="84"/>
      <c r="N153" s="733" t="s">
        <v>83</v>
      </c>
      <c r="O153" s="717">
        <v>1.21634959715297E-2</v>
      </c>
      <c r="P153" s="717">
        <v>1.39547918933205</v>
      </c>
      <c r="Q153" s="729">
        <v>2019</v>
      </c>
      <c r="R153" s="727" t="s">
        <v>1</v>
      </c>
      <c r="Z153" s="726"/>
    </row>
    <row r="154" spans="1:26" x14ac:dyDescent="0.4">
      <c r="A154" s="725"/>
      <c r="B154" s="725"/>
      <c r="C154" s="725"/>
      <c r="D154" s="725"/>
      <c r="E154" s="725"/>
      <c r="F154" s="725"/>
      <c r="G154" s="725"/>
      <c r="H154" s="725"/>
      <c r="I154" s="725"/>
      <c r="J154" s="725"/>
      <c r="K154" s="725"/>
      <c r="L154" s="725"/>
      <c r="M154" s="737"/>
      <c r="N154" s="734"/>
      <c r="O154" s="718"/>
      <c r="P154" s="718"/>
      <c r="Q154" s="718"/>
      <c r="R154" s="718"/>
      <c r="Z154" s="725"/>
    </row>
    <row r="155" spans="1:26" x14ac:dyDescent="0.4">
      <c r="A155" s="725"/>
      <c r="B155" s="725"/>
      <c r="C155" s="725"/>
      <c r="D155" s="725"/>
      <c r="E155" s="725"/>
      <c r="F155" s="725"/>
      <c r="G155" s="725"/>
      <c r="H155" s="725"/>
      <c r="I155" s="725"/>
      <c r="J155" s="725"/>
      <c r="K155" s="725"/>
      <c r="L155" s="725"/>
      <c r="M155" s="736" t="s">
        <v>4</v>
      </c>
      <c r="N155" s="733" t="s">
        <v>83</v>
      </c>
      <c r="O155" s="717">
        <v>1.0867585271053499E-4</v>
      </c>
      <c r="P155" s="717">
        <v>1.2331098105029099</v>
      </c>
      <c r="Q155" s="729">
        <v>2012</v>
      </c>
      <c r="R155" s="727"/>
      <c r="Z155" s="726"/>
    </row>
    <row r="156" spans="1:26" x14ac:dyDescent="0.4">
      <c r="A156" s="725"/>
      <c r="B156" s="725"/>
      <c r="C156" s="725"/>
      <c r="D156" s="725"/>
      <c r="E156" s="725"/>
      <c r="F156" s="725"/>
      <c r="G156" s="725"/>
      <c r="H156" s="725"/>
      <c r="I156" s="725"/>
      <c r="J156" s="725"/>
      <c r="K156" s="725"/>
      <c r="L156" s="725"/>
      <c r="M156" s="84"/>
      <c r="N156" s="733" t="s">
        <v>83</v>
      </c>
      <c r="O156" s="717">
        <v>2.3070496043445899E-4</v>
      </c>
      <c r="P156" s="717">
        <v>1.1787440614464899</v>
      </c>
      <c r="Q156" s="729">
        <v>2013</v>
      </c>
      <c r="R156" s="728"/>
      <c r="Z156" s="85"/>
    </row>
    <row r="157" spans="1:26" x14ac:dyDescent="0.4">
      <c r="A157" s="725"/>
      <c r="B157" s="725"/>
      <c r="C157" s="725"/>
      <c r="D157" s="725"/>
      <c r="E157" s="725"/>
      <c r="F157" s="725"/>
      <c r="G157" s="725"/>
      <c r="H157" s="725"/>
      <c r="I157" s="725"/>
      <c r="J157" s="725"/>
      <c r="K157" s="725"/>
      <c r="L157" s="725"/>
      <c r="M157" s="84"/>
      <c r="N157" s="733" t="s">
        <v>83</v>
      </c>
      <c r="O157" s="717">
        <v>5.7558050342063299E-4</v>
      </c>
      <c r="P157" s="717">
        <v>1.19657686030747</v>
      </c>
      <c r="Q157" s="729">
        <v>2014</v>
      </c>
      <c r="R157" s="728"/>
      <c r="Z157" s="85"/>
    </row>
    <row r="158" spans="1:26" x14ac:dyDescent="0.4">
      <c r="A158" s="725"/>
      <c r="B158" s="725"/>
      <c r="C158" s="725"/>
      <c r="D158" s="725"/>
      <c r="E158" s="725"/>
      <c r="F158" s="725"/>
      <c r="G158" s="725"/>
      <c r="H158" s="725"/>
      <c r="I158" s="725"/>
      <c r="J158" s="725"/>
      <c r="K158" s="725"/>
      <c r="L158" s="725"/>
      <c r="M158" s="84"/>
      <c r="N158" s="733" t="s">
        <v>83</v>
      </c>
      <c r="O158" s="717">
        <v>8.2832324216299805E-4</v>
      </c>
      <c r="P158" s="717">
        <v>1.32455050612646</v>
      </c>
      <c r="Q158" s="729">
        <v>2015</v>
      </c>
      <c r="R158" s="728"/>
      <c r="Z158" s="85"/>
    </row>
    <row r="159" spans="1:26" x14ac:dyDescent="0.4">
      <c r="A159" s="725"/>
      <c r="B159" s="725"/>
      <c r="C159" s="725"/>
      <c r="D159" s="725"/>
      <c r="E159" s="725"/>
      <c r="F159" s="725"/>
      <c r="G159" s="725"/>
      <c r="H159" s="725"/>
      <c r="I159" s="725"/>
      <c r="J159" s="725"/>
      <c r="K159" s="725"/>
      <c r="L159" s="725"/>
      <c r="M159" s="84"/>
      <c r="N159" s="733" t="s">
        <v>83</v>
      </c>
      <c r="O159" s="717">
        <v>1.1157952160967799E-3</v>
      </c>
      <c r="P159" s="717">
        <v>1.3838079558331999</v>
      </c>
      <c r="Q159" s="729">
        <v>2016</v>
      </c>
      <c r="R159" s="728"/>
      <c r="Z159" s="85"/>
    </row>
    <row r="160" spans="1:26" x14ac:dyDescent="0.4">
      <c r="A160" s="725"/>
      <c r="B160" s="725"/>
      <c r="C160" s="725"/>
      <c r="D160" s="725"/>
      <c r="E160" s="725"/>
      <c r="F160" s="725"/>
      <c r="G160" s="725"/>
      <c r="H160" s="725"/>
      <c r="I160" s="725"/>
      <c r="J160" s="725"/>
      <c r="K160" s="725"/>
      <c r="L160" s="725"/>
      <c r="M160" s="84"/>
      <c r="N160" s="733" t="s">
        <v>83</v>
      </c>
      <c r="O160" s="717">
        <v>2.3939161706247498E-3</v>
      </c>
      <c r="P160" s="717">
        <v>1.2713557069794099</v>
      </c>
      <c r="Q160" s="729">
        <v>2017</v>
      </c>
      <c r="R160" s="728"/>
      <c r="Z160" s="85"/>
    </row>
    <row r="161" spans="1:26" x14ac:dyDescent="0.4">
      <c r="A161" s="725"/>
      <c r="B161" s="725"/>
      <c r="C161" s="725"/>
      <c r="D161" s="725"/>
      <c r="E161" s="725"/>
      <c r="F161" s="725"/>
      <c r="G161" s="725"/>
      <c r="H161" s="725"/>
      <c r="I161" s="725"/>
      <c r="J161" s="725"/>
      <c r="K161" s="725"/>
      <c r="L161" s="725"/>
      <c r="M161" s="84"/>
      <c r="N161" s="733" t="s">
        <v>83</v>
      </c>
      <c r="O161" s="717">
        <v>3.70636054639164E-3</v>
      </c>
      <c r="P161" s="717">
        <v>1.1786462405592699</v>
      </c>
      <c r="Q161" s="729">
        <v>2018</v>
      </c>
      <c r="R161" s="728"/>
      <c r="Z161" s="85"/>
    </row>
    <row r="162" spans="1:26" x14ac:dyDescent="0.4">
      <c r="A162" s="725"/>
      <c r="B162" s="725"/>
      <c r="C162" s="725"/>
      <c r="D162" s="725"/>
      <c r="E162" s="725"/>
      <c r="F162" s="725"/>
      <c r="G162" s="725"/>
      <c r="H162" s="725"/>
      <c r="I162" s="725"/>
      <c r="J162" s="725"/>
      <c r="K162" s="725"/>
      <c r="L162" s="725"/>
      <c r="M162" s="84"/>
      <c r="N162" s="733" t="s">
        <v>83</v>
      </c>
      <c r="O162" s="717">
        <v>4.4608575378155902E-3</v>
      </c>
      <c r="P162" s="717">
        <v>1.1157417730521</v>
      </c>
      <c r="Q162" s="729">
        <v>2019</v>
      </c>
      <c r="R162" s="727" t="s">
        <v>4</v>
      </c>
      <c r="Z162" s="726"/>
    </row>
    <row r="163" spans="1:26" x14ac:dyDescent="0.4">
      <c r="A163" s="725"/>
      <c r="B163" s="725"/>
      <c r="C163" s="725"/>
      <c r="D163" s="725"/>
      <c r="E163" s="725"/>
      <c r="F163" s="725"/>
      <c r="G163" s="725"/>
      <c r="H163" s="725"/>
      <c r="I163" s="725"/>
      <c r="J163" s="725"/>
      <c r="K163" s="725"/>
      <c r="L163" s="725"/>
      <c r="M163" s="737"/>
      <c r="N163" s="734"/>
      <c r="O163" s="718"/>
      <c r="P163" s="718"/>
      <c r="Q163" s="718"/>
      <c r="R163" s="718"/>
      <c r="Z163" s="725"/>
    </row>
    <row r="164" spans="1:26" x14ac:dyDescent="0.4">
      <c r="A164" s="725"/>
      <c r="B164" s="725"/>
      <c r="C164" s="725"/>
      <c r="D164" s="725"/>
      <c r="E164" s="725"/>
      <c r="F164" s="725"/>
      <c r="G164" s="725"/>
      <c r="H164" s="725"/>
      <c r="I164" s="725"/>
      <c r="J164" s="725"/>
      <c r="K164" s="725"/>
      <c r="L164" s="725"/>
      <c r="M164" s="736" t="s">
        <v>3</v>
      </c>
      <c r="N164" s="733" t="s">
        <v>83</v>
      </c>
      <c r="O164" s="717">
        <v>5.87317047377679E-4</v>
      </c>
      <c r="P164" s="717">
        <v>1.49572526012359</v>
      </c>
      <c r="Q164" s="729">
        <v>2012</v>
      </c>
      <c r="R164" s="727"/>
      <c r="Z164" s="726"/>
    </row>
    <row r="165" spans="1:26" x14ac:dyDescent="0.4">
      <c r="A165" s="725"/>
      <c r="B165" s="725"/>
      <c r="C165" s="725"/>
      <c r="D165" s="725"/>
      <c r="E165" s="725"/>
      <c r="F165" s="725"/>
      <c r="G165" s="725"/>
      <c r="H165" s="725"/>
      <c r="I165" s="725"/>
      <c r="J165" s="725"/>
      <c r="K165" s="725"/>
      <c r="L165" s="725"/>
      <c r="M165" s="84"/>
      <c r="N165" s="733" t="s">
        <v>83</v>
      </c>
      <c r="O165" s="717">
        <v>6.6695492930236096E-4</v>
      </c>
      <c r="P165" s="717">
        <v>1.6272591737086499</v>
      </c>
      <c r="Q165" s="729">
        <v>2013</v>
      </c>
      <c r="R165" s="728"/>
      <c r="Z165" s="85"/>
    </row>
    <row r="166" spans="1:26" x14ac:dyDescent="0.4">
      <c r="A166" s="725"/>
      <c r="B166" s="725"/>
      <c r="C166" s="725"/>
      <c r="D166" s="725"/>
      <c r="E166" s="725"/>
      <c r="F166" s="725"/>
      <c r="G166" s="725"/>
      <c r="H166" s="725"/>
      <c r="I166" s="725"/>
      <c r="J166" s="725"/>
      <c r="K166" s="725"/>
      <c r="L166" s="725"/>
      <c r="M166" s="84"/>
      <c r="N166" s="733" t="s">
        <v>83</v>
      </c>
      <c r="O166" s="717">
        <v>9.2166239580048805E-4</v>
      </c>
      <c r="P166" s="717">
        <v>1.60474085309949</v>
      </c>
      <c r="Q166" s="729">
        <v>2014</v>
      </c>
      <c r="R166" s="728"/>
      <c r="Z166" s="85"/>
    </row>
    <row r="167" spans="1:26" x14ac:dyDescent="0.4">
      <c r="A167" s="725"/>
      <c r="B167" s="725"/>
      <c r="C167" s="725"/>
      <c r="D167" s="725"/>
      <c r="E167" s="725"/>
      <c r="F167" s="725"/>
      <c r="G167" s="725"/>
      <c r="H167" s="725"/>
      <c r="I167" s="725"/>
      <c r="J167" s="725"/>
      <c r="K167" s="725"/>
      <c r="L167" s="725"/>
      <c r="M167" s="84"/>
      <c r="N167" s="733" t="s">
        <v>83</v>
      </c>
      <c r="O167" s="717">
        <v>1.02860430544586E-3</v>
      </c>
      <c r="P167" s="717">
        <v>1.6201858708733401</v>
      </c>
      <c r="Q167" s="729">
        <v>2015</v>
      </c>
      <c r="R167" s="728"/>
      <c r="Z167" s="85"/>
    </row>
    <row r="168" spans="1:26" x14ac:dyDescent="0.4">
      <c r="A168" s="725"/>
      <c r="B168" s="725"/>
      <c r="C168" s="725"/>
      <c r="D168" s="725"/>
      <c r="E168" s="725"/>
      <c r="F168" s="725"/>
      <c r="G168" s="725"/>
      <c r="H168" s="725"/>
      <c r="I168" s="725"/>
      <c r="J168" s="725"/>
      <c r="K168" s="725"/>
      <c r="L168" s="725"/>
      <c r="M168" s="84"/>
      <c r="N168" s="733" t="s">
        <v>83</v>
      </c>
      <c r="O168" s="717">
        <v>1.3419134833642099E-3</v>
      </c>
      <c r="P168" s="717">
        <v>1.8575699771465299</v>
      </c>
      <c r="Q168" s="729">
        <v>2016</v>
      </c>
      <c r="R168" s="728"/>
      <c r="Z168" s="85"/>
    </row>
    <row r="169" spans="1:26" x14ac:dyDescent="0.4">
      <c r="A169" s="725"/>
      <c r="B169" s="725"/>
      <c r="C169" s="725"/>
      <c r="D169" s="725"/>
      <c r="E169" s="725"/>
      <c r="F169" s="725"/>
      <c r="G169" s="725"/>
      <c r="H169" s="725"/>
      <c r="I169" s="725"/>
      <c r="J169" s="725"/>
      <c r="K169" s="725"/>
      <c r="L169" s="725"/>
      <c r="M169" s="84"/>
      <c r="N169" s="733" t="s">
        <v>83</v>
      </c>
      <c r="O169" s="717">
        <v>3.1284957298049901E-3</v>
      </c>
      <c r="P169" s="717">
        <v>1.7186180910123301</v>
      </c>
      <c r="Q169" s="729">
        <v>2017</v>
      </c>
      <c r="R169" s="728"/>
      <c r="Z169" s="85"/>
    </row>
    <row r="170" spans="1:26" x14ac:dyDescent="0.4">
      <c r="A170" s="725"/>
      <c r="B170" s="725"/>
      <c r="C170" s="725"/>
      <c r="D170" s="725"/>
      <c r="E170" s="725"/>
      <c r="F170" s="725"/>
      <c r="G170" s="725"/>
      <c r="H170" s="725"/>
      <c r="I170" s="725"/>
      <c r="J170" s="725"/>
      <c r="K170" s="725"/>
      <c r="L170" s="725"/>
      <c r="M170" s="84"/>
      <c r="N170" s="733" t="s">
        <v>83</v>
      </c>
      <c r="O170" s="717">
        <v>3.5228101942207301E-3</v>
      </c>
      <c r="P170" s="717">
        <v>1.5853395061576201</v>
      </c>
      <c r="Q170" s="729">
        <v>2018</v>
      </c>
      <c r="R170" s="728"/>
      <c r="Z170" s="85"/>
    </row>
    <row r="171" spans="1:26" x14ac:dyDescent="0.4">
      <c r="A171" s="725"/>
      <c r="B171" s="725"/>
      <c r="C171" s="725"/>
      <c r="D171" s="725"/>
      <c r="E171" s="725"/>
      <c r="F171" s="725"/>
      <c r="G171" s="725"/>
      <c r="H171" s="725"/>
      <c r="I171" s="725"/>
      <c r="J171" s="725"/>
      <c r="K171" s="725"/>
      <c r="L171" s="725"/>
      <c r="M171" s="84"/>
      <c r="N171" s="733" t="s">
        <v>83</v>
      </c>
      <c r="O171" s="717">
        <v>3.6686048818781098E-3</v>
      </c>
      <c r="P171" s="717">
        <v>1.7312913964109</v>
      </c>
      <c r="Q171" s="729">
        <v>2019</v>
      </c>
      <c r="R171" s="727" t="s">
        <v>3</v>
      </c>
      <c r="Z171" s="726"/>
    </row>
    <row r="172" spans="1:26" x14ac:dyDescent="0.4">
      <c r="A172" s="725"/>
      <c r="B172" s="725"/>
      <c r="C172" s="725"/>
      <c r="D172" s="725"/>
      <c r="E172" s="725"/>
      <c r="F172" s="725"/>
      <c r="G172" s="725"/>
      <c r="H172" s="725"/>
      <c r="I172" s="725"/>
      <c r="J172" s="725"/>
      <c r="K172" s="725"/>
      <c r="L172" s="725"/>
      <c r="M172" s="737"/>
      <c r="N172" s="734"/>
      <c r="O172" s="718"/>
      <c r="P172" s="718"/>
      <c r="Q172" s="718"/>
      <c r="R172" s="718"/>
      <c r="Z172" s="725"/>
    </row>
    <row r="173" spans="1:26" x14ac:dyDescent="0.4">
      <c r="A173" s="725"/>
      <c r="B173" s="725"/>
      <c r="C173" s="725"/>
      <c r="D173" s="725"/>
      <c r="E173" s="725"/>
      <c r="F173" s="725"/>
      <c r="G173" s="725"/>
      <c r="H173" s="725"/>
      <c r="I173" s="725"/>
      <c r="J173" s="725"/>
      <c r="K173" s="725"/>
      <c r="L173" s="725"/>
      <c r="M173" s="736" t="s">
        <v>372</v>
      </c>
      <c r="N173" s="733" t="s">
        <v>83</v>
      </c>
      <c r="O173" s="717">
        <v>3.3774423255423601E-5</v>
      </c>
      <c r="P173" s="717">
        <v>1.60985398536451</v>
      </c>
      <c r="Q173" s="729">
        <v>2012</v>
      </c>
      <c r="R173" s="727"/>
      <c r="Z173" s="726"/>
    </row>
    <row r="174" spans="1:26" x14ac:dyDescent="0.4">
      <c r="A174" s="725"/>
      <c r="B174" s="725"/>
      <c r="C174" s="725"/>
      <c r="D174" s="725"/>
      <c r="E174" s="725"/>
      <c r="F174" s="725"/>
      <c r="G174" s="725"/>
      <c r="H174" s="725"/>
      <c r="I174" s="725"/>
      <c r="J174" s="725"/>
      <c r="K174" s="725"/>
      <c r="L174" s="725"/>
      <c r="M174" s="84"/>
      <c r="N174" s="733" t="s">
        <v>83</v>
      </c>
      <c r="O174" s="717">
        <v>1.0213290811262099E-4</v>
      </c>
      <c r="P174" s="717">
        <v>1.3257754349493001</v>
      </c>
      <c r="Q174" s="729">
        <v>2013</v>
      </c>
      <c r="R174" s="728"/>
      <c r="Z174" s="85"/>
    </row>
    <row r="175" spans="1:26" x14ac:dyDescent="0.4">
      <c r="A175" s="725"/>
      <c r="B175" s="725"/>
      <c r="C175" s="725"/>
      <c r="D175" s="725"/>
      <c r="E175" s="725"/>
      <c r="F175" s="725"/>
      <c r="G175" s="725"/>
      <c r="H175" s="725"/>
      <c r="I175" s="725"/>
      <c r="J175" s="725"/>
      <c r="K175" s="725"/>
      <c r="L175" s="725"/>
      <c r="M175" s="84"/>
      <c r="N175" s="733" t="s">
        <v>83</v>
      </c>
      <c r="O175" s="717">
        <v>1.3675938485701201E-4</v>
      </c>
      <c r="P175" s="717">
        <v>1.2657528727973</v>
      </c>
      <c r="Q175" s="729">
        <v>2014</v>
      </c>
      <c r="R175" s="728"/>
      <c r="Z175" s="85"/>
    </row>
    <row r="176" spans="1:26" x14ac:dyDescent="0.4">
      <c r="A176" s="725"/>
      <c r="B176" s="725"/>
      <c r="C176" s="725"/>
      <c r="D176" s="725"/>
      <c r="E176" s="725"/>
      <c r="F176" s="725"/>
      <c r="G176" s="725"/>
      <c r="H176" s="725"/>
      <c r="I176" s="725"/>
      <c r="J176" s="725"/>
      <c r="K176" s="725"/>
      <c r="L176" s="725"/>
      <c r="M176" s="84"/>
      <c r="N176" s="733" t="s">
        <v>83</v>
      </c>
      <c r="O176" s="717">
        <v>4.1145358635882601E-4</v>
      </c>
      <c r="P176" s="717">
        <v>1.3213249830599301</v>
      </c>
      <c r="Q176" s="729">
        <v>2015</v>
      </c>
      <c r="R176" s="728"/>
      <c r="Z176" s="85"/>
    </row>
    <row r="177" spans="1:26" x14ac:dyDescent="0.4">
      <c r="A177" s="725"/>
      <c r="B177" s="725"/>
      <c r="C177" s="725"/>
      <c r="D177" s="725"/>
      <c r="E177" s="725"/>
      <c r="F177" s="725"/>
      <c r="G177" s="725"/>
      <c r="H177" s="725"/>
      <c r="I177" s="725"/>
      <c r="J177" s="725"/>
      <c r="K177" s="725"/>
      <c r="L177" s="725"/>
      <c r="M177" s="84"/>
      <c r="N177" s="733" t="s">
        <v>83</v>
      </c>
      <c r="O177" s="717">
        <v>5.8603173741985195E-4</v>
      </c>
      <c r="P177" s="717">
        <v>1.3656072895250699</v>
      </c>
      <c r="Q177" s="729">
        <v>2016</v>
      </c>
      <c r="R177" s="728"/>
      <c r="Z177" s="85"/>
    </row>
    <row r="178" spans="1:26" x14ac:dyDescent="0.4">
      <c r="A178" s="725"/>
      <c r="B178" s="725"/>
      <c r="C178" s="725"/>
      <c r="D178" s="725"/>
      <c r="E178" s="725"/>
      <c r="F178" s="725"/>
      <c r="G178" s="725"/>
      <c r="H178" s="725"/>
      <c r="I178" s="725"/>
      <c r="J178" s="725"/>
      <c r="K178" s="725"/>
      <c r="L178" s="725"/>
      <c r="M178" s="84"/>
      <c r="N178" s="733" t="s">
        <v>83</v>
      </c>
      <c r="O178" s="717">
        <v>1.3387904487772999E-3</v>
      </c>
      <c r="P178" s="717">
        <v>1.33007467578494</v>
      </c>
      <c r="Q178" s="729">
        <v>2017</v>
      </c>
      <c r="R178" s="728"/>
      <c r="Z178" s="85"/>
    </row>
    <row r="179" spans="1:26" x14ac:dyDescent="0.4">
      <c r="A179" s="725"/>
      <c r="B179" s="725"/>
      <c r="C179" s="725"/>
      <c r="D179" s="725"/>
      <c r="E179" s="725"/>
      <c r="F179" s="725"/>
      <c r="G179" s="725"/>
      <c r="H179" s="725"/>
      <c r="I179" s="725"/>
      <c r="J179" s="725"/>
      <c r="K179" s="725"/>
      <c r="L179" s="725"/>
      <c r="M179" s="84"/>
      <c r="N179" s="733" t="s">
        <v>83</v>
      </c>
      <c r="O179" s="717">
        <v>1.8113478632673301E-3</v>
      </c>
      <c r="P179" s="717">
        <v>1.27894799958884</v>
      </c>
      <c r="Q179" s="729">
        <v>2018</v>
      </c>
      <c r="R179" s="728"/>
      <c r="Z179" s="85"/>
    </row>
    <row r="180" spans="1:26" x14ac:dyDescent="0.4">
      <c r="A180" s="725"/>
      <c r="B180" s="725"/>
      <c r="C180" s="725"/>
      <c r="D180" s="725"/>
      <c r="E180" s="725"/>
      <c r="F180" s="725"/>
      <c r="G180" s="725"/>
      <c r="H180" s="725"/>
      <c r="I180" s="725"/>
      <c r="J180" s="725"/>
      <c r="K180" s="725"/>
      <c r="L180" s="725"/>
      <c r="M180" s="86"/>
      <c r="N180" s="735" t="s">
        <v>83</v>
      </c>
      <c r="O180" s="719">
        <v>2.90854970948795E-3</v>
      </c>
      <c r="P180" s="719">
        <v>1.35537083175243</v>
      </c>
      <c r="Q180" s="730">
        <v>2019</v>
      </c>
      <c r="R180" s="739" t="s">
        <v>372</v>
      </c>
      <c r="Z180" s="726"/>
    </row>
    <row r="181" spans="1:26" x14ac:dyDescent="0.4">
      <c r="A181" s="725"/>
      <c r="B181" s="725"/>
      <c r="C181" s="725"/>
      <c r="D181" s="725"/>
      <c r="E181" s="725"/>
      <c r="F181" s="725"/>
      <c r="G181" s="725"/>
      <c r="H181" s="725"/>
      <c r="I181" s="725"/>
      <c r="J181" s="725"/>
      <c r="K181" s="725"/>
      <c r="L181" s="725"/>
      <c r="M181" s="725"/>
      <c r="N181" s="725"/>
      <c r="O181" s="725"/>
      <c r="P181" s="725"/>
      <c r="Q181" s="725"/>
      <c r="R181" s="725"/>
      <c r="Z181" s="725"/>
    </row>
    <row r="182" spans="1:26" x14ac:dyDescent="0.4">
      <c r="A182" s="725"/>
      <c r="B182" s="725"/>
      <c r="C182" s="725"/>
      <c r="D182" s="725"/>
      <c r="E182" s="725"/>
      <c r="F182" s="725"/>
      <c r="G182" s="725"/>
      <c r="H182" s="725"/>
      <c r="I182" s="725"/>
      <c r="J182" s="725"/>
      <c r="K182" s="725"/>
      <c r="L182" s="725"/>
      <c r="M182" s="725"/>
      <c r="N182" s="725"/>
      <c r="O182" s="725"/>
      <c r="P182" s="725"/>
      <c r="Q182" s="725"/>
      <c r="R182" s="725"/>
      <c r="Z182" s="725"/>
    </row>
    <row r="183" spans="1:26" x14ac:dyDescent="0.4">
      <c r="A183" s="725"/>
      <c r="B183" s="725"/>
      <c r="C183" s="725"/>
      <c r="D183" s="725"/>
      <c r="E183" s="725"/>
      <c r="F183" s="725"/>
      <c r="G183" s="725"/>
      <c r="H183" s="725"/>
      <c r="I183" s="725"/>
      <c r="J183" s="725"/>
      <c r="K183" s="725"/>
      <c r="L183" s="725"/>
      <c r="M183" s="725"/>
      <c r="N183" s="725"/>
      <c r="O183" s="725"/>
      <c r="P183" s="725"/>
      <c r="Q183" s="725"/>
      <c r="R183" s="725"/>
      <c r="Z183" s="725"/>
    </row>
    <row r="184" spans="1:26" x14ac:dyDescent="0.4">
      <c r="A184" s="725"/>
      <c r="B184" s="725"/>
      <c r="C184" s="725"/>
      <c r="D184" s="725"/>
      <c r="E184" s="725"/>
      <c r="F184" s="725"/>
      <c r="G184" s="725"/>
      <c r="H184" s="725"/>
      <c r="I184" s="725"/>
      <c r="J184" s="725"/>
      <c r="K184" s="725"/>
      <c r="L184" s="725"/>
      <c r="M184" s="725"/>
      <c r="N184" s="725"/>
      <c r="O184" s="725"/>
      <c r="P184" s="725"/>
      <c r="Q184" s="725"/>
      <c r="R184" s="725"/>
    </row>
    <row r="185" spans="1:26" x14ac:dyDescent="0.4">
      <c r="A185" s="725"/>
      <c r="B185" s="725"/>
      <c r="C185" s="725"/>
      <c r="D185" s="725"/>
      <c r="E185" s="725"/>
      <c r="F185" s="725"/>
      <c r="G185" s="725"/>
      <c r="H185" s="725"/>
      <c r="I185" s="725"/>
      <c r="J185" s="725"/>
      <c r="K185" s="725"/>
      <c r="L185" s="725"/>
      <c r="M185" s="725"/>
      <c r="N185" s="725"/>
      <c r="O185" s="725"/>
      <c r="P185" s="725"/>
      <c r="Q185" s="725"/>
      <c r="R185" s="725"/>
    </row>
    <row r="186" spans="1:26" x14ac:dyDescent="0.4">
      <c r="A186" s="725"/>
      <c r="B186" s="725"/>
      <c r="C186" s="725"/>
      <c r="D186" s="725"/>
      <c r="E186" s="725"/>
      <c r="F186" s="725"/>
      <c r="G186" s="725"/>
      <c r="H186" s="725"/>
      <c r="I186" s="725"/>
      <c r="J186" s="725"/>
      <c r="K186" s="725"/>
      <c r="L186" s="725"/>
      <c r="M186" s="725"/>
      <c r="N186" s="725"/>
      <c r="O186" s="725"/>
      <c r="P186" s="725"/>
      <c r="Q186" s="725"/>
      <c r="R186" s="725"/>
    </row>
    <row r="187" spans="1:26" x14ac:dyDescent="0.4">
      <c r="A187" s="725"/>
      <c r="B187" s="725"/>
      <c r="C187" s="725"/>
      <c r="D187" s="725"/>
      <c r="E187" s="725"/>
      <c r="F187" s="725"/>
      <c r="G187" s="725"/>
      <c r="H187" s="725"/>
      <c r="I187" s="725"/>
      <c r="J187" s="725"/>
      <c r="K187" s="725"/>
      <c r="L187" s="725"/>
      <c r="M187" s="725"/>
      <c r="N187" s="725"/>
      <c r="O187" s="725"/>
      <c r="P187" s="725"/>
      <c r="Q187" s="725"/>
      <c r="R187" s="725"/>
    </row>
    <row r="188" spans="1:26" x14ac:dyDescent="0.4">
      <c r="A188" s="725"/>
      <c r="B188" s="725"/>
      <c r="C188" s="725"/>
      <c r="D188" s="725"/>
      <c r="E188" s="725"/>
      <c r="F188" s="725"/>
      <c r="G188" s="725"/>
      <c r="H188" s="725"/>
      <c r="I188" s="725"/>
      <c r="J188" s="725"/>
      <c r="K188" s="725"/>
      <c r="L188" s="725"/>
      <c r="M188" s="725"/>
      <c r="N188" s="725"/>
      <c r="O188" s="725"/>
      <c r="P188" s="725"/>
      <c r="Q188" s="725"/>
      <c r="R188" s="725"/>
    </row>
    <row r="189" spans="1:26" x14ac:dyDescent="0.4">
      <c r="A189" s="725"/>
      <c r="B189" s="725"/>
      <c r="C189" s="725"/>
      <c r="D189" s="725"/>
      <c r="E189" s="725"/>
      <c r="F189" s="725"/>
      <c r="G189" s="725"/>
      <c r="H189" s="725"/>
      <c r="I189" s="725"/>
      <c r="J189" s="725"/>
      <c r="K189" s="725"/>
      <c r="L189" s="725"/>
      <c r="M189" s="725"/>
      <c r="N189" s="725"/>
      <c r="O189" s="725"/>
      <c r="P189" s="725"/>
      <c r="Q189" s="725"/>
      <c r="R189" s="725"/>
    </row>
    <row r="190" spans="1:26" x14ac:dyDescent="0.4">
      <c r="A190" s="725"/>
      <c r="B190" s="725"/>
      <c r="C190" s="725"/>
      <c r="D190" s="725"/>
      <c r="E190" s="725"/>
      <c r="F190" s="725"/>
      <c r="G190" s="725"/>
      <c r="H190" s="725"/>
      <c r="I190" s="725"/>
      <c r="J190" s="725"/>
      <c r="K190" s="725"/>
      <c r="L190" s="725"/>
      <c r="M190" s="725"/>
      <c r="N190" s="725"/>
      <c r="O190" s="725"/>
      <c r="P190" s="725"/>
      <c r="Q190" s="725"/>
      <c r="R190" s="725"/>
    </row>
    <row r="191" spans="1:26" x14ac:dyDescent="0.4">
      <c r="A191" s="725"/>
      <c r="B191" s="725"/>
      <c r="C191" s="725"/>
      <c r="D191" s="725"/>
      <c r="E191" s="725"/>
      <c r="F191" s="725"/>
      <c r="G191" s="725"/>
      <c r="H191" s="725"/>
      <c r="I191" s="725"/>
      <c r="J191" s="725"/>
      <c r="K191" s="725"/>
      <c r="L191" s="725"/>
      <c r="M191" s="725"/>
      <c r="N191" s="725"/>
      <c r="O191" s="725"/>
      <c r="P191" s="725"/>
      <c r="Q191" s="725"/>
      <c r="R191" s="725"/>
    </row>
    <row r="192" spans="1:26" x14ac:dyDescent="0.4">
      <c r="A192" s="725"/>
      <c r="B192" s="725"/>
      <c r="C192" s="725"/>
      <c r="D192" s="725"/>
      <c r="E192" s="725"/>
      <c r="F192" s="725"/>
      <c r="G192" s="725"/>
      <c r="H192" s="725"/>
      <c r="I192" s="725"/>
      <c r="J192" s="725"/>
      <c r="K192" s="725"/>
      <c r="L192" s="725"/>
      <c r="M192" s="725"/>
      <c r="N192" s="725"/>
      <c r="O192" s="725"/>
      <c r="P192" s="725"/>
      <c r="Q192" s="725"/>
      <c r="R192" s="725"/>
    </row>
    <row r="193" spans="1:18" x14ac:dyDescent="0.4">
      <c r="A193" s="725"/>
      <c r="B193" s="725"/>
      <c r="C193" s="725"/>
      <c r="D193" s="725"/>
      <c r="E193" s="725"/>
      <c r="F193" s="725"/>
      <c r="G193" s="725"/>
      <c r="H193" s="725"/>
      <c r="I193" s="725"/>
      <c r="J193" s="725"/>
      <c r="K193" s="725"/>
      <c r="L193" s="725"/>
      <c r="M193" s="725"/>
      <c r="N193" s="725"/>
      <c r="O193" s="725"/>
      <c r="P193" s="725"/>
      <c r="Q193" s="725"/>
      <c r="R193" s="725"/>
    </row>
    <row r="194" spans="1:18" x14ac:dyDescent="0.4">
      <c r="A194" s="725"/>
      <c r="B194" s="725"/>
      <c r="C194" s="725"/>
      <c r="D194" s="725"/>
      <c r="E194" s="725"/>
      <c r="F194" s="725"/>
      <c r="G194" s="725"/>
      <c r="H194" s="725"/>
      <c r="I194" s="725"/>
      <c r="J194" s="725"/>
      <c r="K194" s="725"/>
      <c r="L194" s="725"/>
      <c r="M194" s="725"/>
      <c r="N194" s="725"/>
      <c r="O194" s="725"/>
      <c r="P194" s="725"/>
      <c r="Q194" s="725"/>
      <c r="R194" s="725"/>
    </row>
    <row r="195" spans="1:18" x14ac:dyDescent="0.4">
      <c r="A195" s="725"/>
      <c r="B195" s="725"/>
      <c r="C195" s="725"/>
      <c r="D195" s="725"/>
      <c r="E195" s="725"/>
      <c r="F195" s="725"/>
      <c r="G195" s="725"/>
      <c r="H195" s="725"/>
      <c r="I195" s="725"/>
      <c r="J195" s="725"/>
      <c r="K195" s="725"/>
      <c r="L195" s="725"/>
      <c r="M195" s="725"/>
      <c r="N195" s="725"/>
      <c r="O195" s="725"/>
      <c r="P195" s="725"/>
      <c r="Q195" s="725"/>
      <c r="R195" s="725"/>
    </row>
    <row r="196" spans="1:18" x14ac:dyDescent="0.4">
      <c r="A196" s="725"/>
      <c r="B196" s="725"/>
      <c r="C196" s="725"/>
      <c r="D196" s="725"/>
      <c r="E196" s="725"/>
      <c r="F196" s="725"/>
      <c r="G196" s="725"/>
      <c r="H196" s="725"/>
      <c r="I196" s="725"/>
      <c r="J196" s="725"/>
      <c r="K196" s="725"/>
      <c r="L196" s="725"/>
      <c r="M196" s="725"/>
      <c r="N196" s="725"/>
      <c r="O196" s="725"/>
      <c r="P196" s="725"/>
      <c r="Q196" s="725"/>
      <c r="R196" s="725"/>
    </row>
    <row r="197" spans="1:18" x14ac:dyDescent="0.4">
      <c r="A197" s="725"/>
      <c r="B197" s="725"/>
      <c r="C197" s="725"/>
      <c r="D197" s="725"/>
      <c r="E197" s="725"/>
      <c r="F197" s="725"/>
      <c r="G197" s="725"/>
      <c r="H197" s="725"/>
      <c r="I197" s="725"/>
      <c r="J197" s="725"/>
      <c r="K197" s="725"/>
      <c r="L197" s="725"/>
      <c r="M197" s="725"/>
      <c r="N197" s="725"/>
      <c r="O197" s="725"/>
      <c r="P197" s="725"/>
      <c r="Q197" s="725"/>
      <c r="R197" s="725"/>
    </row>
    <row r="198" spans="1:18" x14ac:dyDescent="0.4">
      <c r="A198" s="725"/>
      <c r="B198" s="725"/>
      <c r="C198" s="725"/>
      <c r="D198" s="725"/>
      <c r="E198" s="725"/>
      <c r="F198" s="725"/>
      <c r="G198" s="725"/>
      <c r="H198" s="725"/>
      <c r="I198" s="725"/>
      <c r="J198" s="725"/>
      <c r="K198" s="725"/>
      <c r="L198" s="725"/>
      <c r="M198" s="725"/>
      <c r="N198" s="725"/>
      <c r="O198" s="725"/>
      <c r="P198" s="725"/>
      <c r="Q198" s="725"/>
      <c r="R198" s="725"/>
    </row>
    <row r="199" spans="1:18" x14ac:dyDescent="0.4">
      <c r="A199" s="725"/>
      <c r="B199" s="725"/>
      <c r="C199" s="725"/>
      <c r="D199" s="725"/>
      <c r="E199" s="725"/>
      <c r="F199" s="725"/>
      <c r="G199" s="725"/>
      <c r="H199" s="725"/>
      <c r="I199" s="725"/>
      <c r="J199" s="725"/>
      <c r="K199" s="725"/>
      <c r="L199" s="725"/>
      <c r="M199" s="725"/>
      <c r="N199" s="725"/>
      <c r="O199" s="725"/>
      <c r="P199" s="725"/>
      <c r="Q199" s="725"/>
      <c r="R199" s="725"/>
    </row>
    <row r="200" spans="1:18" x14ac:dyDescent="0.4">
      <c r="A200" s="725"/>
      <c r="B200" s="725"/>
      <c r="C200" s="725"/>
      <c r="D200" s="725"/>
      <c r="E200" s="725"/>
      <c r="F200" s="725"/>
      <c r="G200" s="725"/>
      <c r="H200" s="725"/>
      <c r="I200" s="725"/>
      <c r="J200" s="725"/>
      <c r="K200" s="725"/>
      <c r="L200" s="725"/>
      <c r="M200" s="725"/>
      <c r="N200" s="725"/>
      <c r="O200" s="725"/>
      <c r="P200" s="725"/>
      <c r="Q200" s="725"/>
      <c r="R200" s="725"/>
    </row>
    <row r="201" spans="1:18" x14ac:dyDescent="0.4">
      <c r="A201" s="725"/>
      <c r="B201" s="725"/>
      <c r="C201" s="725"/>
      <c r="D201" s="725"/>
      <c r="E201" s="725"/>
      <c r="F201" s="725"/>
      <c r="G201" s="725"/>
      <c r="H201" s="725"/>
      <c r="I201" s="725"/>
      <c r="J201" s="725"/>
      <c r="K201" s="725"/>
      <c r="L201" s="725"/>
      <c r="M201" s="725"/>
      <c r="N201" s="725"/>
      <c r="O201" s="725"/>
      <c r="P201" s="725"/>
      <c r="Q201" s="725"/>
      <c r="R201" s="725"/>
    </row>
    <row r="202" spans="1:18" x14ac:dyDescent="0.4">
      <c r="A202" s="725"/>
      <c r="B202" s="725"/>
      <c r="C202" s="725"/>
      <c r="D202" s="725"/>
      <c r="E202" s="725"/>
      <c r="F202" s="725"/>
      <c r="G202" s="725"/>
      <c r="H202" s="725"/>
      <c r="I202" s="725"/>
      <c r="J202" s="725"/>
      <c r="K202" s="725"/>
      <c r="L202" s="725"/>
      <c r="M202" s="725"/>
      <c r="N202" s="725"/>
      <c r="O202" s="725"/>
      <c r="P202" s="725"/>
      <c r="Q202" s="725"/>
      <c r="R202" s="725"/>
    </row>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R71"/>
  <sheetViews>
    <sheetView zoomScale="80" zoomScaleNormal="80" workbookViewId="0"/>
  </sheetViews>
  <sheetFormatPr defaultColWidth="9.83203125" defaultRowHeight="12.3" x14ac:dyDescent="0.4"/>
  <cols>
    <col min="1" max="1" width="16.44140625" style="663" customWidth="1"/>
    <col min="2" max="15" width="13.1640625" style="662" customWidth="1"/>
    <col min="16" max="16384" width="9.83203125" style="663"/>
  </cols>
  <sheetData>
    <row r="1" spans="1:9" s="662" customFormat="1" x14ac:dyDescent="0.4">
      <c r="A1" s="661" t="s">
        <v>709</v>
      </c>
      <c r="I1" s="712"/>
    </row>
    <row r="2" spans="1:9" s="662" customFormat="1" x14ac:dyDescent="0.4">
      <c r="A2" s="661"/>
    </row>
    <row r="3" spans="1:9" s="662" customFormat="1" x14ac:dyDescent="0.4">
      <c r="A3" s="661"/>
    </row>
    <row r="4" spans="1:9" s="662" customFormat="1" x14ac:dyDescent="0.4">
      <c r="A4" s="661"/>
    </row>
    <row r="5" spans="1:9" s="662" customFormat="1" x14ac:dyDescent="0.4">
      <c r="A5" s="661"/>
    </row>
    <row r="6" spans="1:9" s="662" customFormat="1" x14ac:dyDescent="0.4">
      <c r="A6" s="661"/>
    </row>
    <row r="7" spans="1:9" s="662" customFormat="1" x14ac:dyDescent="0.4">
      <c r="A7" s="661"/>
    </row>
    <row r="8" spans="1:9" s="662" customFormat="1" x14ac:dyDescent="0.4">
      <c r="A8" s="661"/>
    </row>
    <row r="9" spans="1:9" s="662" customFormat="1" x14ac:dyDescent="0.4">
      <c r="A9" s="661"/>
    </row>
    <row r="10" spans="1:9" s="662" customFormat="1" x14ac:dyDescent="0.4">
      <c r="A10" s="661"/>
    </row>
    <row r="11" spans="1:9" s="662" customFormat="1" x14ac:dyDescent="0.4">
      <c r="A11" s="661"/>
    </row>
    <row r="12" spans="1:9" s="662" customFormat="1" x14ac:dyDescent="0.4">
      <c r="A12" s="661"/>
    </row>
    <row r="13" spans="1:9" s="662" customFormat="1" x14ac:dyDescent="0.4">
      <c r="A13" s="661"/>
    </row>
    <row r="14" spans="1:9" s="662" customFormat="1" x14ac:dyDescent="0.4">
      <c r="A14" s="661"/>
    </row>
    <row r="15" spans="1:9" s="662" customFormat="1" x14ac:dyDescent="0.4">
      <c r="A15" s="661"/>
    </row>
    <row r="16" spans="1:9" s="662" customFormat="1" x14ac:dyDescent="0.4">
      <c r="A16" s="661"/>
    </row>
    <row r="17" spans="1:18" s="662" customFormat="1" x14ac:dyDescent="0.4">
      <c r="A17" s="661"/>
    </row>
    <row r="18" spans="1:18" s="662" customFormat="1" x14ac:dyDescent="0.4">
      <c r="A18" s="661"/>
    </row>
    <row r="19" spans="1:18" s="662" customFormat="1" x14ac:dyDescent="0.4">
      <c r="A19" s="661"/>
    </row>
    <row r="20" spans="1:18" s="662" customFormat="1" x14ac:dyDescent="0.4">
      <c r="A20" s="661"/>
    </row>
    <row r="21" spans="1:18" s="662" customFormat="1" x14ac:dyDescent="0.4">
      <c r="A21" s="661"/>
    </row>
    <row r="22" spans="1:18" s="662" customFormat="1" x14ac:dyDescent="0.4">
      <c r="A22" s="661"/>
    </row>
    <row r="23" spans="1:18" s="662" customFormat="1" x14ac:dyDescent="0.4"/>
    <row r="24" spans="1:18" ht="12.6" x14ac:dyDescent="0.45">
      <c r="A24" s="664" t="s">
        <v>641</v>
      </c>
      <c r="H24" s="664" t="s">
        <v>641</v>
      </c>
    </row>
    <row r="25" spans="1:18" x14ac:dyDescent="0.4">
      <c r="H25" s="663"/>
      <c r="I25" s="663"/>
    </row>
    <row r="26" spans="1:18" ht="12.75" customHeight="1" x14ac:dyDescent="0.4">
      <c r="A26" s="892" t="s">
        <v>640</v>
      </c>
      <c r="B26" s="892"/>
      <c r="C26" s="892"/>
      <c r="D26" s="892"/>
      <c r="E26" s="892"/>
      <c r="F26" s="892"/>
      <c r="G26" s="892"/>
      <c r="H26" s="892"/>
      <c r="I26" s="892"/>
      <c r="J26" s="892"/>
      <c r="K26" s="892"/>
      <c r="L26" s="892"/>
      <c r="M26" s="892"/>
      <c r="N26" s="708"/>
      <c r="O26" s="708"/>
      <c r="P26" s="708"/>
      <c r="Q26" s="708"/>
      <c r="R26" s="708"/>
    </row>
    <row r="27" spans="1:18" x14ac:dyDescent="0.4">
      <c r="A27" s="892"/>
      <c r="B27" s="892"/>
      <c r="C27" s="892"/>
      <c r="D27" s="892"/>
      <c r="E27" s="892"/>
      <c r="F27" s="892"/>
      <c r="G27" s="892"/>
      <c r="H27" s="892"/>
      <c r="I27" s="892"/>
      <c r="J27" s="892"/>
      <c r="K27" s="892"/>
      <c r="L27" s="892"/>
      <c r="M27" s="892"/>
    </row>
    <row r="28" spans="1:18" x14ac:dyDescent="0.4">
      <c r="A28" s="661"/>
    </row>
    <row r="29" spans="1:18" x14ac:dyDescent="0.4">
      <c r="A29" s="73"/>
      <c r="B29" s="127"/>
      <c r="C29" s="74"/>
      <c r="D29" s="74"/>
      <c r="E29" s="74"/>
      <c r="F29" s="74"/>
      <c r="G29" s="74"/>
      <c r="H29" s="74"/>
      <c r="I29" s="74"/>
      <c r="J29" s="74"/>
      <c r="K29" s="74"/>
      <c r="L29" s="74"/>
      <c r="M29" s="74"/>
      <c r="N29" s="74"/>
      <c r="O29" s="74"/>
    </row>
    <row r="30" spans="1:18" x14ac:dyDescent="0.4">
      <c r="A30" s="663" t="s">
        <v>642</v>
      </c>
    </row>
    <row r="31" spans="1:18" ht="49.2" x14ac:dyDescent="0.4">
      <c r="A31" s="665" t="s">
        <v>643</v>
      </c>
      <c r="B31" s="666" t="s">
        <v>706</v>
      </c>
      <c r="C31" s="666" t="s">
        <v>645</v>
      </c>
      <c r="D31" s="666" t="s">
        <v>707</v>
      </c>
      <c r="E31" s="667" t="s">
        <v>708</v>
      </c>
    </row>
    <row r="32" spans="1:18" x14ac:dyDescent="0.4">
      <c r="A32" s="668" t="s">
        <v>648</v>
      </c>
      <c r="B32" s="669">
        <v>27.569242754637127</v>
      </c>
      <c r="C32" s="670">
        <v>31.927358319482401</v>
      </c>
      <c r="D32" s="670">
        <v>31.591006815497337</v>
      </c>
      <c r="E32" s="671">
        <v>25.947985734621859</v>
      </c>
    </row>
    <row r="33" spans="1:17" x14ac:dyDescent="0.4">
      <c r="A33" s="668" t="s">
        <v>649</v>
      </c>
      <c r="B33" s="672">
        <v>3.8701319228460727</v>
      </c>
      <c r="C33" s="673">
        <v>3.5285235439569607</v>
      </c>
      <c r="D33" s="673">
        <v>3.5285235439569607</v>
      </c>
      <c r="E33" s="674">
        <v>7.2089977504493934</v>
      </c>
    </row>
    <row r="34" spans="1:17" x14ac:dyDescent="0.4">
      <c r="A34" s="675" t="s">
        <v>650</v>
      </c>
      <c r="B34" s="676">
        <v>31.43937467748226</v>
      </c>
      <c r="C34" s="677">
        <v>35.455881863439366</v>
      </c>
      <c r="D34" s="677">
        <v>35.119530359454302</v>
      </c>
      <c r="E34" s="678">
        <v>33.156983485071258</v>
      </c>
    </row>
    <row r="35" spans="1:17" ht="12.6" x14ac:dyDescent="0.45">
      <c r="A35" s="679"/>
      <c r="B35" s="664"/>
      <c r="C35" s="680"/>
      <c r="D35" s="680"/>
      <c r="E35" s="680"/>
      <c r="F35" s="681"/>
    </row>
    <row r="36" spans="1:17" x14ac:dyDescent="0.4">
      <c r="E36" s="682"/>
    </row>
    <row r="37" spans="1:17" x14ac:dyDescent="0.4">
      <c r="A37" s="663" t="s">
        <v>651</v>
      </c>
    </row>
    <row r="38" spans="1:17" ht="49.2" x14ac:dyDescent="0.4">
      <c r="A38" s="683"/>
      <c r="B38" s="684"/>
      <c r="C38" s="666" t="s">
        <v>644</v>
      </c>
      <c r="D38" s="666" t="s">
        <v>645</v>
      </c>
      <c r="E38" s="666" t="s">
        <v>646</v>
      </c>
      <c r="F38" s="667" t="s">
        <v>647</v>
      </c>
      <c r="I38" s="663"/>
    </row>
    <row r="39" spans="1:17" x14ac:dyDescent="0.4">
      <c r="A39" s="685" t="s">
        <v>8</v>
      </c>
      <c r="B39" s="686" t="s">
        <v>648</v>
      </c>
      <c r="C39" s="670">
        <v>36.177572269941884</v>
      </c>
      <c r="D39" s="670">
        <v>35.716447890454042</v>
      </c>
      <c r="E39" s="670">
        <v>35.169344476456565</v>
      </c>
      <c r="F39" s="671">
        <v>23.537227039669784</v>
      </c>
      <c r="I39" s="663"/>
    </row>
    <row r="40" spans="1:17" x14ac:dyDescent="0.4">
      <c r="A40" s="687"/>
      <c r="B40" s="668" t="s">
        <v>649</v>
      </c>
      <c r="C40" s="672">
        <v>1.3846141552512132</v>
      </c>
      <c r="D40" s="673">
        <v>1.3846141552511411</v>
      </c>
      <c r="E40" s="673">
        <v>1.3846141552511411</v>
      </c>
      <c r="F40" s="674">
        <v>5.4331104057467146</v>
      </c>
      <c r="I40" s="663"/>
    </row>
    <row r="41" spans="1:17" x14ac:dyDescent="0.4">
      <c r="A41" s="688"/>
      <c r="B41" s="675" t="s">
        <v>650</v>
      </c>
      <c r="C41" s="673">
        <v>37.56218642519309</v>
      </c>
      <c r="D41" s="673">
        <v>37.101062045705177</v>
      </c>
      <c r="E41" s="673">
        <v>36.553958631707701</v>
      </c>
      <c r="F41" s="674">
        <v>28.970337445416501</v>
      </c>
      <c r="I41" s="663"/>
    </row>
    <row r="42" spans="1:17" s="662" customFormat="1" x14ac:dyDescent="0.4">
      <c r="A42" s="685" t="s">
        <v>2</v>
      </c>
      <c r="B42" s="686" t="s">
        <v>648</v>
      </c>
      <c r="C42" s="670">
        <v>29.339450752809846</v>
      </c>
      <c r="D42" s="670">
        <v>34.99051129870044</v>
      </c>
      <c r="E42" s="670">
        <v>34.176445099854995</v>
      </c>
      <c r="F42" s="671">
        <v>37.839266732361253</v>
      </c>
      <c r="I42" s="663"/>
      <c r="P42" s="663"/>
      <c r="Q42" s="663"/>
    </row>
    <row r="43" spans="1:17" s="662" customFormat="1" x14ac:dyDescent="0.4">
      <c r="A43" s="687"/>
      <c r="B43" s="668" t="s">
        <v>649</v>
      </c>
      <c r="C43" s="672"/>
      <c r="D43" s="673">
        <v>0</v>
      </c>
      <c r="E43" s="673">
        <v>0</v>
      </c>
      <c r="F43" s="674">
        <v>0</v>
      </c>
      <c r="I43" s="663"/>
      <c r="P43" s="663"/>
      <c r="Q43" s="663"/>
    </row>
    <row r="44" spans="1:17" s="662" customFormat="1" x14ac:dyDescent="0.4">
      <c r="A44" s="688"/>
      <c r="B44" s="675" t="s">
        <v>650</v>
      </c>
      <c r="C44" s="673">
        <v>29.339450752809846</v>
      </c>
      <c r="D44" s="673">
        <v>34.99051129870044</v>
      </c>
      <c r="E44" s="673">
        <v>34.176445099854995</v>
      </c>
      <c r="F44" s="674">
        <v>37.839266732361253</v>
      </c>
      <c r="I44" s="663"/>
      <c r="P44" s="663"/>
      <c r="Q44" s="663"/>
    </row>
    <row r="45" spans="1:17" s="662" customFormat="1" x14ac:dyDescent="0.4">
      <c r="A45" s="685" t="s">
        <v>6</v>
      </c>
      <c r="B45" s="686" t="s">
        <v>648</v>
      </c>
      <c r="C45" s="670">
        <v>30.302800448978033</v>
      </c>
      <c r="D45" s="670">
        <v>30.692332871573129</v>
      </c>
      <c r="E45" s="670">
        <v>30.692332871573129</v>
      </c>
      <c r="F45" s="671">
        <v>28.134130354647869</v>
      </c>
      <c r="I45" s="663"/>
      <c r="P45" s="663"/>
      <c r="Q45" s="663"/>
    </row>
    <row r="46" spans="1:17" s="662" customFormat="1" x14ac:dyDescent="0.4">
      <c r="A46" s="687"/>
      <c r="B46" s="668" t="s">
        <v>649</v>
      </c>
      <c r="C46" s="672">
        <v>11.970538978619325</v>
      </c>
      <c r="D46" s="673">
        <v>12.419165124674718</v>
      </c>
      <c r="E46" s="673">
        <v>12.419165124674718</v>
      </c>
      <c r="F46" s="674">
        <v>11.845655204145798</v>
      </c>
      <c r="I46" s="663"/>
      <c r="P46" s="663"/>
      <c r="Q46" s="663"/>
    </row>
    <row r="47" spans="1:17" s="662" customFormat="1" x14ac:dyDescent="0.4">
      <c r="A47" s="688"/>
      <c r="B47" s="675" t="s">
        <v>650</v>
      </c>
      <c r="C47" s="673">
        <v>42.273339427597087</v>
      </c>
      <c r="D47" s="673">
        <v>43.111497996247856</v>
      </c>
      <c r="E47" s="673">
        <v>43.111497996247856</v>
      </c>
      <c r="F47" s="674">
        <v>39.979785558793665</v>
      </c>
      <c r="I47" s="663"/>
      <c r="P47" s="663"/>
      <c r="Q47" s="663"/>
    </row>
    <row r="48" spans="1:17" s="662" customFormat="1" x14ac:dyDescent="0.4">
      <c r="A48" s="685" t="s">
        <v>4</v>
      </c>
      <c r="B48" s="686" t="s">
        <v>648</v>
      </c>
      <c r="C48" s="670">
        <v>24.080973255064301</v>
      </c>
      <c r="D48" s="670">
        <v>24.117560426709939</v>
      </c>
      <c r="E48" s="670">
        <v>24.117560426709939</v>
      </c>
      <c r="F48" s="671">
        <v>26.474517334530852</v>
      </c>
      <c r="I48" s="663"/>
      <c r="P48" s="663"/>
      <c r="Q48" s="663"/>
    </row>
    <row r="49" spans="1:17" s="662" customFormat="1" x14ac:dyDescent="0.4">
      <c r="A49" s="687"/>
      <c r="B49" s="668" t="s">
        <v>649</v>
      </c>
      <c r="C49" s="672">
        <v>0.27347979339637407</v>
      </c>
      <c r="D49" s="673">
        <v>0.23641235128202157</v>
      </c>
      <c r="E49" s="673">
        <v>0.23641235128202157</v>
      </c>
      <c r="F49" s="674">
        <v>0.69876329147289895</v>
      </c>
      <c r="I49" s="663"/>
      <c r="P49" s="663"/>
      <c r="Q49" s="663"/>
    </row>
    <row r="50" spans="1:17" s="662" customFormat="1" x14ac:dyDescent="0.4">
      <c r="A50" s="688"/>
      <c r="B50" s="675" t="s">
        <v>650</v>
      </c>
      <c r="C50" s="673">
        <v>24.354453048460634</v>
      </c>
      <c r="D50" s="673">
        <v>24.353972777991959</v>
      </c>
      <c r="E50" s="673">
        <v>24.353972777991959</v>
      </c>
      <c r="F50" s="674">
        <v>27.173280626003748</v>
      </c>
      <c r="I50" s="663"/>
      <c r="P50" s="663"/>
      <c r="Q50" s="663"/>
    </row>
    <row r="51" spans="1:17" s="662" customFormat="1" x14ac:dyDescent="0.4">
      <c r="A51" s="685" t="s">
        <v>5</v>
      </c>
      <c r="B51" s="686" t="s">
        <v>648</v>
      </c>
      <c r="C51" s="670">
        <v>26.2497061225145</v>
      </c>
      <c r="D51" s="670">
        <v>27.160037026065982</v>
      </c>
      <c r="E51" s="670">
        <v>27.160037026065982</v>
      </c>
      <c r="F51" s="671">
        <v>29.036446409158589</v>
      </c>
      <c r="I51" s="663"/>
      <c r="P51" s="663"/>
      <c r="Q51" s="663"/>
    </row>
    <row r="52" spans="1:17" s="662" customFormat="1" x14ac:dyDescent="0.4">
      <c r="A52" s="687"/>
      <c r="B52" s="668" t="s">
        <v>649</v>
      </c>
      <c r="C52" s="672">
        <v>4.6501694304253691</v>
      </c>
      <c r="D52" s="673">
        <v>3.5874118180478995</v>
      </c>
      <c r="E52" s="673">
        <v>3.5874118180478995</v>
      </c>
      <c r="F52" s="674">
        <v>8.6227684153486734</v>
      </c>
      <c r="I52" s="663"/>
      <c r="P52" s="663"/>
      <c r="Q52" s="663"/>
    </row>
    <row r="53" spans="1:17" s="662" customFormat="1" x14ac:dyDescent="0.4">
      <c r="A53" s="688"/>
      <c r="B53" s="675" t="s">
        <v>650</v>
      </c>
      <c r="C53" s="673">
        <v>30.899875552939864</v>
      </c>
      <c r="D53" s="673">
        <v>30.74744884411389</v>
      </c>
      <c r="E53" s="673">
        <v>30.74744884411389</v>
      </c>
      <c r="F53" s="674">
        <v>37.659214824507266</v>
      </c>
      <c r="I53" s="663"/>
      <c r="P53" s="663"/>
      <c r="Q53" s="663"/>
    </row>
    <row r="54" spans="1:17" s="662" customFormat="1" x14ac:dyDescent="0.4">
      <c r="A54" s="685" t="s">
        <v>1</v>
      </c>
      <c r="B54" s="686" t="s">
        <v>648</v>
      </c>
      <c r="C54" s="670">
        <v>25.810293189395679</v>
      </c>
      <c r="D54" s="670">
        <v>25.184978558028536</v>
      </c>
      <c r="E54" s="670">
        <v>25.184978558028536</v>
      </c>
      <c r="F54" s="671">
        <v>27.684763579266381</v>
      </c>
      <c r="I54" s="663"/>
      <c r="P54" s="663"/>
      <c r="Q54" s="663"/>
    </row>
    <row r="55" spans="1:17" s="662" customFormat="1" x14ac:dyDescent="0.4">
      <c r="A55" s="687"/>
      <c r="B55" s="668" t="s">
        <v>649</v>
      </c>
      <c r="C55" s="672">
        <v>5.7536081715337692</v>
      </c>
      <c r="D55" s="673">
        <v>6.0325570392604533</v>
      </c>
      <c r="E55" s="673">
        <v>6.0325570392604533</v>
      </c>
      <c r="F55" s="674">
        <v>16.362003904041458</v>
      </c>
      <c r="I55" s="663"/>
      <c r="P55" s="663"/>
      <c r="Q55" s="663"/>
    </row>
    <row r="56" spans="1:17" s="662" customFormat="1" x14ac:dyDescent="0.4">
      <c r="A56" s="688"/>
      <c r="B56" s="675" t="s">
        <v>650</v>
      </c>
      <c r="C56" s="673">
        <v>31.563901360930167</v>
      </c>
      <c r="D56" s="673">
        <v>31.217535597288983</v>
      </c>
      <c r="E56" s="673">
        <v>31.217535597288983</v>
      </c>
      <c r="F56" s="674">
        <v>44.046767483307846</v>
      </c>
      <c r="I56" s="663"/>
      <c r="P56" s="663"/>
      <c r="Q56" s="663"/>
    </row>
    <row r="57" spans="1:17" s="662" customFormat="1" x14ac:dyDescent="0.4">
      <c r="A57" s="689" t="s">
        <v>3</v>
      </c>
      <c r="B57" s="668" t="s">
        <v>648</v>
      </c>
      <c r="C57" s="690">
        <v>21.561525897507032</v>
      </c>
      <c r="D57" s="690">
        <v>22.209831971877268</v>
      </c>
      <c r="E57" s="690">
        <v>22.209831971877268</v>
      </c>
      <c r="F57" s="691">
        <v>27.834943208675323</v>
      </c>
      <c r="I57" s="663"/>
      <c r="P57" s="663"/>
      <c r="Q57" s="663"/>
    </row>
    <row r="58" spans="1:17" s="662" customFormat="1" x14ac:dyDescent="0.4">
      <c r="A58" s="692"/>
      <c r="B58" s="668" t="s">
        <v>649</v>
      </c>
      <c r="C58" s="672">
        <v>9.1554252986305347</v>
      </c>
      <c r="D58" s="673">
        <v>9.1554252986301368</v>
      </c>
      <c r="E58" s="673">
        <v>9.1554252986301368</v>
      </c>
      <c r="F58" s="674">
        <v>25.345050121170679</v>
      </c>
      <c r="I58" s="663"/>
      <c r="P58" s="663"/>
      <c r="Q58" s="663"/>
    </row>
    <row r="59" spans="1:17" s="662" customFormat="1" x14ac:dyDescent="0.4">
      <c r="A59" s="693"/>
      <c r="B59" s="675" t="s">
        <v>650</v>
      </c>
      <c r="C59" s="673">
        <v>30.716951196137288</v>
      </c>
      <c r="D59" s="673">
        <v>31.365257270507403</v>
      </c>
      <c r="E59" s="673">
        <v>31.365257270507403</v>
      </c>
      <c r="F59" s="674">
        <v>53.179993329846006</v>
      </c>
      <c r="P59" s="663"/>
      <c r="Q59" s="663"/>
    </row>
    <row r="62" spans="1:17" s="662" customFormat="1" x14ac:dyDescent="0.4">
      <c r="A62" s="663"/>
      <c r="P62" s="663"/>
      <c r="Q62" s="663"/>
    </row>
    <row r="63" spans="1:17" x14ac:dyDescent="0.4">
      <c r="A63" s="663" t="s">
        <v>652</v>
      </c>
    </row>
    <row r="64" spans="1:17" s="662" customFormat="1" x14ac:dyDescent="0.4">
      <c r="A64" s="683"/>
      <c r="B64" s="694" t="s">
        <v>653</v>
      </c>
      <c r="C64" s="695" t="s">
        <v>653</v>
      </c>
      <c r="D64" s="696" t="s">
        <v>654</v>
      </c>
      <c r="E64" s="696" t="s">
        <v>655</v>
      </c>
      <c r="F64" s="696" t="s">
        <v>656</v>
      </c>
      <c r="G64" s="697" t="s">
        <v>657</v>
      </c>
      <c r="H64" s="694" t="s">
        <v>658</v>
      </c>
      <c r="P64" s="663"/>
      <c r="Q64" s="663"/>
    </row>
    <row r="65" spans="1:17" s="662" customFormat="1" x14ac:dyDescent="0.4">
      <c r="A65" s="698" t="s">
        <v>8</v>
      </c>
      <c r="B65" s="699">
        <v>37.56218642519309</v>
      </c>
      <c r="C65" s="700">
        <v>1</v>
      </c>
      <c r="D65" s="701">
        <v>-1.2276292286825859E-2</v>
      </c>
      <c r="E65" s="701">
        <v>-1.4565270716790119E-2</v>
      </c>
      <c r="F65" s="701">
        <v>-0.20189509472230399</v>
      </c>
      <c r="G65" s="702">
        <v>-0.22873665772591997</v>
      </c>
      <c r="H65" s="699">
        <v>28.970337445416501</v>
      </c>
      <c r="P65" s="663"/>
      <c r="Q65" s="663"/>
    </row>
    <row r="66" spans="1:17" s="662" customFormat="1" x14ac:dyDescent="0.4">
      <c r="A66" s="698" t="s">
        <v>6</v>
      </c>
      <c r="B66" s="699">
        <v>42.273339427597087</v>
      </c>
      <c r="C66" s="700">
        <v>1</v>
      </c>
      <c r="D66" s="701">
        <v>1.9827119882173262E-2</v>
      </c>
      <c r="E66" s="701">
        <v>0</v>
      </c>
      <c r="F66" s="701">
        <v>-7.4082447231735155E-2</v>
      </c>
      <c r="G66" s="702">
        <v>-5.4255327349561892E-2</v>
      </c>
      <c r="H66" s="699">
        <v>39.979785558793665</v>
      </c>
      <c r="P66" s="663"/>
      <c r="Q66" s="663"/>
    </row>
    <row r="67" spans="1:17" s="662" customFormat="1" x14ac:dyDescent="0.4">
      <c r="A67" s="698" t="s">
        <v>4</v>
      </c>
      <c r="B67" s="699">
        <v>24.354453048460634</v>
      </c>
      <c r="C67" s="700">
        <v>1</v>
      </c>
      <c r="D67" s="701">
        <v>-1.972002687635641E-5</v>
      </c>
      <c r="E67" s="701">
        <v>0</v>
      </c>
      <c r="F67" s="701">
        <v>0.11576149307898287</v>
      </c>
      <c r="G67" s="702">
        <v>0.11574177305210652</v>
      </c>
      <c r="H67" s="699">
        <v>27.173280626003748</v>
      </c>
      <c r="P67" s="663"/>
      <c r="Q67" s="663"/>
    </row>
    <row r="68" spans="1:17" s="662" customFormat="1" x14ac:dyDescent="0.4">
      <c r="A68" s="698" t="s">
        <v>5</v>
      </c>
      <c r="B68" s="699">
        <v>30.899875552939864</v>
      </c>
      <c r="C68" s="700">
        <v>1</v>
      </c>
      <c r="D68" s="701">
        <v>-4.9329230651698197E-3</v>
      </c>
      <c r="E68" s="701">
        <v>0</v>
      </c>
      <c r="F68" s="701">
        <v>0.22368264780068928</v>
      </c>
      <c r="G68" s="702">
        <v>0.21874972473551946</v>
      </c>
      <c r="H68" s="699">
        <v>37.659214824507266</v>
      </c>
      <c r="P68" s="663"/>
      <c r="Q68" s="663"/>
    </row>
    <row r="69" spans="1:17" s="662" customFormat="1" x14ac:dyDescent="0.4">
      <c r="A69" s="698" t="s">
        <v>2</v>
      </c>
      <c r="B69" s="699">
        <v>29.339450752809846</v>
      </c>
      <c r="C69" s="700">
        <v>1</v>
      </c>
      <c r="D69" s="701">
        <v>0.19260962291018319</v>
      </c>
      <c r="E69" s="701">
        <v>-2.7746470297078826E-2</v>
      </c>
      <c r="F69" s="701">
        <v>0.12484288350747223</v>
      </c>
      <c r="G69" s="702">
        <v>0.2897060361205766</v>
      </c>
      <c r="H69" s="699">
        <v>37.839266732361253</v>
      </c>
      <c r="P69" s="663"/>
      <c r="Q69" s="663"/>
    </row>
    <row r="70" spans="1:17" s="662" customFormat="1" x14ac:dyDescent="0.4">
      <c r="A70" s="698" t="s">
        <v>1</v>
      </c>
      <c r="B70" s="699">
        <v>31.563901360930167</v>
      </c>
      <c r="C70" s="700">
        <v>1</v>
      </c>
      <c r="D70" s="701">
        <v>-1.0973477571119154E-2</v>
      </c>
      <c r="E70" s="701">
        <v>0</v>
      </c>
      <c r="F70" s="701">
        <v>0.40645266690317633</v>
      </c>
      <c r="G70" s="702">
        <v>0.39547918933205717</v>
      </c>
      <c r="H70" s="699">
        <v>44.046767483307846</v>
      </c>
      <c r="P70" s="663"/>
      <c r="Q70" s="663"/>
    </row>
    <row r="71" spans="1:17" s="662" customFormat="1" x14ac:dyDescent="0.4">
      <c r="A71" s="703" t="s">
        <v>3</v>
      </c>
      <c r="B71" s="704">
        <v>30.716951196137288</v>
      </c>
      <c r="C71" s="705">
        <v>1</v>
      </c>
      <c r="D71" s="706">
        <v>2.1105808002574191E-2</v>
      </c>
      <c r="E71" s="706">
        <v>0</v>
      </c>
      <c r="F71" s="706">
        <v>0.71018558840832635</v>
      </c>
      <c r="G71" s="707">
        <v>0.73129139641090057</v>
      </c>
      <c r="H71" s="704">
        <v>53.179993329846006</v>
      </c>
      <c r="P71" s="663"/>
      <c r="Q71" s="663"/>
    </row>
  </sheetData>
  <mergeCells count="1">
    <mergeCell ref="A26:M27"/>
  </mergeCells>
  <pageMargins left="0.7" right="0.7" top="0.75" bottom="0.75" header="0.3" footer="0.3"/>
  <pageSetup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tabColor theme="2" tint="-0.499984740745262"/>
  </sheetPr>
  <dimension ref="A1:K76"/>
  <sheetViews>
    <sheetView zoomScale="80" zoomScaleNormal="80" workbookViewId="0"/>
  </sheetViews>
  <sheetFormatPr defaultColWidth="8.71875" defaultRowHeight="12.3" x14ac:dyDescent="0.4"/>
  <cols>
    <col min="1" max="1" width="8.71875" style="75"/>
    <col min="2" max="2" width="0.27734375" style="75" customWidth="1"/>
    <col min="3" max="3" width="6.27734375" style="130" customWidth="1"/>
    <col min="4" max="4" width="10.44140625" style="75" bestFit="1" customWidth="1"/>
    <col min="5" max="5" width="6.71875" style="75" bestFit="1" customWidth="1"/>
    <col min="6" max="6" width="10.44140625" style="75" bestFit="1" customWidth="1"/>
    <col min="7" max="7" width="6.71875" style="75" bestFit="1" customWidth="1"/>
    <col min="8" max="8" width="8.71875" style="75" bestFit="1" customWidth="1"/>
    <col min="9" max="16384" width="8.71875" style="75"/>
  </cols>
  <sheetData>
    <row r="1" spans="1:1" ht="14.4" x14ac:dyDescent="0.55000000000000004">
      <c r="A1" s="36" t="s">
        <v>95</v>
      </c>
    </row>
    <row r="3" spans="1:1" x14ac:dyDescent="0.4">
      <c r="A3" s="73"/>
    </row>
    <row r="4" spans="1:1" ht="12.6" x14ac:dyDescent="0.4">
      <c r="A4" s="83"/>
    </row>
    <row r="5" spans="1:1" ht="12.6" x14ac:dyDescent="0.45">
      <c r="A5" s="72"/>
    </row>
    <row r="22" spans="1:11" ht="12.6" x14ac:dyDescent="0.45">
      <c r="A22" s="72" t="s">
        <v>96</v>
      </c>
    </row>
    <row r="24" spans="1:11" x14ac:dyDescent="0.4">
      <c r="A24" s="23"/>
      <c r="B24" s="23"/>
      <c r="C24" s="23"/>
    </row>
    <row r="25" spans="1:11" x14ac:dyDescent="0.4">
      <c r="A25" s="120"/>
      <c r="B25" s="114"/>
      <c r="C25" s="114"/>
      <c r="D25" s="473" t="s">
        <v>87</v>
      </c>
      <c r="E25" s="474" t="s">
        <v>88</v>
      </c>
      <c r="F25" s="474" t="s">
        <v>87</v>
      </c>
      <c r="G25" s="475" t="s">
        <v>88</v>
      </c>
      <c r="H25" s="404" t="s">
        <v>31</v>
      </c>
    </row>
    <row r="26" spans="1:11" x14ac:dyDescent="0.4">
      <c r="A26" s="117"/>
      <c r="B26" s="114"/>
      <c r="C26" s="114"/>
      <c r="D26" s="476" t="s">
        <v>89</v>
      </c>
      <c r="E26" s="477" t="s">
        <v>89</v>
      </c>
      <c r="F26" s="477" t="s">
        <v>90</v>
      </c>
      <c r="G26" s="478" t="s">
        <v>90</v>
      </c>
      <c r="H26" s="81" t="s">
        <v>74</v>
      </c>
    </row>
    <row r="27" spans="1:11" x14ac:dyDescent="0.4">
      <c r="A27" s="893" t="s">
        <v>28</v>
      </c>
      <c r="B27" s="116"/>
      <c r="C27" s="116">
        <v>2014</v>
      </c>
      <c r="D27" s="269">
        <v>25.052419999999998</v>
      </c>
      <c r="E27" s="270">
        <v>0</v>
      </c>
      <c r="F27" s="270">
        <v>19.511699999999998</v>
      </c>
      <c r="G27" s="271">
        <v>0</v>
      </c>
      <c r="H27" s="272">
        <v>44.564119999999996</v>
      </c>
      <c r="I27" s="490"/>
    </row>
    <row r="28" spans="1:11" x14ac:dyDescent="0.4">
      <c r="A28" s="894"/>
      <c r="B28" s="114" t="s">
        <v>91</v>
      </c>
      <c r="C28" s="114">
        <v>2015</v>
      </c>
      <c r="D28" s="273">
        <v>33.055120000000009</v>
      </c>
      <c r="E28" s="274">
        <v>0</v>
      </c>
      <c r="F28" s="274">
        <v>23.763491999999999</v>
      </c>
      <c r="G28" s="275">
        <v>0</v>
      </c>
      <c r="H28" s="276">
        <v>56.818612000000009</v>
      </c>
      <c r="I28" s="490"/>
    </row>
    <row r="29" spans="1:11" x14ac:dyDescent="0.4">
      <c r="A29" s="894"/>
      <c r="B29" s="115"/>
      <c r="C29" s="115">
        <v>2016</v>
      </c>
      <c r="D29" s="273">
        <v>36.977478000000005</v>
      </c>
      <c r="E29" s="274">
        <v>0</v>
      </c>
      <c r="F29" s="274">
        <v>83.332539199999999</v>
      </c>
      <c r="G29" s="275">
        <v>0</v>
      </c>
      <c r="H29" s="276">
        <v>120.3100172</v>
      </c>
      <c r="I29" s="490"/>
    </row>
    <row r="30" spans="1:11" x14ac:dyDescent="0.4">
      <c r="A30" s="894"/>
      <c r="B30" s="115"/>
      <c r="C30" s="115">
        <v>2017</v>
      </c>
      <c r="D30" s="273">
        <v>83.578314000762916</v>
      </c>
      <c r="E30" s="274">
        <v>0</v>
      </c>
      <c r="F30" s="274">
        <v>104.93103424954224</v>
      </c>
      <c r="G30" s="275">
        <v>0</v>
      </c>
      <c r="H30" s="276">
        <v>188.50934825030515</v>
      </c>
      <c r="I30" s="490"/>
    </row>
    <row r="31" spans="1:11" x14ac:dyDescent="0.4">
      <c r="A31" s="894"/>
      <c r="B31" s="114">
        <v>2019</v>
      </c>
      <c r="C31" s="114">
        <v>2018</v>
      </c>
      <c r="D31" s="273">
        <v>138.19843750059999</v>
      </c>
      <c r="E31" s="274">
        <v>11.556250000000006</v>
      </c>
      <c r="F31" s="274">
        <v>115.5446449976</v>
      </c>
      <c r="G31" s="275">
        <v>17.666709999999998</v>
      </c>
      <c r="H31" s="276">
        <v>282.96604249820001</v>
      </c>
      <c r="I31" s="490"/>
    </row>
    <row r="32" spans="1:11" x14ac:dyDescent="0.4">
      <c r="A32" s="895"/>
      <c r="B32" s="119"/>
      <c r="C32" s="119">
        <v>2019</v>
      </c>
      <c r="D32" s="277">
        <v>155.49879600068661</v>
      </c>
      <c r="E32" s="278">
        <v>43.285118000000004</v>
      </c>
      <c r="F32" s="278">
        <v>109.78472499961853</v>
      </c>
      <c r="G32" s="279">
        <v>58.583096399999995</v>
      </c>
      <c r="H32" s="280">
        <v>367.15173540030509</v>
      </c>
      <c r="I32" s="490"/>
      <c r="K32" s="122"/>
    </row>
    <row r="33" spans="1:9" x14ac:dyDescent="0.4">
      <c r="A33" s="118" t="s">
        <v>83</v>
      </c>
      <c r="B33" s="114"/>
      <c r="C33" s="114"/>
      <c r="D33" s="273"/>
      <c r="E33" s="274"/>
      <c r="F33" s="274"/>
      <c r="G33" s="281"/>
      <c r="H33" s="276"/>
    </row>
    <row r="34" spans="1:9" x14ac:dyDescent="0.4">
      <c r="A34" s="893" t="s">
        <v>9</v>
      </c>
      <c r="B34" s="116"/>
      <c r="C34" s="116">
        <v>2014</v>
      </c>
      <c r="D34" s="269">
        <v>66.673449999999988</v>
      </c>
      <c r="E34" s="270">
        <v>0</v>
      </c>
      <c r="F34" s="270">
        <v>29.202450000000002</v>
      </c>
      <c r="G34" s="282">
        <v>0</v>
      </c>
      <c r="H34" s="272">
        <v>95.875899999999987</v>
      </c>
      <c r="I34" s="122"/>
    </row>
    <row r="35" spans="1:9" x14ac:dyDescent="0.4">
      <c r="A35" s="894"/>
      <c r="B35" s="114" t="s">
        <v>91</v>
      </c>
      <c r="C35" s="114">
        <v>2015</v>
      </c>
      <c r="D35" s="273">
        <v>65.027284999999992</v>
      </c>
      <c r="E35" s="274">
        <v>0</v>
      </c>
      <c r="F35" s="274">
        <v>44.562560000000005</v>
      </c>
      <c r="G35" s="283">
        <v>0</v>
      </c>
      <c r="H35" s="276">
        <v>109.589845</v>
      </c>
      <c r="I35" s="122"/>
    </row>
    <row r="36" spans="1:9" x14ac:dyDescent="0.4">
      <c r="A36" s="894"/>
      <c r="B36" s="115"/>
      <c r="C36" s="115">
        <v>2016</v>
      </c>
      <c r="D36" s="273">
        <v>74.751289999999997</v>
      </c>
      <c r="E36" s="274">
        <v>0</v>
      </c>
      <c r="F36" s="274">
        <v>66.924159999999986</v>
      </c>
      <c r="G36" s="283">
        <v>0</v>
      </c>
      <c r="H36" s="276">
        <v>141.67544999999998</v>
      </c>
      <c r="I36" s="122"/>
    </row>
    <row r="37" spans="1:9" x14ac:dyDescent="0.4">
      <c r="A37" s="894"/>
      <c r="B37" s="115"/>
      <c r="C37" s="115">
        <v>2017</v>
      </c>
      <c r="D37" s="273">
        <v>98.726169967241304</v>
      </c>
      <c r="E37" s="274">
        <v>0</v>
      </c>
      <c r="F37" s="274">
        <v>81.44831500324247</v>
      </c>
      <c r="G37" s="283">
        <v>0</v>
      </c>
      <c r="H37" s="276">
        <v>180.17448497048377</v>
      </c>
      <c r="I37" s="122"/>
    </row>
    <row r="38" spans="1:9" x14ac:dyDescent="0.4">
      <c r="A38" s="894"/>
      <c r="B38" s="114">
        <v>2019</v>
      </c>
      <c r="C38" s="114">
        <v>2018</v>
      </c>
      <c r="D38" s="273">
        <v>138.14305501430002</v>
      </c>
      <c r="E38" s="274">
        <v>2.1899899951999999</v>
      </c>
      <c r="F38" s="274">
        <v>91.001744948899983</v>
      </c>
      <c r="G38" s="283">
        <v>0.82840001220000004</v>
      </c>
      <c r="H38" s="276">
        <v>232.1631899706</v>
      </c>
      <c r="I38" s="122"/>
    </row>
    <row r="39" spans="1:9" x14ac:dyDescent="0.4">
      <c r="A39" s="895"/>
      <c r="B39" s="119"/>
      <c r="C39" s="119">
        <v>2019</v>
      </c>
      <c r="D39" s="277">
        <v>158.94881399866483</v>
      </c>
      <c r="E39" s="278">
        <v>2.3704999999999998</v>
      </c>
      <c r="F39" s="278">
        <v>55.640009999999997</v>
      </c>
      <c r="G39" s="284">
        <v>8.5428999999999995</v>
      </c>
      <c r="H39" s="280">
        <v>225.50222399866482</v>
      </c>
      <c r="I39" s="122"/>
    </row>
    <row r="40" spans="1:9" x14ac:dyDescent="0.4">
      <c r="A40" s="118" t="s">
        <v>83</v>
      </c>
      <c r="B40" s="114"/>
      <c r="C40" s="114"/>
      <c r="D40" s="273"/>
      <c r="E40" s="274"/>
      <c r="F40" s="274"/>
      <c r="G40" s="283"/>
      <c r="H40" s="276"/>
    </row>
    <row r="41" spans="1:9" x14ac:dyDescent="0.4">
      <c r="A41" s="893" t="s">
        <v>29</v>
      </c>
      <c r="B41" s="116"/>
      <c r="C41" s="116">
        <v>2014</v>
      </c>
      <c r="D41" s="269">
        <v>79.966379999999987</v>
      </c>
      <c r="E41" s="270">
        <v>0</v>
      </c>
      <c r="F41" s="270">
        <v>65.174700000000001</v>
      </c>
      <c r="G41" s="282">
        <v>0</v>
      </c>
      <c r="H41" s="272">
        <v>145.14107999999999</v>
      </c>
    </row>
    <row r="42" spans="1:9" x14ac:dyDescent="0.4">
      <c r="A42" s="894"/>
      <c r="B42" s="114" t="s">
        <v>91</v>
      </c>
      <c r="C42" s="114">
        <v>2015</v>
      </c>
      <c r="D42" s="273">
        <v>105.119612</v>
      </c>
      <c r="E42" s="274">
        <v>0</v>
      </c>
      <c r="F42" s="274">
        <v>58.229665999999995</v>
      </c>
      <c r="G42" s="283">
        <v>0</v>
      </c>
      <c r="H42" s="276">
        <v>163.349278</v>
      </c>
    </row>
    <row r="43" spans="1:9" x14ac:dyDescent="0.4">
      <c r="A43" s="894"/>
      <c r="B43" s="115"/>
      <c r="C43" s="115">
        <v>2016</v>
      </c>
      <c r="D43" s="273">
        <v>93.619381999999987</v>
      </c>
      <c r="E43" s="274">
        <v>0</v>
      </c>
      <c r="F43" s="274">
        <v>39.756319000000005</v>
      </c>
      <c r="G43" s="283">
        <v>0</v>
      </c>
      <c r="H43" s="276">
        <v>133.37570099999999</v>
      </c>
    </row>
    <row r="44" spans="1:9" x14ac:dyDescent="0.4">
      <c r="A44" s="894"/>
      <c r="B44" s="115"/>
      <c r="C44" s="115">
        <v>2017</v>
      </c>
      <c r="D44" s="273">
        <v>74.770107979254732</v>
      </c>
      <c r="E44" s="274">
        <v>0</v>
      </c>
      <c r="F44" s="274">
        <v>36.100360000000002</v>
      </c>
      <c r="G44" s="283">
        <v>0</v>
      </c>
      <c r="H44" s="276">
        <v>110.87046797925473</v>
      </c>
    </row>
    <row r="45" spans="1:9" x14ac:dyDescent="0.4">
      <c r="A45" s="894"/>
      <c r="B45" s="114">
        <v>2019</v>
      </c>
      <c r="C45" s="114">
        <v>2018</v>
      </c>
      <c r="D45" s="273">
        <v>58.247327004509998</v>
      </c>
      <c r="E45" s="274">
        <v>0.10580000000000001</v>
      </c>
      <c r="F45" s="274">
        <v>27.420940002399998</v>
      </c>
      <c r="G45" s="283">
        <v>0.23845</v>
      </c>
      <c r="H45" s="276">
        <v>86.012517006910002</v>
      </c>
    </row>
    <row r="46" spans="1:9" x14ac:dyDescent="0.4">
      <c r="A46" s="895"/>
      <c r="B46" s="119"/>
      <c r="C46" s="119">
        <v>2019</v>
      </c>
      <c r="D46" s="277">
        <v>48.279304003906262</v>
      </c>
      <c r="E46" s="278">
        <v>0.3488</v>
      </c>
      <c r="F46" s="278">
        <v>28.447029998817445</v>
      </c>
      <c r="G46" s="284">
        <v>0.13150000000000001</v>
      </c>
      <c r="H46" s="280">
        <v>77.206634002723703</v>
      </c>
    </row>
    <row r="47" spans="1:9" x14ac:dyDescent="0.4">
      <c r="A47" s="118" t="s">
        <v>83</v>
      </c>
      <c r="B47" s="114"/>
      <c r="C47" s="114"/>
      <c r="D47" s="273"/>
      <c r="E47" s="274"/>
      <c r="F47" s="274"/>
      <c r="G47" s="283"/>
      <c r="H47" s="276"/>
    </row>
    <row r="48" spans="1:9" x14ac:dyDescent="0.4">
      <c r="A48" s="893" t="s">
        <v>92</v>
      </c>
      <c r="B48" s="116"/>
      <c r="C48" s="116">
        <v>2014</v>
      </c>
      <c r="D48" s="269">
        <v>0</v>
      </c>
      <c r="E48" s="270"/>
      <c r="F48" s="270">
        <v>0</v>
      </c>
      <c r="G48" s="282"/>
      <c r="H48" s="272">
        <v>0</v>
      </c>
    </row>
    <row r="49" spans="1:8" x14ac:dyDescent="0.4">
      <c r="A49" s="894"/>
      <c r="B49" s="114" t="s">
        <v>93</v>
      </c>
      <c r="C49" s="114">
        <v>2015</v>
      </c>
      <c r="D49" s="273">
        <v>1.7607400000000002</v>
      </c>
      <c r="E49" s="274"/>
      <c r="F49" s="274">
        <v>5.5423999999999998</v>
      </c>
      <c r="G49" s="283"/>
      <c r="H49" s="276">
        <v>7.30314</v>
      </c>
    </row>
    <row r="50" spans="1:8" x14ac:dyDescent="0.4">
      <c r="A50" s="894"/>
      <c r="B50" s="115"/>
      <c r="C50" s="115">
        <v>2016</v>
      </c>
      <c r="D50" s="273">
        <v>5.1003499999999997</v>
      </c>
      <c r="E50" s="274"/>
      <c r="F50" s="274">
        <v>6.6378149999999989</v>
      </c>
      <c r="G50" s="283"/>
      <c r="H50" s="276">
        <v>11.738164999999999</v>
      </c>
    </row>
    <row r="51" spans="1:8" x14ac:dyDescent="0.4">
      <c r="A51" s="894"/>
      <c r="B51" s="115"/>
      <c r="C51" s="115">
        <v>2017</v>
      </c>
      <c r="D51" s="273">
        <v>10.055929998245242</v>
      </c>
      <c r="E51" s="274"/>
      <c r="F51" s="274">
        <v>8.8264249991607659</v>
      </c>
      <c r="G51" s="283"/>
      <c r="H51" s="276">
        <v>18.882354997406008</v>
      </c>
    </row>
    <row r="52" spans="1:8" x14ac:dyDescent="0.4">
      <c r="A52" s="894"/>
      <c r="B52" s="114">
        <v>2019</v>
      </c>
      <c r="C52" s="114">
        <v>2018</v>
      </c>
      <c r="D52" s="273">
        <v>9.4100300000000026</v>
      </c>
      <c r="E52" s="274"/>
      <c r="F52" s="274">
        <v>19.623394304529995</v>
      </c>
      <c r="G52" s="283"/>
      <c r="H52" s="276">
        <v>29.033424304529998</v>
      </c>
    </row>
    <row r="53" spans="1:8" x14ac:dyDescent="0.4">
      <c r="A53" s="895"/>
      <c r="B53" s="119"/>
      <c r="C53" s="119">
        <v>2019</v>
      </c>
      <c r="D53" s="277">
        <v>18.066953000000005</v>
      </c>
      <c r="E53" s="278"/>
      <c r="F53" s="278">
        <v>37.336365999999991</v>
      </c>
      <c r="G53" s="284"/>
      <c r="H53" s="280">
        <v>55.403318999999996</v>
      </c>
    </row>
    <row r="54" spans="1:8" x14ac:dyDescent="0.4">
      <c r="A54" s="118" t="s">
        <v>83</v>
      </c>
      <c r="B54" s="114"/>
      <c r="C54" s="114"/>
      <c r="D54" s="273"/>
      <c r="E54" s="274"/>
      <c r="F54" s="274"/>
      <c r="G54" s="283"/>
      <c r="H54" s="276"/>
    </row>
    <row r="55" spans="1:8" x14ac:dyDescent="0.4">
      <c r="A55" s="893" t="s">
        <v>94</v>
      </c>
      <c r="B55" s="116"/>
      <c r="C55" s="116">
        <v>2014</v>
      </c>
      <c r="D55" s="269">
        <v>5.7579999999999991</v>
      </c>
      <c r="E55" s="270"/>
      <c r="F55" s="270">
        <v>4.2050000000000001</v>
      </c>
      <c r="G55" s="282"/>
      <c r="H55" s="272">
        <v>9.9629999999999992</v>
      </c>
    </row>
    <row r="56" spans="1:8" x14ac:dyDescent="0.4">
      <c r="A56" s="894"/>
      <c r="B56" s="114" t="s">
        <v>91</v>
      </c>
      <c r="C56" s="114">
        <v>2015</v>
      </c>
      <c r="D56" s="273">
        <v>9.5540000000000003</v>
      </c>
      <c r="E56" s="274"/>
      <c r="F56" s="274">
        <v>0</v>
      </c>
      <c r="G56" s="283"/>
      <c r="H56" s="276">
        <v>9.5540000000000003</v>
      </c>
    </row>
    <row r="57" spans="1:8" x14ac:dyDescent="0.4">
      <c r="A57" s="894"/>
      <c r="B57" s="115"/>
      <c r="C57" s="115">
        <v>2016</v>
      </c>
      <c r="D57" s="273">
        <v>1.4079999999999999</v>
      </c>
      <c r="E57" s="274"/>
      <c r="F57" s="274">
        <v>0.95220000000000005</v>
      </c>
      <c r="G57" s="283"/>
      <c r="H57" s="276">
        <v>2.3601999999999999</v>
      </c>
    </row>
    <row r="58" spans="1:8" x14ac:dyDescent="0.4">
      <c r="A58" s="894"/>
      <c r="B58" s="115"/>
      <c r="C58" s="115">
        <v>2017</v>
      </c>
      <c r="D58" s="273">
        <v>0.74419999999999997</v>
      </c>
      <c r="E58" s="274"/>
      <c r="F58" s="274">
        <v>8.0599999999999991E-2</v>
      </c>
      <c r="G58" s="283"/>
      <c r="H58" s="276">
        <v>0.82479999999999998</v>
      </c>
    </row>
    <row r="59" spans="1:8" x14ac:dyDescent="0.4">
      <c r="A59" s="894"/>
      <c r="B59" s="114">
        <v>2019</v>
      </c>
      <c r="C59" s="114">
        <v>2018</v>
      </c>
      <c r="D59" s="273">
        <v>0.58479999999999999</v>
      </c>
      <c r="E59" s="274"/>
      <c r="F59" s="274">
        <v>0.64510000000000001</v>
      </c>
      <c r="G59" s="283"/>
      <c r="H59" s="276">
        <v>1.2299</v>
      </c>
    </row>
    <row r="60" spans="1:8" x14ac:dyDescent="0.4">
      <c r="A60" s="895"/>
      <c r="B60" s="119"/>
      <c r="C60" s="119">
        <v>2019</v>
      </c>
      <c r="D60" s="277">
        <v>3.2835000000000001</v>
      </c>
      <c r="E60" s="278"/>
      <c r="F60" s="278">
        <v>0.05</v>
      </c>
      <c r="G60" s="284"/>
      <c r="H60" s="280">
        <v>3.3334999999999999</v>
      </c>
    </row>
    <row r="61" spans="1:8" x14ac:dyDescent="0.4">
      <c r="A61" s="118" t="s">
        <v>83</v>
      </c>
      <c r="B61" s="114"/>
      <c r="C61" s="114"/>
      <c r="D61" s="273"/>
      <c r="E61" s="274"/>
      <c r="F61" s="274"/>
      <c r="G61" s="283"/>
      <c r="H61" s="276"/>
    </row>
    <row r="62" spans="1:8" x14ac:dyDescent="0.4">
      <c r="A62" s="893" t="s">
        <v>30</v>
      </c>
      <c r="B62" s="116"/>
      <c r="C62" s="116">
        <v>2014</v>
      </c>
      <c r="D62" s="269">
        <v>1.7830000000000001</v>
      </c>
      <c r="E62" s="270"/>
      <c r="F62" s="270">
        <v>1.8368</v>
      </c>
      <c r="G62" s="282"/>
      <c r="H62" s="272">
        <v>3.6198000000000001</v>
      </c>
    </row>
    <row r="63" spans="1:8" x14ac:dyDescent="0.4">
      <c r="A63" s="894"/>
      <c r="B63" s="114" t="s">
        <v>91</v>
      </c>
      <c r="C63" s="114">
        <v>2015</v>
      </c>
      <c r="D63" s="273">
        <v>3.169</v>
      </c>
      <c r="E63" s="274"/>
      <c r="F63" s="274">
        <v>0.49199999999999999</v>
      </c>
      <c r="G63" s="283"/>
      <c r="H63" s="276">
        <v>3.661</v>
      </c>
    </row>
    <row r="64" spans="1:8" x14ac:dyDescent="0.4">
      <c r="A64" s="894"/>
      <c r="B64" s="115"/>
      <c r="C64" s="115">
        <v>2016</v>
      </c>
      <c r="D64" s="273">
        <v>0.84499999999999997</v>
      </c>
      <c r="E64" s="274"/>
      <c r="F64" s="274">
        <v>0.03</v>
      </c>
      <c r="G64" s="283"/>
      <c r="H64" s="276">
        <v>0.875</v>
      </c>
    </row>
    <row r="65" spans="1:8" x14ac:dyDescent="0.4">
      <c r="A65" s="894"/>
      <c r="B65" s="115"/>
      <c r="C65" s="115">
        <v>2017</v>
      </c>
      <c r="D65" s="273">
        <v>0.17899999999999999</v>
      </c>
      <c r="E65" s="274"/>
      <c r="F65" s="274">
        <v>1.4E-2</v>
      </c>
      <c r="G65" s="283"/>
      <c r="H65" s="276">
        <v>0.193</v>
      </c>
    </row>
    <row r="66" spans="1:8" x14ac:dyDescent="0.4">
      <c r="A66" s="894"/>
      <c r="B66" s="114">
        <v>2019</v>
      </c>
      <c r="C66" s="114">
        <v>2018</v>
      </c>
      <c r="D66" s="273">
        <v>8.2999999999999963E-2</v>
      </c>
      <c r="E66" s="274"/>
      <c r="F66" s="274">
        <v>0.73599999999999999</v>
      </c>
      <c r="G66" s="283"/>
      <c r="H66" s="276">
        <v>0.81899999999999995</v>
      </c>
    </row>
    <row r="67" spans="1:8" x14ac:dyDescent="0.4">
      <c r="A67" s="895"/>
      <c r="B67" s="119"/>
      <c r="C67" s="119">
        <v>2019</v>
      </c>
      <c r="D67" s="277">
        <v>3.9000000000000007E-2</v>
      </c>
      <c r="E67" s="278"/>
      <c r="F67" s="278">
        <v>1.0999999999999999E-2</v>
      </c>
      <c r="G67" s="284"/>
      <c r="H67" s="280">
        <v>0.05</v>
      </c>
    </row>
    <row r="68" spans="1:8" x14ac:dyDescent="0.4">
      <c r="A68" s="118" t="s">
        <v>83</v>
      </c>
      <c r="B68" s="114"/>
      <c r="C68" s="114"/>
      <c r="D68" s="273"/>
      <c r="E68" s="274"/>
      <c r="F68" s="274"/>
      <c r="G68" s="283"/>
      <c r="H68" s="276"/>
    </row>
    <row r="69" spans="1:8" x14ac:dyDescent="0.4">
      <c r="A69" s="893" t="s">
        <v>52</v>
      </c>
      <c r="B69" s="116"/>
      <c r="C69" s="116">
        <v>2014</v>
      </c>
      <c r="D69" s="269">
        <v>18.349089999999997</v>
      </c>
      <c r="E69" s="270"/>
      <c r="F69" s="270">
        <v>7.0572999999999997</v>
      </c>
      <c r="G69" s="282"/>
      <c r="H69" s="272">
        <v>25.406389999999995</v>
      </c>
    </row>
    <row r="70" spans="1:8" x14ac:dyDescent="0.4">
      <c r="A70" s="894"/>
      <c r="B70" s="114" t="s">
        <v>91</v>
      </c>
      <c r="C70" s="114">
        <v>2015</v>
      </c>
      <c r="D70" s="273">
        <v>9.3648859999999985</v>
      </c>
      <c r="E70" s="274"/>
      <c r="F70" s="274">
        <v>3.796967</v>
      </c>
      <c r="G70" s="283"/>
      <c r="H70" s="276">
        <v>13.161852999999999</v>
      </c>
    </row>
    <row r="71" spans="1:8" x14ac:dyDescent="0.4">
      <c r="A71" s="894"/>
      <c r="B71" s="115"/>
      <c r="C71" s="115">
        <v>2016</v>
      </c>
      <c r="D71" s="273">
        <v>6.0331399999999995</v>
      </c>
      <c r="E71" s="274"/>
      <c r="F71" s="274">
        <v>4.4390900000000002</v>
      </c>
      <c r="G71" s="283"/>
      <c r="H71" s="276">
        <v>10.47223</v>
      </c>
    </row>
    <row r="72" spans="1:8" x14ac:dyDescent="0.4">
      <c r="A72" s="894"/>
      <c r="B72" s="115"/>
      <c r="C72" s="115">
        <v>2017</v>
      </c>
      <c r="D72" s="273">
        <v>3.9890000014305107</v>
      </c>
      <c r="E72" s="274"/>
      <c r="F72" s="274">
        <v>2.2444600000000001</v>
      </c>
      <c r="G72" s="283"/>
      <c r="H72" s="276">
        <v>6.2334600014305108</v>
      </c>
    </row>
    <row r="73" spans="1:8" x14ac:dyDescent="0.4">
      <c r="A73" s="894"/>
      <c r="B73" s="114">
        <v>2019</v>
      </c>
      <c r="C73" s="114">
        <v>2018</v>
      </c>
      <c r="D73" s="273">
        <v>3.6219840007000004</v>
      </c>
      <c r="E73" s="274"/>
      <c r="F73" s="274">
        <v>2.9674510000199996</v>
      </c>
      <c r="G73" s="283"/>
      <c r="H73" s="276">
        <v>6.58943500072</v>
      </c>
    </row>
    <row r="74" spans="1:8" x14ac:dyDescent="0.4">
      <c r="A74" s="895"/>
      <c r="B74" s="119"/>
      <c r="C74" s="119">
        <v>2019</v>
      </c>
      <c r="D74" s="277">
        <v>4.1022789999046321</v>
      </c>
      <c r="E74" s="278"/>
      <c r="F74" s="278">
        <v>0.54540100000000002</v>
      </c>
      <c r="G74" s="284"/>
      <c r="H74" s="280">
        <v>4.6476799999046321</v>
      </c>
    </row>
    <row r="75" spans="1:8" x14ac:dyDescent="0.4">
      <c r="H75" s="4"/>
    </row>
    <row r="76" spans="1:8" x14ac:dyDescent="0.4">
      <c r="H76" s="4"/>
    </row>
  </sheetData>
  <mergeCells count="7">
    <mergeCell ref="A69:A74"/>
    <mergeCell ref="A27:A32"/>
    <mergeCell ref="A34:A39"/>
    <mergeCell ref="A41:A46"/>
    <mergeCell ref="A48:A53"/>
    <mergeCell ref="A55:A60"/>
    <mergeCell ref="A62:A67"/>
  </mergeCells>
  <pageMargins left="0.75" right="0.75" top="1" bottom="1" header="0.5" footer="0.5"/>
  <headerFooter alignWithMargins="0"/>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tabColor theme="2" tint="-0.499984740745262"/>
  </sheetPr>
  <dimension ref="A1:S90"/>
  <sheetViews>
    <sheetView zoomScale="80" zoomScaleNormal="80" workbookViewId="0"/>
  </sheetViews>
  <sheetFormatPr defaultColWidth="8.71875" defaultRowHeight="12.3" x14ac:dyDescent="0.4"/>
  <cols>
    <col min="1" max="1" width="10.5546875" style="130" customWidth="1"/>
    <col min="2" max="2" width="0.27734375" style="130" customWidth="1"/>
    <col min="3" max="3" width="6.27734375" style="130" customWidth="1"/>
    <col min="4" max="4" width="10.44140625" style="130" bestFit="1" customWidth="1"/>
    <col min="5" max="5" width="6.71875" style="130" bestFit="1" customWidth="1"/>
    <col min="6" max="6" width="10.44140625" style="130" bestFit="1" customWidth="1"/>
    <col min="7" max="7" width="6.71875" style="130" bestFit="1" customWidth="1"/>
    <col min="8" max="8" width="8.71875" style="130" bestFit="1" customWidth="1"/>
    <col min="9" max="16384" width="8.71875" style="130"/>
  </cols>
  <sheetData>
    <row r="1" spans="1:1" ht="14.4" x14ac:dyDescent="0.55000000000000004">
      <c r="A1" s="36" t="s">
        <v>523</v>
      </c>
    </row>
    <row r="3" spans="1:1" x14ac:dyDescent="0.4">
      <c r="A3" s="73"/>
    </row>
    <row r="4" spans="1:1" ht="12.6" x14ac:dyDescent="0.4">
      <c r="A4" s="83"/>
    </row>
    <row r="5" spans="1:1" ht="12.6" x14ac:dyDescent="0.45">
      <c r="A5" s="72"/>
    </row>
    <row r="22" spans="1:19" ht="12.6" x14ac:dyDescent="0.45">
      <c r="A22" s="72" t="s">
        <v>96</v>
      </c>
    </row>
    <row r="24" spans="1:19" x14ac:dyDescent="0.4">
      <c r="A24" s="23"/>
      <c r="B24" s="23"/>
      <c r="C24" s="23"/>
    </row>
    <row r="25" spans="1:19" x14ac:dyDescent="0.4">
      <c r="A25" s="120"/>
      <c r="B25" s="114"/>
      <c r="C25" s="114"/>
      <c r="D25" s="473" t="s">
        <v>87</v>
      </c>
      <c r="E25" s="474" t="s">
        <v>88</v>
      </c>
      <c r="F25" s="474" t="s">
        <v>87</v>
      </c>
      <c r="G25" s="475" t="s">
        <v>88</v>
      </c>
      <c r="H25" s="481" t="s">
        <v>31</v>
      </c>
    </row>
    <row r="26" spans="1:19" x14ac:dyDescent="0.4">
      <c r="A26" s="117"/>
      <c r="B26" s="114"/>
      <c r="C26" s="114"/>
      <c r="D26" s="476" t="s">
        <v>89</v>
      </c>
      <c r="E26" s="477" t="s">
        <v>89</v>
      </c>
      <c r="F26" s="477" t="s">
        <v>90</v>
      </c>
      <c r="G26" s="478" t="s">
        <v>90</v>
      </c>
      <c r="H26" s="81" t="s">
        <v>74</v>
      </c>
    </row>
    <row r="27" spans="1:19" x14ac:dyDescent="0.4">
      <c r="A27" s="893" t="s">
        <v>482</v>
      </c>
      <c r="B27" s="114"/>
      <c r="C27" s="116">
        <v>2014</v>
      </c>
      <c r="D27" s="484">
        <v>9.8278999999999979</v>
      </c>
      <c r="E27" s="485">
        <v>0</v>
      </c>
      <c r="F27" s="485">
        <v>4.4916999999999998</v>
      </c>
      <c r="G27" s="271">
        <v>0</v>
      </c>
      <c r="H27" s="272">
        <f t="shared" ref="H27:H32" si="0">SUM(D27:G27)</f>
        <v>14.319599999999998</v>
      </c>
      <c r="I27" s="491"/>
      <c r="P27" s="492"/>
      <c r="Q27" s="492"/>
      <c r="R27" s="492"/>
      <c r="S27" s="492"/>
    </row>
    <row r="28" spans="1:19" x14ac:dyDescent="0.4">
      <c r="A28" s="894"/>
      <c r="B28" s="114"/>
      <c r="C28" s="114">
        <v>2015</v>
      </c>
      <c r="D28" s="486">
        <v>10.299060000000001</v>
      </c>
      <c r="E28" s="487">
        <v>0</v>
      </c>
      <c r="F28" s="487">
        <v>4.4292319999999998</v>
      </c>
      <c r="G28" s="275">
        <v>0</v>
      </c>
      <c r="H28" s="276">
        <f t="shared" si="0"/>
        <v>14.728292</v>
      </c>
      <c r="I28" s="491"/>
      <c r="P28" s="492"/>
      <c r="Q28" s="492"/>
      <c r="R28" s="492"/>
      <c r="S28" s="492"/>
    </row>
    <row r="29" spans="1:19" x14ac:dyDescent="0.4">
      <c r="A29" s="894"/>
      <c r="B29" s="114" t="s">
        <v>478</v>
      </c>
      <c r="C29" s="115">
        <v>2016</v>
      </c>
      <c r="D29" s="486">
        <v>5.6327300000000022</v>
      </c>
      <c r="E29" s="487">
        <v>0</v>
      </c>
      <c r="F29" s="487">
        <v>19.095647</v>
      </c>
      <c r="G29" s="275">
        <v>0</v>
      </c>
      <c r="H29" s="276">
        <f t="shared" si="0"/>
        <v>24.728377000000002</v>
      </c>
      <c r="I29" s="491"/>
      <c r="P29" s="492"/>
      <c r="Q29" s="492"/>
      <c r="R29" s="492"/>
      <c r="S29" s="492"/>
    </row>
    <row r="30" spans="1:19" x14ac:dyDescent="0.4">
      <c r="A30" s="894"/>
      <c r="B30" s="114"/>
      <c r="C30" s="115">
        <v>2017</v>
      </c>
      <c r="D30" s="486">
        <v>20.801429999999996</v>
      </c>
      <c r="E30" s="487">
        <v>0</v>
      </c>
      <c r="F30" s="487">
        <v>24.722404250000004</v>
      </c>
      <c r="G30" s="275">
        <v>0</v>
      </c>
      <c r="H30" s="276">
        <f t="shared" si="0"/>
        <v>45.52383425</v>
      </c>
      <c r="I30" s="491"/>
      <c r="P30" s="492"/>
      <c r="Q30" s="492"/>
      <c r="R30" s="492"/>
      <c r="S30" s="492"/>
    </row>
    <row r="31" spans="1:19" x14ac:dyDescent="0.4">
      <c r="A31" s="894"/>
      <c r="B31" s="114"/>
      <c r="C31" s="114">
        <v>2018</v>
      </c>
      <c r="D31" s="486">
        <v>37.323746</v>
      </c>
      <c r="E31" s="487">
        <v>0</v>
      </c>
      <c r="F31" s="487">
        <v>36.558958000000004</v>
      </c>
      <c r="G31" s="275">
        <v>0</v>
      </c>
      <c r="H31" s="276">
        <f t="shared" si="0"/>
        <v>73.882704000000004</v>
      </c>
      <c r="I31" s="491"/>
      <c r="P31" s="492"/>
      <c r="Q31" s="492"/>
      <c r="R31" s="492"/>
      <c r="S31" s="492"/>
    </row>
    <row r="32" spans="1:19" x14ac:dyDescent="0.4">
      <c r="A32" s="895"/>
      <c r="B32" s="119"/>
      <c r="C32" s="119">
        <v>2019</v>
      </c>
      <c r="D32" s="488">
        <v>26.839759999999995</v>
      </c>
      <c r="E32" s="489">
        <v>18.268000000000004</v>
      </c>
      <c r="F32" s="489">
        <v>10.670249999999999</v>
      </c>
      <c r="G32" s="279">
        <v>19.2895</v>
      </c>
      <c r="H32" s="280">
        <f t="shared" si="0"/>
        <v>75.067509999999999</v>
      </c>
      <c r="I32" s="491"/>
      <c r="P32" s="492"/>
      <c r="Q32" s="492"/>
      <c r="R32" s="492"/>
      <c r="S32" s="492"/>
    </row>
    <row r="33" spans="1:8" x14ac:dyDescent="0.4">
      <c r="A33" s="480" t="s">
        <v>83</v>
      </c>
      <c r="B33" s="114"/>
      <c r="C33" s="114"/>
      <c r="D33" s="486"/>
      <c r="E33" s="487"/>
      <c r="F33" s="487"/>
      <c r="G33" s="493"/>
      <c r="H33" s="276"/>
    </row>
    <row r="34" spans="1:8" x14ac:dyDescent="0.4">
      <c r="A34" s="893" t="s">
        <v>1</v>
      </c>
      <c r="B34" s="114"/>
      <c r="C34" s="116">
        <v>2014</v>
      </c>
      <c r="D34" s="484">
        <v>0.87009999999999987</v>
      </c>
      <c r="E34" s="485">
        <v>0</v>
      </c>
      <c r="F34" s="485">
        <v>1.5619000000000001</v>
      </c>
      <c r="G34" s="271">
        <v>0</v>
      </c>
      <c r="H34" s="272">
        <f t="shared" ref="H34:H39" si="1">SUM(D34:G34)</f>
        <v>2.4319999999999999</v>
      </c>
    </row>
    <row r="35" spans="1:8" x14ac:dyDescent="0.4">
      <c r="A35" s="894"/>
      <c r="B35" s="114"/>
      <c r="C35" s="114">
        <v>2015</v>
      </c>
      <c r="D35" s="486">
        <v>1.7731500000000002</v>
      </c>
      <c r="E35" s="487">
        <v>0</v>
      </c>
      <c r="F35" s="487">
        <v>1.6970999999999998</v>
      </c>
      <c r="G35" s="275">
        <v>0</v>
      </c>
      <c r="H35" s="276">
        <f t="shared" si="1"/>
        <v>3.4702500000000001</v>
      </c>
    </row>
    <row r="36" spans="1:8" x14ac:dyDescent="0.4">
      <c r="A36" s="894"/>
      <c r="B36" s="114" t="s">
        <v>478</v>
      </c>
      <c r="C36" s="115">
        <v>2016</v>
      </c>
      <c r="D36" s="486">
        <v>1.7650999999999968</v>
      </c>
      <c r="E36" s="487">
        <v>0</v>
      </c>
      <c r="F36" s="487">
        <v>12.945899999999998</v>
      </c>
      <c r="G36" s="275">
        <v>0</v>
      </c>
      <c r="H36" s="276">
        <f t="shared" si="1"/>
        <v>14.710999999999995</v>
      </c>
    </row>
    <row r="37" spans="1:8" x14ac:dyDescent="0.4">
      <c r="A37" s="894"/>
      <c r="B37" s="114"/>
      <c r="C37" s="115">
        <v>2017</v>
      </c>
      <c r="D37" s="486">
        <v>8.5553399999999957</v>
      </c>
      <c r="E37" s="487">
        <v>0</v>
      </c>
      <c r="F37" s="487">
        <v>10.153445</v>
      </c>
      <c r="G37" s="275">
        <v>0</v>
      </c>
      <c r="H37" s="276">
        <f t="shared" si="1"/>
        <v>18.708784999999995</v>
      </c>
    </row>
    <row r="38" spans="1:8" x14ac:dyDescent="0.4">
      <c r="A38" s="894"/>
      <c r="B38" s="114"/>
      <c r="C38" s="114">
        <v>2018</v>
      </c>
      <c r="D38" s="486">
        <v>13.897735000000004</v>
      </c>
      <c r="E38" s="487">
        <v>0.10000000000000009</v>
      </c>
      <c r="F38" s="487">
        <v>14.028460000000003</v>
      </c>
      <c r="G38" s="275">
        <v>2.3289</v>
      </c>
      <c r="H38" s="276">
        <f t="shared" si="1"/>
        <v>30.355095000000009</v>
      </c>
    </row>
    <row r="39" spans="1:8" x14ac:dyDescent="0.4">
      <c r="A39" s="895"/>
      <c r="B39" s="119"/>
      <c r="C39" s="119">
        <v>2019</v>
      </c>
      <c r="D39" s="488">
        <v>22.312595000000034</v>
      </c>
      <c r="E39" s="489">
        <v>1.9577999999999998</v>
      </c>
      <c r="F39" s="489">
        <v>24.613499999999991</v>
      </c>
      <c r="G39" s="279">
        <v>7.9233000000000002</v>
      </c>
      <c r="H39" s="280">
        <f t="shared" si="1"/>
        <v>56.807195000000021</v>
      </c>
    </row>
    <row r="40" spans="1:8" x14ac:dyDescent="0.4">
      <c r="A40" s="480" t="s">
        <v>83</v>
      </c>
      <c r="B40" s="114"/>
      <c r="C40" s="114"/>
      <c r="D40" s="486"/>
      <c r="E40" s="487"/>
      <c r="F40" s="487"/>
      <c r="G40" s="275"/>
      <c r="H40" s="276"/>
    </row>
    <row r="41" spans="1:8" x14ac:dyDescent="0.4">
      <c r="A41" s="893" t="s">
        <v>479</v>
      </c>
      <c r="B41" s="114"/>
      <c r="C41" s="116">
        <v>2014</v>
      </c>
      <c r="D41" s="484">
        <v>2.0469999999999997</v>
      </c>
      <c r="E41" s="485">
        <v>0</v>
      </c>
      <c r="F41" s="485">
        <v>4.3780000000000001</v>
      </c>
      <c r="G41" s="271">
        <v>0</v>
      </c>
      <c r="H41" s="272">
        <f t="shared" ref="H41:H46" si="2">SUM(D41:G41)</f>
        <v>6.4249999999999998</v>
      </c>
    </row>
    <row r="42" spans="1:8" x14ac:dyDescent="0.4">
      <c r="A42" s="894"/>
      <c r="B42" s="114"/>
      <c r="C42" s="114">
        <v>2015</v>
      </c>
      <c r="D42" s="486">
        <v>6.1260000000000003</v>
      </c>
      <c r="E42" s="487">
        <v>0</v>
      </c>
      <c r="F42" s="487">
        <v>2.383</v>
      </c>
      <c r="G42" s="275">
        <v>0</v>
      </c>
      <c r="H42" s="276">
        <f t="shared" si="2"/>
        <v>8.5090000000000003</v>
      </c>
    </row>
    <row r="43" spans="1:8" x14ac:dyDescent="0.4">
      <c r="A43" s="894"/>
      <c r="B43" s="114" t="s">
        <v>478</v>
      </c>
      <c r="C43" s="115">
        <v>2016</v>
      </c>
      <c r="D43" s="486">
        <v>8.7430000000000003</v>
      </c>
      <c r="E43" s="487">
        <v>0</v>
      </c>
      <c r="F43" s="487">
        <v>4.9809999999999999</v>
      </c>
      <c r="G43" s="275">
        <v>0</v>
      </c>
      <c r="H43" s="276">
        <f t="shared" si="2"/>
        <v>13.724</v>
      </c>
    </row>
    <row r="44" spans="1:8" x14ac:dyDescent="0.4">
      <c r="A44" s="894"/>
      <c r="B44" s="114"/>
      <c r="C44" s="115">
        <v>2017</v>
      </c>
      <c r="D44" s="486">
        <v>13.290000000000001</v>
      </c>
      <c r="E44" s="487">
        <v>0</v>
      </c>
      <c r="F44" s="487">
        <v>10.833</v>
      </c>
      <c r="G44" s="275">
        <v>0</v>
      </c>
      <c r="H44" s="276">
        <f t="shared" si="2"/>
        <v>24.123000000000001</v>
      </c>
    </row>
    <row r="45" spans="1:8" x14ac:dyDescent="0.4">
      <c r="A45" s="894"/>
      <c r="B45" s="114"/>
      <c r="C45" s="114">
        <v>2018</v>
      </c>
      <c r="D45" s="486">
        <v>24.151429999999991</v>
      </c>
      <c r="E45" s="487">
        <v>0.40200000000000014</v>
      </c>
      <c r="F45" s="487">
        <v>9.180100000000003</v>
      </c>
      <c r="G45" s="275">
        <v>2.6619000000000002</v>
      </c>
      <c r="H45" s="276">
        <f t="shared" si="2"/>
        <v>36.395429999999998</v>
      </c>
    </row>
    <row r="46" spans="1:8" x14ac:dyDescent="0.4">
      <c r="A46" s="895"/>
      <c r="B46" s="119"/>
      <c r="C46" s="119">
        <v>2019</v>
      </c>
      <c r="D46" s="488">
        <v>22.298059999999978</v>
      </c>
      <c r="E46" s="489">
        <v>2.8961000000000006</v>
      </c>
      <c r="F46" s="489">
        <v>24.183510000000005</v>
      </c>
      <c r="G46" s="279">
        <v>4.1540599999999994</v>
      </c>
      <c r="H46" s="280">
        <f t="shared" si="2"/>
        <v>53.531729999999982</v>
      </c>
    </row>
    <row r="47" spans="1:8" x14ac:dyDescent="0.4">
      <c r="A47" s="480" t="s">
        <v>83</v>
      </c>
      <c r="B47" s="114"/>
      <c r="C47" s="114"/>
      <c r="D47" s="486"/>
      <c r="E47" s="487"/>
      <c r="F47" s="487"/>
      <c r="G47" s="275"/>
      <c r="H47" s="276"/>
    </row>
    <row r="48" spans="1:8" x14ac:dyDescent="0.4">
      <c r="A48" s="893" t="s">
        <v>4</v>
      </c>
      <c r="B48" s="114"/>
      <c r="C48" s="116">
        <v>2014</v>
      </c>
      <c r="D48" s="484">
        <v>6.0000000000000053E-2</v>
      </c>
      <c r="E48" s="485">
        <v>0</v>
      </c>
      <c r="F48" s="485">
        <v>1.3184</v>
      </c>
      <c r="G48" s="271">
        <v>0</v>
      </c>
      <c r="H48" s="272">
        <f t="shared" ref="H48:H53" si="3">SUM(D48:G48)</f>
        <v>1.3784000000000001</v>
      </c>
    </row>
    <row r="49" spans="1:8" x14ac:dyDescent="0.4">
      <c r="A49" s="894"/>
      <c r="B49" s="114"/>
      <c r="C49" s="114">
        <v>2015</v>
      </c>
      <c r="D49" s="486">
        <v>0.91402999999999968</v>
      </c>
      <c r="E49" s="487">
        <v>0</v>
      </c>
      <c r="F49" s="487">
        <v>1.57542</v>
      </c>
      <c r="G49" s="275">
        <v>0</v>
      </c>
      <c r="H49" s="276">
        <f t="shared" si="3"/>
        <v>2.4894499999999997</v>
      </c>
    </row>
    <row r="50" spans="1:8" x14ac:dyDescent="0.4">
      <c r="A50" s="894"/>
      <c r="B50" s="114" t="s">
        <v>478</v>
      </c>
      <c r="C50" s="115">
        <v>2016</v>
      </c>
      <c r="D50" s="486">
        <v>1.4083099999999975</v>
      </c>
      <c r="E50" s="487">
        <v>0</v>
      </c>
      <c r="F50" s="487">
        <v>7.7725</v>
      </c>
      <c r="G50" s="275">
        <v>0</v>
      </c>
      <c r="H50" s="276">
        <f t="shared" si="3"/>
        <v>9.1808099999999975</v>
      </c>
    </row>
    <row r="51" spans="1:8" x14ac:dyDescent="0.4">
      <c r="A51" s="894"/>
      <c r="B51" s="114"/>
      <c r="C51" s="115">
        <v>2017</v>
      </c>
      <c r="D51" s="486">
        <v>3.8923500000000004</v>
      </c>
      <c r="E51" s="487">
        <v>0</v>
      </c>
      <c r="F51" s="487">
        <v>11.070209999999999</v>
      </c>
      <c r="G51" s="275">
        <v>0</v>
      </c>
      <c r="H51" s="276">
        <f t="shared" si="3"/>
        <v>14.96256</v>
      </c>
    </row>
    <row r="52" spans="1:8" x14ac:dyDescent="0.4">
      <c r="A52" s="894"/>
      <c r="B52" s="114"/>
      <c r="C52" s="114">
        <v>2018</v>
      </c>
      <c r="D52" s="486">
        <v>12.02026</v>
      </c>
      <c r="E52" s="487">
        <v>0.34999999999999987</v>
      </c>
      <c r="F52" s="487">
        <v>20.562370000000001</v>
      </c>
      <c r="G52" s="275">
        <v>1.45</v>
      </c>
      <c r="H52" s="276">
        <f t="shared" si="3"/>
        <v>34.382630000000006</v>
      </c>
    </row>
    <row r="53" spans="1:8" x14ac:dyDescent="0.4">
      <c r="A53" s="895"/>
      <c r="B53" s="119"/>
      <c r="C53" s="119">
        <v>2019</v>
      </c>
      <c r="D53" s="488">
        <v>18.703589999999984</v>
      </c>
      <c r="E53" s="489">
        <v>2.1499999999999995</v>
      </c>
      <c r="F53" s="489">
        <v>23.186160000000001</v>
      </c>
      <c r="G53" s="279">
        <v>6.3867000000000003</v>
      </c>
      <c r="H53" s="280">
        <f t="shared" si="3"/>
        <v>50.426449999999981</v>
      </c>
    </row>
    <row r="54" spans="1:8" x14ac:dyDescent="0.4">
      <c r="A54" s="480" t="s">
        <v>83</v>
      </c>
      <c r="B54" s="114"/>
      <c r="C54" s="114"/>
      <c r="D54" s="486"/>
      <c r="E54" s="487"/>
      <c r="F54" s="487"/>
      <c r="G54" s="275"/>
      <c r="H54" s="276"/>
    </row>
    <row r="55" spans="1:8" ht="12.4" customHeight="1" x14ac:dyDescent="0.4">
      <c r="A55" s="893" t="s">
        <v>480</v>
      </c>
      <c r="B55" s="114"/>
      <c r="C55" s="116">
        <v>2014</v>
      </c>
      <c r="D55" s="484">
        <v>1.2074999999999996</v>
      </c>
      <c r="E55" s="485">
        <v>0</v>
      </c>
      <c r="F55" s="485">
        <v>3.423</v>
      </c>
      <c r="G55" s="485">
        <v>0</v>
      </c>
      <c r="H55" s="272">
        <f t="shared" ref="H55:H60" si="4">SUM(D55:G55)</f>
        <v>4.6304999999999996</v>
      </c>
    </row>
    <row r="56" spans="1:8" x14ac:dyDescent="0.4">
      <c r="A56" s="894"/>
      <c r="B56" s="114"/>
      <c r="C56" s="114">
        <v>2015</v>
      </c>
      <c r="D56" s="486">
        <v>2.3336000000000001</v>
      </c>
      <c r="E56" s="487">
        <v>0</v>
      </c>
      <c r="F56" s="487">
        <v>3.68066</v>
      </c>
      <c r="G56" s="487">
        <v>0</v>
      </c>
      <c r="H56" s="276">
        <f t="shared" si="4"/>
        <v>6.0142600000000002</v>
      </c>
    </row>
    <row r="57" spans="1:8" x14ac:dyDescent="0.4">
      <c r="A57" s="894"/>
      <c r="B57" s="114" t="s">
        <v>478</v>
      </c>
      <c r="C57" s="115">
        <v>2016</v>
      </c>
      <c r="D57" s="486">
        <v>2.1774079999999998</v>
      </c>
      <c r="E57" s="487">
        <v>0</v>
      </c>
      <c r="F57" s="487">
        <v>19.007974999999998</v>
      </c>
      <c r="G57" s="487">
        <v>0</v>
      </c>
      <c r="H57" s="276">
        <f t="shared" si="4"/>
        <v>21.185382999999998</v>
      </c>
    </row>
    <row r="58" spans="1:8" x14ac:dyDescent="0.4">
      <c r="A58" s="894"/>
      <c r="B58" s="114"/>
      <c r="C58" s="115">
        <v>2017</v>
      </c>
      <c r="D58" s="486">
        <v>12.224055000000003</v>
      </c>
      <c r="E58" s="487">
        <v>0</v>
      </c>
      <c r="F58" s="487">
        <v>21.304395000000003</v>
      </c>
      <c r="G58" s="487">
        <v>0</v>
      </c>
      <c r="H58" s="276">
        <f t="shared" si="4"/>
        <v>33.528450000000007</v>
      </c>
    </row>
    <row r="59" spans="1:8" x14ac:dyDescent="0.4">
      <c r="A59" s="894"/>
      <c r="B59" s="114"/>
      <c r="C59" s="114">
        <v>2018</v>
      </c>
      <c r="D59" s="486">
        <v>17.278890000000001</v>
      </c>
      <c r="E59" s="487">
        <v>0</v>
      </c>
      <c r="F59" s="487">
        <v>22.081165000000002</v>
      </c>
      <c r="G59" s="275">
        <v>0</v>
      </c>
      <c r="H59" s="276">
        <f t="shared" si="4"/>
        <v>39.360055000000003</v>
      </c>
    </row>
    <row r="60" spans="1:8" x14ac:dyDescent="0.4">
      <c r="A60" s="895"/>
      <c r="B60" s="119"/>
      <c r="C60" s="119">
        <v>2019</v>
      </c>
      <c r="D60" s="488">
        <v>26.693904000000011</v>
      </c>
      <c r="E60" s="489">
        <v>0.43800000000000017</v>
      </c>
      <c r="F60" s="489">
        <v>17.630279999999999</v>
      </c>
      <c r="G60" s="279">
        <v>2.2456199999999997</v>
      </c>
      <c r="H60" s="280">
        <f t="shared" si="4"/>
        <v>47.007804000000007</v>
      </c>
    </row>
    <row r="61" spans="1:8" x14ac:dyDescent="0.4">
      <c r="A61" s="480" t="s">
        <v>83</v>
      </c>
      <c r="B61" s="114"/>
      <c r="C61" s="114"/>
      <c r="D61" s="486"/>
      <c r="E61" s="487"/>
      <c r="F61" s="487"/>
      <c r="G61" s="275"/>
      <c r="H61" s="276"/>
    </row>
    <row r="62" spans="1:8" x14ac:dyDescent="0.4">
      <c r="A62" s="893" t="s">
        <v>481</v>
      </c>
      <c r="B62" s="114"/>
      <c r="C62" s="116">
        <v>2014</v>
      </c>
      <c r="D62" s="484">
        <v>11.008920000000002</v>
      </c>
      <c r="E62" s="485">
        <v>0</v>
      </c>
      <c r="F62" s="485">
        <v>3.0139999999999998</v>
      </c>
      <c r="G62" s="271">
        <v>0</v>
      </c>
      <c r="H62" s="272">
        <f t="shared" ref="H62:H67" si="5">SUM(D62:G62)</f>
        <v>14.022920000000001</v>
      </c>
    </row>
    <row r="63" spans="1:8" x14ac:dyDescent="0.4">
      <c r="A63" s="894"/>
      <c r="B63" s="114"/>
      <c r="C63" s="114">
        <v>2015</v>
      </c>
      <c r="D63" s="486">
        <v>11.213880000000005</v>
      </c>
      <c r="E63" s="487">
        <v>0</v>
      </c>
      <c r="F63" s="487">
        <v>7.9109999999999996</v>
      </c>
      <c r="G63" s="275">
        <v>0</v>
      </c>
      <c r="H63" s="276">
        <f t="shared" si="5"/>
        <v>19.124880000000005</v>
      </c>
    </row>
    <row r="64" spans="1:8" x14ac:dyDescent="0.4">
      <c r="A64" s="894"/>
      <c r="B64" s="114" t="s">
        <v>478</v>
      </c>
      <c r="C64" s="115">
        <v>2016</v>
      </c>
      <c r="D64" s="486">
        <v>15.492759999999997</v>
      </c>
      <c r="E64" s="487">
        <v>0</v>
      </c>
      <c r="F64" s="487">
        <v>16.055917200000003</v>
      </c>
      <c r="G64" s="275">
        <v>0</v>
      </c>
      <c r="H64" s="276">
        <f t="shared" si="5"/>
        <v>31.5486772</v>
      </c>
    </row>
    <row r="65" spans="1:8" x14ac:dyDescent="0.4">
      <c r="A65" s="894"/>
      <c r="B65" s="114"/>
      <c r="C65" s="115">
        <v>2017</v>
      </c>
      <c r="D65" s="486">
        <v>21.104638999999999</v>
      </c>
      <c r="E65" s="487">
        <v>0</v>
      </c>
      <c r="F65" s="487">
        <v>10.5703</v>
      </c>
      <c r="G65" s="275">
        <v>0</v>
      </c>
      <c r="H65" s="276">
        <f t="shared" si="5"/>
        <v>31.674938999999998</v>
      </c>
    </row>
    <row r="66" spans="1:8" x14ac:dyDescent="0.4">
      <c r="A66" s="894"/>
      <c r="B66" s="114"/>
      <c r="C66" s="114">
        <v>2018</v>
      </c>
      <c r="D66" s="486">
        <v>17.161721499999992</v>
      </c>
      <c r="E66" s="487">
        <v>8.5340499999999988</v>
      </c>
      <c r="F66" s="487">
        <v>2.577</v>
      </c>
      <c r="G66" s="275">
        <v>9.0599100000000004</v>
      </c>
      <c r="H66" s="276">
        <f t="shared" si="5"/>
        <v>37.332681499999993</v>
      </c>
    </row>
    <row r="67" spans="1:8" x14ac:dyDescent="0.4">
      <c r="A67" s="895"/>
      <c r="B67" s="119"/>
      <c r="C67" s="119">
        <v>2019</v>
      </c>
      <c r="D67" s="488">
        <v>13.861140000000002</v>
      </c>
      <c r="E67" s="489">
        <v>12.471318000000004</v>
      </c>
      <c r="F67" s="489">
        <v>0.78807500000000008</v>
      </c>
      <c r="G67" s="279">
        <v>16.743916400000003</v>
      </c>
      <c r="H67" s="280">
        <f t="shared" si="5"/>
        <v>43.864449400000012</v>
      </c>
    </row>
    <row r="68" spans="1:8" x14ac:dyDescent="0.4">
      <c r="A68" s="480"/>
      <c r="B68" s="114"/>
      <c r="C68" s="114"/>
      <c r="D68" s="486"/>
      <c r="E68" s="487"/>
      <c r="F68" s="487"/>
      <c r="G68" s="275"/>
      <c r="H68" s="276"/>
    </row>
    <row r="69" spans="1:8" x14ac:dyDescent="0.4">
      <c r="A69" s="893" t="s">
        <v>3</v>
      </c>
      <c r="B69" s="114"/>
      <c r="C69" s="116">
        <v>2014</v>
      </c>
      <c r="D69" s="484">
        <v>2.5000000000000133E-2</v>
      </c>
      <c r="E69" s="485">
        <v>0</v>
      </c>
      <c r="F69" s="485">
        <v>1.1144000000000001</v>
      </c>
      <c r="G69" s="271">
        <v>0</v>
      </c>
      <c r="H69" s="272">
        <f t="shared" ref="H69:H74" si="6">SUM(D69:G69)</f>
        <v>1.1394000000000002</v>
      </c>
    </row>
    <row r="70" spans="1:8" x14ac:dyDescent="0.4">
      <c r="A70" s="894"/>
      <c r="B70" s="114"/>
      <c r="C70" s="114">
        <v>2015</v>
      </c>
      <c r="D70" s="486">
        <v>0.36040000000000005</v>
      </c>
      <c r="E70" s="487">
        <v>0</v>
      </c>
      <c r="F70" s="487">
        <v>1.5380799999999999</v>
      </c>
      <c r="G70" s="275">
        <v>0</v>
      </c>
      <c r="H70" s="276">
        <f t="shared" si="6"/>
        <v>1.8984799999999999</v>
      </c>
    </row>
    <row r="71" spans="1:8" x14ac:dyDescent="0.4">
      <c r="A71" s="894"/>
      <c r="B71" s="114" t="s">
        <v>478</v>
      </c>
      <c r="C71" s="115">
        <v>2016</v>
      </c>
      <c r="D71" s="486">
        <v>1.2791999999999972</v>
      </c>
      <c r="E71" s="487">
        <v>0</v>
      </c>
      <c r="F71" s="487">
        <v>2.4945999999999997</v>
      </c>
      <c r="G71" s="275">
        <v>0</v>
      </c>
      <c r="H71" s="276">
        <f t="shared" si="6"/>
        <v>3.7737999999999969</v>
      </c>
    </row>
    <row r="72" spans="1:8" x14ac:dyDescent="0.4">
      <c r="A72" s="894"/>
      <c r="B72" s="114"/>
      <c r="C72" s="115">
        <v>2017</v>
      </c>
      <c r="D72" s="486">
        <v>2.4672999999999998</v>
      </c>
      <c r="E72" s="487">
        <v>0</v>
      </c>
      <c r="F72" s="487">
        <v>14.579999999999989</v>
      </c>
      <c r="G72" s="275">
        <v>0</v>
      </c>
      <c r="H72" s="276">
        <f t="shared" si="6"/>
        <v>17.047299999999989</v>
      </c>
    </row>
    <row r="73" spans="1:8" x14ac:dyDescent="0.4">
      <c r="A73" s="894"/>
      <c r="B73" s="114"/>
      <c r="C73" s="114">
        <v>2018</v>
      </c>
      <c r="D73" s="486">
        <v>13.696074999999999</v>
      </c>
      <c r="E73" s="487">
        <v>2.1701999999999999</v>
      </c>
      <c r="F73" s="487">
        <v>7.2839919999999996</v>
      </c>
      <c r="G73" s="275">
        <v>2.1560000000000001</v>
      </c>
      <c r="H73" s="276">
        <f t="shared" si="6"/>
        <v>25.306266999999998</v>
      </c>
    </row>
    <row r="74" spans="1:8" x14ac:dyDescent="0.4">
      <c r="A74" s="895"/>
      <c r="B74" s="119"/>
      <c r="C74" s="119">
        <v>2019</v>
      </c>
      <c r="D74" s="488">
        <v>19.390166999999995</v>
      </c>
      <c r="E74" s="489">
        <v>4.9269000000000016</v>
      </c>
      <c r="F74" s="489">
        <v>2.8817999999999997</v>
      </c>
      <c r="G74" s="279">
        <v>1.47</v>
      </c>
      <c r="H74" s="280">
        <f t="shared" si="6"/>
        <v>28.668866999999992</v>
      </c>
    </row>
    <row r="75" spans="1:8" x14ac:dyDescent="0.4">
      <c r="A75" s="480" t="s">
        <v>83</v>
      </c>
      <c r="B75" s="114"/>
      <c r="C75" s="114"/>
      <c r="D75" s="486"/>
      <c r="E75" s="487"/>
      <c r="F75" s="487"/>
      <c r="G75" s="275"/>
      <c r="H75" s="276"/>
    </row>
    <row r="76" spans="1:8" x14ac:dyDescent="0.4">
      <c r="A76" s="893" t="s">
        <v>158</v>
      </c>
      <c r="B76" s="114"/>
      <c r="C76" s="116">
        <v>2014</v>
      </c>
      <c r="D76" s="484">
        <v>0</v>
      </c>
      <c r="E76" s="485">
        <v>0</v>
      </c>
      <c r="F76" s="485">
        <v>0.21030000000000001</v>
      </c>
      <c r="G76" s="485">
        <v>0</v>
      </c>
      <c r="H76" s="272">
        <f t="shared" ref="H76:H81" si="7">SUM(D76:G76)</f>
        <v>0.21030000000000001</v>
      </c>
    </row>
    <row r="77" spans="1:8" x14ac:dyDescent="0.4">
      <c r="A77" s="894"/>
      <c r="B77" s="114"/>
      <c r="C77" s="114">
        <v>2015</v>
      </c>
      <c r="D77" s="486">
        <v>2.4999999999999994E-2</v>
      </c>
      <c r="E77" s="487">
        <v>0</v>
      </c>
      <c r="F77" s="487">
        <v>0.128</v>
      </c>
      <c r="G77" s="487">
        <v>0</v>
      </c>
      <c r="H77" s="276">
        <f t="shared" si="7"/>
        <v>0.153</v>
      </c>
    </row>
    <row r="78" spans="1:8" x14ac:dyDescent="0.4">
      <c r="A78" s="894"/>
      <c r="B78" s="114" t="s">
        <v>478</v>
      </c>
      <c r="C78" s="115">
        <v>2016</v>
      </c>
      <c r="D78" s="486">
        <v>0.15300000000000002</v>
      </c>
      <c r="E78" s="487">
        <v>0</v>
      </c>
      <c r="F78" s="487">
        <v>0.59</v>
      </c>
      <c r="G78" s="487">
        <v>0</v>
      </c>
      <c r="H78" s="276">
        <f t="shared" si="7"/>
        <v>0.74299999999999999</v>
      </c>
    </row>
    <row r="79" spans="1:8" x14ac:dyDescent="0.4">
      <c r="A79" s="894"/>
      <c r="B79" s="114"/>
      <c r="C79" s="115">
        <v>2017</v>
      </c>
      <c r="D79" s="486">
        <v>0.59899999999999998</v>
      </c>
      <c r="E79" s="487">
        <v>0</v>
      </c>
      <c r="F79" s="487">
        <v>1.3748000000000002</v>
      </c>
      <c r="G79" s="487">
        <v>0</v>
      </c>
      <c r="H79" s="276">
        <f t="shared" si="7"/>
        <v>1.9738000000000002</v>
      </c>
    </row>
    <row r="80" spans="1:8" x14ac:dyDescent="0.4">
      <c r="A80" s="894"/>
      <c r="B80" s="114"/>
      <c r="C80" s="114">
        <v>2018</v>
      </c>
      <c r="D80" s="486">
        <v>1.5698000000000003</v>
      </c>
      <c r="E80" s="487">
        <v>0</v>
      </c>
      <c r="F80" s="487">
        <v>2.5867</v>
      </c>
      <c r="G80" s="487">
        <v>0.01</v>
      </c>
      <c r="H80" s="276">
        <f t="shared" si="7"/>
        <v>4.1665000000000001</v>
      </c>
    </row>
    <row r="81" spans="1:8" x14ac:dyDescent="0.4">
      <c r="A81" s="895"/>
      <c r="B81" s="119"/>
      <c r="C81" s="119">
        <v>2019</v>
      </c>
      <c r="D81" s="488">
        <v>4.3372999999999982</v>
      </c>
      <c r="E81" s="489">
        <v>0.17700000000000005</v>
      </c>
      <c r="F81" s="489">
        <v>5.1922499999999987</v>
      </c>
      <c r="G81" s="489">
        <v>0.37</v>
      </c>
      <c r="H81" s="280">
        <f t="shared" si="7"/>
        <v>10.076549999999996</v>
      </c>
    </row>
    <row r="82" spans="1:8" x14ac:dyDescent="0.4">
      <c r="A82" s="480" t="s">
        <v>83</v>
      </c>
      <c r="B82" s="114"/>
      <c r="C82" s="114"/>
      <c r="D82" s="486"/>
      <c r="E82" s="487"/>
      <c r="F82" s="487"/>
      <c r="G82" s="275"/>
      <c r="H82" s="276"/>
    </row>
    <row r="83" spans="1:8" x14ac:dyDescent="0.4">
      <c r="A83" s="893" t="s">
        <v>527</v>
      </c>
      <c r="B83" s="114"/>
      <c r="C83" s="116">
        <v>2014</v>
      </c>
      <c r="D83" s="484">
        <v>6.0000000000000001E-3</v>
      </c>
      <c r="E83" s="485">
        <v>0</v>
      </c>
      <c r="F83" s="485">
        <v>0</v>
      </c>
      <c r="G83" s="485">
        <v>0</v>
      </c>
      <c r="H83" s="272">
        <f t="shared" ref="H83:H88" si="8">SUM(D83:G83)</f>
        <v>6.0000000000000001E-3</v>
      </c>
    </row>
    <row r="84" spans="1:8" x14ac:dyDescent="0.4">
      <c r="A84" s="894"/>
      <c r="B84" s="114"/>
      <c r="C84" s="114">
        <v>2015</v>
      </c>
      <c r="D84" s="486">
        <v>1.0000000000000009E-2</v>
      </c>
      <c r="E84" s="487">
        <v>0</v>
      </c>
      <c r="F84" s="487">
        <v>0.42099999999999999</v>
      </c>
      <c r="G84" s="487">
        <v>0</v>
      </c>
      <c r="H84" s="276">
        <f t="shared" si="8"/>
        <v>0.43099999999999999</v>
      </c>
    </row>
    <row r="85" spans="1:8" x14ac:dyDescent="0.4">
      <c r="A85" s="894"/>
      <c r="B85" s="114" t="s">
        <v>478</v>
      </c>
      <c r="C85" s="115">
        <v>2016</v>
      </c>
      <c r="D85" s="486">
        <v>0.32596999999999987</v>
      </c>
      <c r="E85" s="487">
        <v>0</v>
      </c>
      <c r="F85" s="487">
        <v>0.38900000000000001</v>
      </c>
      <c r="G85" s="487">
        <v>0</v>
      </c>
      <c r="H85" s="276">
        <f t="shared" si="8"/>
        <v>0.71496999999999988</v>
      </c>
    </row>
    <row r="86" spans="1:8" x14ac:dyDescent="0.4">
      <c r="A86" s="894"/>
      <c r="B86" s="114"/>
      <c r="C86" s="115">
        <v>2017</v>
      </c>
      <c r="D86" s="486">
        <v>0.64420000076293937</v>
      </c>
      <c r="E86" s="487">
        <v>0</v>
      </c>
      <c r="F86" s="487">
        <v>0.32247999954223633</v>
      </c>
      <c r="G86" s="487">
        <v>0</v>
      </c>
      <c r="H86" s="276">
        <f t="shared" si="8"/>
        <v>0.96668000030517565</v>
      </c>
    </row>
    <row r="87" spans="1:8" x14ac:dyDescent="0.4">
      <c r="A87" s="894"/>
      <c r="B87" s="114"/>
      <c r="C87" s="114">
        <v>2018</v>
      </c>
      <c r="D87" s="486">
        <v>1.0987800005999999</v>
      </c>
      <c r="E87" s="487">
        <v>0</v>
      </c>
      <c r="F87" s="487">
        <v>0.68589999759999998</v>
      </c>
      <c r="G87" s="487">
        <v>0</v>
      </c>
      <c r="H87" s="276">
        <f t="shared" si="8"/>
        <v>1.7846799981999999</v>
      </c>
    </row>
    <row r="88" spans="1:8" x14ac:dyDescent="0.4">
      <c r="A88" s="895"/>
      <c r="B88" s="119"/>
      <c r="C88" s="119">
        <v>2019</v>
      </c>
      <c r="D88" s="488">
        <v>1.0622800006866455</v>
      </c>
      <c r="E88" s="489">
        <v>0</v>
      </c>
      <c r="F88" s="489">
        <v>0.63889999961853028</v>
      </c>
      <c r="G88" s="489">
        <v>0</v>
      </c>
      <c r="H88" s="280">
        <f t="shared" si="8"/>
        <v>1.7011800003051758</v>
      </c>
    </row>
    <row r="89" spans="1:8" x14ac:dyDescent="0.4">
      <c r="H89" s="4"/>
    </row>
    <row r="90" spans="1:8" x14ac:dyDescent="0.4">
      <c r="H90" s="4"/>
    </row>
  </sheetData>
  <mergeCells count="9">
    <mergeCell ref="A83:A88"/>
    <mergeCell ref="A41:A46"/>
    <mergeCell ref="A62:A67"/>
    <mergeCell ref="A27:A32"/>
    <mergeCell ref="A34:A39"/>
    <mergeCell ref="A48:A53"/>
    <mergeCell ref="A55:A60"/>
    <mergeCell ref="A69:A74"/>
    <mergeCell ref="A76:A81"/>
  </mergeCells>
  <pageMargins left="0.75" right="0.75" top="1" bottom="1" header="0.5" footer="0.5"/>
  <headerFooter alignWithMargins="0"/>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tabColor theme="2" tint="-0.499984740745262"/>
  </sheetPr>
  <dimension ref="A1:AQ58"/>
  <sheetViews>
    <sheetView zoomScale="80" zoomScaleNormal="80" workbookViewId="0"/>
  </sheetViews>
  <sheetFormatPr defaultColWidth="8.71875" defaultRowHeight="12.3" x14ac:dyDescent="0.4"/>
  <cols>
    <col min="1" max="1" width="17.1640625" style="130" customWidth="1"/>
    <col min="2" max="4" width="9.1640625" style="130" customWidth="1"/>
    <col min="5" max="5" width="5.71875" style="130" customWidth="1"/>
    <col min="6" max="6" width="17.27734375" style="130" customWidth="1"/>
    <col min="7" max="8" width="13.1640625" style="4" customWidth="1"/>
    <col min="9" max="9" width="13.1640625" style="130" customWidth="1"/>
    <col min="10" max="14" width="13.1640625" style="4" customWidth="1"/>
    <col min="15" max="17" width="13.1640625" style="130" customWidth="1"/>
    <col min="18" max="18" width="18.5546875" style="130" customWidth="1"/>
    <col min="19" max="21" width="11.71875" style="130" customWidth="1"/>
    <col min="22" max="24" width="9" style="130" bestFit="1" customWidth="1"/>
    <col min="25" max="41" width="8.71875" style="130"/>
    <col min="42" max="43" width="9" style="130" bestFit="1" customWidth="1"/>
    <col min="44" max="16384" width="8.71875" style="130"/>
  </cols>
  <sheetData>
    <row r="1" spans="1:17" ht="14.4" x14ac:dyDescent="0.55000000000000004">
      <c r="A1" s="36" t="s">
        <v>758</v>
      </c>
      <c r="M1" s="130"/>
      <c r="N1" s="130"/>
    </row>
    <row r="2" spans="1:17" x14ac:dyDescent="0.4">
      <c r="M2" s="130"/>
      <c r="N2" s="130"/>
    </row>
    <row r="3" spans="1:17" x14ac:dyDescent="0.4">
      <c r="A3" s="73"/>
      <c r="M3" s="130"/>
      <c r="N3" s="130"/>
    </row>
    <row r="4" spans="1:17" ht="12.4" customHeight="1" x14ac:dyDescent="0.4">
      <c r="A4" s="113"/>
      <c r="B4" s="30"/>
      <c r="C4" s="30"/>
      <c r="D4" s="30"/>
      <c r="E4" s="30"/>
      <c r="F4" s="30"/>
      <c r="G4" s="6"/>
      <c r="H4" s="6"/>
      <c r="I4" s="30"/>
      <c r="J4" s="6"/>
      <c r="K4" s="6"/>
      <c r="L4" s="6"/>
      <c r="M4" s="30"/>
      <c r="N4" s="130"/>
    </row>
    <row r="5" spans="1:17" ht="12.6" x14ac:dyDescent="0.45">
      <c r="A5" s="72"/>
      <c r="F5" s="126"/>
      <c r="G5" s="6"/>
      <c r="H5" s="6"/>
      <c r="I5" s="30"/>
      <c r="J5" s="6"/>
      <c r="K5" s="6"/>
      <c r="L5" s="6"/>
      <c r="M5" s="30"/>
      <c r="N5" s="896" t="s">
        <v>16</v>
      </c>
      <c r="O5" s="897" t="s">
        <v>170</v>
      </c>
      <c r="P5" s="897"/>
      <c r="Q5" s="897"/>
    </row>
    <row r="6" spans="1:17" x14ac:dyDescent="0.4">
      <c r="F6" s="30"/>
      <c r="G6" s="6"/>
      <c r="H6" s="6"/>
      <c r="I6" s="30"/>
      <c r="J6" s="6"/>
      <c r="K6" s="6"/>
      <c r="L6" s="6"/>
      <c r="M6" s="30"/>
      <c r="N6" s="896"/>
      <c r="O6" s="898"/>
      <c r="P6" s="898"/>
      <c r="Q6" s="898"/>
    </row>
    <row r="7" spans="1:17" x14ac:dyDescent="0.4">
      <c r="F7" s="30"/>
      <c r="G7" s="6"/>
      <c r="H7" s="6"/>
      <c r="I7" s="30"/>
      <c r="J7" s="6"/>
      <c r="K7" s="6"/>
      <c r="L7" s="6"/>
      <c r="M7" s="30"/>
      <c r="N7" s="896"/>
      <c r="O7" s="206" t="s">
        <v>9</v>
      </c>
      <c r="P7" s="206" t="s">
        <v>28</v>
      </c>
      <c r="Q7" s="206" t="s">
        <v>139</v>
      </c>
    </row>
    <row r="8" spans="1:17" x14ac:dyDescent="0.4">
      <c r="F8" s="30"/>
      <c r="G8" s="6"/>
      <c r="H8" s="6"/>
      <c r="I8" s="30"/>
      <c r="J8" s="6"/>
      <c r="K8" s="6"/>
      <c r="L8" s="6"/>
      <c r="M8" s="30"/>
      <c r="N8" s="124" t="s">
        <v>8</v>
      </c>
      <c r="O8" s="207">
        <f>G32/(G32+J32)</f>
        <v>0.49558978110662993</v>
      </c>
      <c r="P8" s="207">
        <f>H32/(H32+K32)</f>
        <v>0.6660344493005308</v>
      </c>
      <c r="Q8" s="207">
        <f>I32/(I32+L32)</f>
        <v>0</v>
      </c>
    </row>
    <row r="9" spans="1:17" x14ac:dyDescent="0.4">
      <c r="M9" s="130"/>
      <c r="N9" s="124" t="s">
        <v>2</v>
      </c>
      <c r="O9" s="207">
        <f t="shared" ref="O9:Q17" si="0">G33/(G33+J33)</f>
        <v>2.5506866261054709E-2</v>
      </c>
      <c r="P9" s="207">
        <f t="shared" si="0"/>
        <v>0.13170058206600091</v>
      </c>
      <c r="Q9" s="207">
        <f t="shared" si="0"/>
        <v>0</v>
      </c>
    </row>
    <row r="10" spans="1:17" x14ac:dyDescent="0.4">
      <c r="M10" s="130"/>
      <c r="N10" s="124" t="s">
        <v>3</v>
      </c>
      <c r="O10" s="207">
        <f t="shared" si="0"/>
        <v>1.0879048146455855E-2</v>
      </c>
      <c r="P10" s="207">
        <f t="shared" si="0"/>
        <v>0.22313054785178649</v>
      </c>
      <c r="Q10" s="207">
        <f t="shared" si="0"/>
        <v>0</v>
      </c>
    </row>
    <row r="11" spans="1:17" x14ac:dyDescent="0.4">
      <c r="M11" s="130"/>
      <c r="N11" s="124" t="s">
        <v>4</v>
      </c>
      <c r="O11" s="207">
        <f t="shared" si="0"/>
        <v>2.49406244457639E-2</v>
      </c>
      <c r="P11" s="207">
        <f t="shared" si="0"/>
        <v>0.1692901245279016</v>
      </c>
      <c r="Q11" s="207">
        <f t="shared" si="0"/>
        <v>0</v>
      </c>
    </row>
    <row r="12" spans="1:17" x14ac:dyDescent="0.4">
      <c r="M12" s="130"/>
      <c r="N12" s="124" t="s">
        <v>1</v>
      </c>
      <c r="O12" s="207">
        <f t="shared" si="0"/>
        <v>3.4111097077416516E-3</v>
      </c>
      <c r="P12" s="207">
        <f t="shared" si="0"/>
        <v>0.17394099462224805</v>
      </c>
      <c r="Q12" s="207">
        <f t="shared" si="0"/>
        <v>1.358695652173913E-2</v>
      </c>
    </row>
    <row r="13" spans="1:17" x14ac:dyDescent="0.4">
      <c r="M13" s="130"/>
      <c r="N13" s="124" t="s">
        <v>5</v>
      </c>
      <c r="O13" s="207">
        <f t="shared" si="0"/>
        <v>1.2418315083009539E-2</v>
      </c>
      <c r="P13" s="207">
        <f t="shared" si="0"/>
        <v>5.4284452515990109E-2</v>
      </c>
      <c r="Q13" s="207">
        <f t="shared" si="0"/>
        <v>3.8459718256534839E-2</v>
      </c>
    </row>
    <row r="14" spans="1:17" x14ac:dyDescent="0.4">
      <c r="M14" s="130"/>
      <c r="N14" s="124" t="s">
        <v>6</v>
      </c>
      <c r="O14" s="207">
        <f t="shared" si="0"/>
        <v>6.1748319469135865E-2</v>
      </c>
      <c r="P14" s="207">
        <f t="shared" si="0"/>
        <v>0</v>
      </c>
      <c r="Q14" s="207">
        <f t="shared" si="0"/>
        <v>0</v>
      </c>
    </row>
    <row r="15" spans="1:17" x14ac:dyDescent="0.4">
      <c r="M15" s="130"/>
      <c r="N15" s="124" t="s">
        <v>99</v>
      </c>
      <c r="O15" s="207">
        <f t="shared" si="0"/>
        <v>5.7560326760907707E-2</v>
      </c>
      <c r="P15" s="207">
        <f t="shared" si="0"/>
        <v>0.49651973270460154</v>
      </c>
      <c r="Q15" s="207">
        <f t="shared" si="0"/>
        <v>0</v>
      </c>
    </row>
    <row r="16" spans="1:17" x14ac:dyDescent="0.4">
      <c r="M16" s="130"/>
      <c r="N16" s="124" t="s">
        <v>100</v>
      </c>
      <c r="O16" s="207">
        <f t="shared" si="0"/>
        <v>0</v>
      </c>
      <c r="P16" s="207">
        <f t="shared" si="0"/>
        <v>5.7088818699124924E-2</v>
      </c>
      <c r="Q16" s="207">
        <f t="shared" si="0"/>
        <v>0</v>
      </c>
    </row>
    <row r="17" spans="1:17" x14ac:dyDescent="0.4">
      <c r="M17" s="130"/>
      <c r="N17" s="125" t="s">
        <v>17</v>
      </c>
      <c r="O17" s="208">
        <f t="shared" si="0"/>
        <v>4.8395975021801194E-2</v>
      </c>
      <c r="P17" s="208">
        <f t="shared" si="0"/>
        <v>0.27667910731579121</v>
      </c>
      <c r="Q17" s="208">
        <f t="shared" si="0"/>
        <v>6.2209680062344907E-3</v>
      </c>
    </row>
    <row r="18" spans="1:17" x14ac:dyDescent="0.4">
      <c r="M18" s="130"/>
      <c r="N18" s="130"/>
    </row>
    <row r="19" spans="1:17" x14ac:dyDescent="0.4">
      <c r="M19" s="130"/>
      <c r="N19" s="130"/>
    </row>
    <row r="20" spans="1:17" x14ac:dyDescent="0.4">
      <c r="M20" s="130"/>
      <c r="N20" s="130"/>
    </row>
    <row r="21" spans="1:17" x14ac:dyDescent="0.4">
      <c r="M21" s="130"/>
      <c r="N21" s="130"/>
    </row>
    <row r="22" spans="1:17" ht="12.6" x14ac:dyDescent="0.45">
      <c r="A22" s="72" t="s">
        <v>141</v>
      </c>
      <c r="M22" s="130"/>
      <c r="N22" s="130"/>
    </row>
    <row r="23" spans="1:17" ht="12.6" x14ac:dyDescent="0.45">
      <c r="A23" s="194" t="s">
        <v>535</v>
      </c>
      <c r="M23" s="130"/>
      <c r="N23" s="130"/>
    </row>
    <row r="24" spans="1:17" ht="12.6" x14ac:dyDescent="0.45">
      <c r="A24" s="72" t="s">
        <v>96</v>
      </c>
    </row>
    <row r="25" spans="1:17" ht="12.6" x14ac:dyDescent="0.45">
      <c r="A25" s="72"/>
    </row>
    <row r="26" spans="1:17" x14ac:dyDescent="0.4">
      <c r="A26" s="205"/>
      <c r="B26" s="215"/>
      <c r="C26" s="215"/>
      <c r="D26" s="215"/>
    </row>
    <row r="27" spans="1:17" x14ac:dyDescent="0.4">
      <c r="A27" s="130" t="s">
        <v>140</v>
      </c>
      <c r="F27" s="130" t="s">
        <v>156</v>
      </c>
    </row>
    <row r="28" spans="1:17" ht="12.6" x14ac:dyDescent="0.4">
      <c r="F28" s="212"/>
      <c r="G28" s="209" t="s">
        <v>88</v>
      </c>
      <c r="H28" s="542" t="s">
        <v>88</v>
      </c>
      <c r="I28" s="544" t="s">
        <v>137</v>
      </c>
      <c r="J28" s="543" t="s">
        <v>87</v>
      </c>
      <c r="K28" s="541" t="s">
        <v>87</v>
      </c>
      <c r="L28" s="544" t="s">
        <v>87</v>
      </c>
      <c r="M28" s="541" t="s">
        <v>87</v>
      </c>
      <c r="N28" s="544" t="s">
        <v>87</v>
      </c>
      <c r="O28" s="544" t="s">
        <v>87</v>
      </c>
      <c r="P28" s="544" t="s">
        <v>87</v>
      </c>
      <c r="Q28" s="543" t="s">
        <v>87</v>
      </c>
    </row>
    <row r="29" spans="1:17" x14ac:dyDescent="0.4">
      <c r="F29" s="16"/>
      <c r="G29" s="210" t="s">
        <v>9</v>
      </c>
      <c r="H29" s="335" t="s">
        <v>28</v>
      </c>
      <c r="I29" s="81" t="s">
        <v>139</v>
      </c>
      <c r="J29" s="65" t="s">
        <v>9</v>
      </c>
      <c r="K29" s="334" t="s">
        <v>28</v>
      </c>
      <c r="L29" s="81" t="s">
        <v>139</v>
      </c>
      <c r="M29" s="334" t="s">
        <v>134</v>
      </c>
      <c r="N29" s="81" t="s">
        <v>135</v>
      </c>
      <c r="O29" s="81" t="s">
        <v>30</v>
      </c>
      <c r="P29" s="81" t="s">
        <v>94</v>
      </c>
      <c r="Q29" s="71" t="s">
        <v>52</v>
      </c>
    </row>
    <row r="30" spans="1:17" x14ac:dyDescent="0.4">
      <c r="B30" s="538" t="s">
        <v>88</v>
      </c>
      <c r="C30" s="546" t="s">
        <v>87</v>
      </c>
      <c r="D30" s="192" t="s">
        <v>88</v>
      </c>
      <c r="F30" s="16"/>
      <c r="G30" s="210" t="s">
        <v>97</v>
      </c>
      <c r="H30" s="405" t="s">
        <v>97</v>
      </c>
      <c r="I30" s="210" t="s">
        <v>97</v>
      </c>
      <c r="J30" s="65" t="s">
        <v>97</v>
      </c>
      <c r="K30" s="34" t="s">
        <v>97</v>
      </c>
      <c r="L30" s="210" t="s">
        <v>97</v>
      </c>
      <c r="M30" s="34" t="s">
        <v>97</v>
      </c>
      <c r="N30" s="210" t="s">
        <v>97</v>
      </c>
      <c r="O30" s="210" t="s">
        <v>97</v>
      </c>
      <c r="P30" s="210" t="s">
        <v>97</v>
      </c>
      <c r="Q30" s="65" t="s">
        <v>97</v>
      </c>
    </row>
    <row r="31" spans="1:17" x14ac:dyDescent="0.4">
      <c r="A31" s="16"/>
      <c r="B31" s="331" t="s">
        <v>74</v>
      </c>
      <c r="C31" s="332" t="s">
        <v>74</v>
      </c>
      <c r="D31" s="24" t="s">
        <v>81</v>
      </c>
      <c r="F31" s="16"/>
      <c r="G31" s="210" t="s">
        <v>98</v>
      </c>
      <c r="H31" s="545" t="s">
        <v>98</v>
      </c>
      <c r="I31" s="211" t="s">
        <v>98</v>
      </c>
      <c r="J31" s="548" t="s">
        <v>98</v>
      </c>
      <c r="K31" s="547" t="s">
        <v>98</v>
      </c>
      <c r="L31" s="211" t="s">
        <v>98</v>
      </c>
      <c r="M31" s="547" t="s">
        <v>98</v>
      </c>
      <c r="N31" s="211" t="s">
        <v>98</v>
      </c>
      <c r="O31" s="211" t="s">
        <v>98</v>
      </c>
      <c r="P31" s="211" t="s">
        <v>98</v>
      </c>
      <c r="Q31" s="548" t="s">
        <v>98</v>
      </c>
    </row>
    <row r="32" spans="1:17" x14ac:dyDescent="0.4">
      <c r="A32" s="33" t="s">
        <v>28</v>
      </c>
      <c r="B32" s="52">
        <v>101.5832144</v>
      </c>
      <c r="C32" s="51">
        <v>265.56852100030511</v>
      </c>
      <c r="D32" s="55">
        <v>0.27667910731579121</v>
      </c>
      <c r="F32" s="33" t="s">
        <v>8</v>
      </c>
      <c r="G32" s="285">
        <v>5029.2</v>
      </c>
      <c r="H32" s="149">
        <v>29215.234400000008</v>
      </c>
      <c r="I32" s="286">
        <v>0</v>
      </c>
      <c r="J32" s="148">
        <v>5118.7089999999989</v>
      </c>
      <c r="K32" s="147">
        <v>14649.215000000002</v>
      </c>
      <c r="L32" s="287">
        <v>158</v>
      </c>
      <c r="M32" s="288">
        <v>15498.518</v>
      </c>
      <c r="N32" s="286">
        <v>1044</v>
      </c>
      <c r="O32" s="286">
        <v>0</v>
      </c>
      <c r="P32" s="286">
        <v>0</v>
      </c>
      <c r="Q32" s="289">
        <v>10.5</v>
      </c>
    </row>
    <row r="33" spans="1:31" x14ac:dyDescent="0.4">
      <c r="A33" s="14" t="s">
        <v>9</v>
      </c>
      <c r="B33" s="52">
        <v>10.913399999999999</v>
      </c>
      <c r="C33" s="51">
        <v>214.58882399866482</v>
      </c>
      <c r="D33" s="55">
        <v>4.8395975021801187E-2</v>
      </c>
      <c r="F33" s="14" t="s">
        <v>2</v>
      </c>
      <c r="G33" s="290">
        <v>686.2</v>
      </c>
      <c r="H33" s="149">
        <v>7050.16</v>
      </c>
      <c r="I33" s="286">
        <v>0</v>
      </c>
      <c r="J33" s="148">
        <v>26216.360000000004</v>
      </c>
      <c r="K33" s="147">
        <v>46481.569999999985</v>
      </c>
      <c r="L33" s="287">
        <v>5282.6</v>
      </c>
      <c r="M33" s="288">
        <v>2029.1899999999998</v>
      </c>
      <c r="N33" s="286">
        <v>0</v>
      </c>
      <c r="O33" s="286">
        <v>0</v>
      </c>
      <c r="P33" s="286">
        <v>13</v>
      </c>
      <c r="Q33" s="289">
        <v>200</v>
      </c>
    </row>
    <row r="34" spans="1:31" x14ac:dyDescent="0.4">
      <c r="A34" s="14" t="s">
        <v>33</v>
      </c>
      <c r="B34" s="52">
        <v>0.4803</v>
      </c>
      <c r="C34" s="51">
        <v>76.726334002723704</v>
      </c>
      <c r="D34" s="55">
        <v>6.220968006234489E-3</v>
      </c>
      <c r="F34" s="14" t="s">
        <v>3</v>
      </c>
      <c r="G34" s="290">
        <v>620</v>
      </c>
      <c r="H34" s="149">
        <v>6396.9000000000015</v>
      </c>
      <c r="I34" s="286">
        <v>0</v>
      </c>
      <c r="J34" s="148">
        <v>56370.279999999984</v>
      </c>
      <c r="K34" s="147">
        <v>22271.966999999993</v>
      </c>
      <c r="L34" s="287">
        <v>291.28999999999996</v>
      </c>
      <c r="M34" s="288">
        <v>4211.6000000000004</v>
      </c>
      <c r="N34" s="286">
        <v>0</v>
      </c>
      <c r="O34" s="286">
        <v>0</v>
      </c>
      <c r="P34" s="286">
        <v>0</v>
      </c>
      <c r="Q34" s="289">
        <v>29</v>
      </c>
    </row>
    <row r="35" spans="1:31" x14ac:dyDescent="0.4">
      <c r="A35" s="15" t="s">
        <v>92</v>
      </c>
      <c r="B35" s="53" t="s">
        <v>125</v>
      </c>
      <c r="C35" s="54">
        <v>55.403318999999996</v>
      </c>
      <c r="D35" s="56">
        <v>0</v>
      </c>
      <c r="F35" s="14" t="s">
        <v>4</v>
      </c>
      <c r="G35" s="290">
        <v>517.5</v>
      </c>
      <c r="H35" s="149">
        <v>8536.7000000000007</v>
      </c>
      <c r="I35" s="286">
        <v>0</v>
      </c>
      <c r="J35" s="148">
        <v>20231.780000000002</v>
      </c>
      <c r="K35" s="147">
        <v>41889.749999999985</v>
      </c>
      <c r="L35" s="287">
        <v>7769</v>
      </c>
      <c r="M35" s="288">
        <v>1027.5</v>
      </c>
      <c r="N35" s="286">
        <v>0</v>
      </c>
      <c r="O35" s="286">
        <v>10</v>
      </c>
      <c r="P35" s="286">
        <v>0</v>
      </c>
      <c r="Q35" s="289">
        <v>190.38</v>
      </c>
    </row>
    <row r="36" spans="1:31" x14ac:dyDescent="0.4">
      <c r="F36" s="14" t="s">
        <v>1</v>
      </c>
      <c r="G36" s="290">
        <v>92.5</v>
      </c>
      <c r="H36" s="149">
        <v>9881.1</v>
      </c>
      <c r="I36" s="286">
        <v>236.5</v>
      </c>
      <c r="J36" s="148">
        <v>27024.775000000001</v>
      </c>
      <c r="K36" s="147">
        <v>46926.095000000023</v>
      </c>
      <c r="L36" s="287">
        <v>17169.900000000001</v>
      </c>
      <c r="M36" s="288">
        <v>6154.7919999999995</v>
      </c>
      <c r="N36" s="286">
        <v>0</v>
      </c>
      <c r="O36" s="286">
        <v>40</v>
      </c>
      <c r="P36" s="286">
        <v>83.5</v>
      </c>
      <c r="Q36" s="289">
        <v>833</v>
      </c>
    </row>
    <row r="37" spans="1:31" x14ac:dyDescent="0.4">
      <c r="F37" s="14" t="s">
        <v>5</v>
      </c>
      <c r="G37" s="290">
        <v>225</v>
      </c>
      <c r="H37" s="149">
        <v>547</v>
      </c>
      <c r="I37" s="286">
        <v>243.8</v>
      </c>
      <c r="J37" s="148">
        <v>17893.399999999998</v>
      </c>
      <c r="K37" s="147">
        <v>9529.5499999999975</v>
      </c>
      <c r="L37" s="287">
        <v>6095.3</v>
      </c>
      <c r="M37" s="288">
        <v>6883.3689999999997</v>
      </c>
      <c r="N37" s="286">
        <v>0</v>
      </c>
      <c r="O37" s="286">
        <v>0</v>
      </c>
      <c r="P37" s="286">
        <v>0</v>
      </c>
      <c r="Q37" s="289">
        <v>763.7</v>
      </c>
    </row>
    <row r="38" spans="1:31" x14ac:dyDescent="0.4">
      <c r="F38" s="14" t="s">
        <v>6</v>
      </c>
      <c r="G38" s="290">
        <v>880</v>
      </c>
      <c r="H38" s="149">
        <v>0</v>
      </c>
      <c r="I38" s="286">
        <v>0</v>
      </c>
      <c r="J38" s="148">
        <v>13371.399998664856</v>
      </c>
      <c r="K38" s="147">
        <v>1701.1800003051758</v>
      </c>
      <c r="L38" s="287">
        <v>926.34400272369385</v>
      </c>
      <c r="M38" s="288">
        <v>2221</v>
      </c>
      <c r="N38" s="286">
        <v>66</v>
      </c>
      <c r="O38" s="286">
        <v>0</v>
      </c>
      <c r="P38" s="286">
        <v>37</v>
      </c>
      <c r="Q38" s="289">
        <v>28.599999904632568</v>
      </c>
    </row>
    <row r="39" spans="1:31" x14ac:dyDescent="0.4">
      <c r="F39" s="14" t="s">
        <v>99</v>
      </c>
      <c r="G39" s="290">
        <v>2863</v>
      </c>
      <c r="H39" s="149">
        <v>37272.5</v>
      </c>
      <c r="I39" s="286">
        <v>0</v>
      </c>
      <c r="J39" s="148">
        <v>46876.12</v>
      </c>
      <c r="K39" s="147">
        <v>37795.009999999995</v>
      </c>
      <c r="L39" s="287">
        <v>4424.7</v>
      </c>
      <c r="M39" s="288">
        <v>8684.6</v>
      </c>
      <c r="N39" s="286">
        <v>6134</v>
      </c>
      <c r="O39" s="286">
        <v>0</v>
      </c>
      <c r="P39" s="286">
        <v>600</v>
      </c>
      <c r="Q39" s="289">
        <v>2205.23</v>
      </c>
    </row>
    <row r="40" spans="1:31" x14ac:dyDescent="0.4">
      <c r="F40" s="15" t="s">
        <v>100</v>
      </c>
      <c r="G40" s="291">
        <v>0</v>
      </c>
      <c r="H40" s="97">
        <v>2683.62</v>
      </c>
      <c r="I40" s="292">
        <v>0</v>
      </c>
      <c r="J40" s="98">
        <v>1486</v>
      </c>
      <c r="K40" s="150">
        <v>44324.184000000008</v>
      </c>
      <c r="L40" s="293">
        <v>34609.199999999997</v>
      </c>
      <c r="M40" s="294">
        <v>1448.75</v>
      </c>
      <c r="N40" s="292">
        <v>0</v>
      </c>
      <c r="O40" s="292">
        <v>0</v>
      </c>
      <c r="P40" s="292">
        <v>2600</v>
      </c>
      <c r="Q40" s="295">
        <v>387.27</v>
      </c>
    </row>
    <row r="41" spans="1:31" x14ac:dyDescent="0.4">
      <c r="F41" s="46" t="s">
        <v>17</v>
      </c>
      <c r="G41" s="296">
        <f t="shared" ref="G41:Q41" si="1">SUM(G32:G40)</f>
        <v>10913.4</v>
      </c>
      <c r="H41" s="297">
        <f t="shared" si="1"/>
        <v>101583.2144</v>
      </c>
      <c r="I41" s="296">
        <f t="shared" si="1"/>
        <v>480.3</v>
      </c>
      <c r="J41" s="297">
        <f t="shared" si="1"/>
        <v>214588.82399866483</v>
      </c>
      <c r="K41" s="296">
        <f t="shared" si="1"/>
        <v>265568.52100030513</v>
      </c>
      <c r="L41" s="296">
        <f t="shared" si="1"/>
        <v>76726.334002723685</v>
      </c>
      <c r="M41" s="150">
        <f t="shared" si="1"/>
        <v>48159.318999999996</v>
      </c>
      <c r="N41" s="293">
        <f t="shared" si="1"/>
        <v>7244</v>
      </c>
      <c r="O41" s="293">
        <f t="shared" si="1"/>
        <v>50</v>
      </c>
      <c r="P41" s="293">
        <f t="shared" si="1"/>
        <v>3333.5</v>
      </c>
      <c r="Q41" s="98">
        <f t="shared" si="1"/>
        <v>4647.6799999046325</v>
      </c>
    </row>
    <row r="44" spans="1:31" x14ac:dyDescent="0.4">
      <c r="A44" s="130" t="s">
        <v>151</v>
      </c>
    </row>
    <row r="45" spans="1:31" x14ac:dyDescent="0.4">
      <c r="A45" s="226"/>
      <c r="B45" s="899" t="s">
        <v>142</v>
      </c>
      <c r="C45" s="900"/>
      <c r="D45" s="901"/>
      <c r="E45" s="216"/>
      <c r="F45" s="899" t="s">
        <v>143</v>
      </c>
      <c r="G45" s="900"/>
      <c r="H45" s="900"/>
      <c r="I45" s="901"/>
      <c r="J45" s="213"/>
      <c r="K45" s="214"/>
      <c r="Y45" s="213"/>
      <c r="Z45" s="214"/>
      <c r="AA45" s="214"/>
      <c r="AB45" s="214"/>
      <c r="AC45" s="214"/>
      <c r="AD45" s="214"/>
      <c r="AE45" s="213"/>
    </row>
    <row r="46" spans="1:31" s="220" customFormat="1" ht="49.2" x14ac:dyDescent="0.4">
      <c r="A46" s="227"/>
      <c r="B46" s="231" t="s">
        <v>144</v>
      </c>
      <c r="C46" s="228" t="s">
        <v>145</v>
      </c>
      <c r="D46" s="232" t="s">
        <v>146</v>
      </c>
      <c r="E46" s="229"/>
      <c r="F46" s="231" t="s">
        <v>147</v>
      </c>
      <c r="G46" s="228" t="s">
        <v>148</v>
      </c>
      <c r="H46" s="228" t="s">
        <v>149</v>
      </c>
      <c r="I46" s="232" t="s">
        <v>150</v>
      </c>
      <c r="J46" s="217"/>
      <c r="K46" s="218"/>
      <c r="L46" s="219"/>
      <c r="M46" s="219"/>
      <c r="N46" s="219"/>
      <c r="Y46" s="217"/>
      <c r="Z46" s="218"/>
      <c r="AA46" s="218"/>
      <c r="AB46" s="218"/>
      <c r="AC46" s="218"/>
      <c r="AD46" s="218"/>
      <c r="AE46" s="217"/>
    </row>
    <row r="47" spans="1:31" s="30" customFormat="1" x14ac:dyDescent="0.4">
      <c r="A47" s="235" t="s">
        <v>8</v>
      </c>
      <c r="B47" s="236">
        <v>5029.2</v>
      </c>
      <c r="C47" s="237">
        <v>0</v>
      </c>
      <c r="D47" s="238">
        <v>0</v>
      </c>
      <c r="E47" s="224"/>
      <c r="F47" s="236">
        <v>29215.234400000008</v>
      </c>
      <c r="G47" s="237">
        <v>0</v>
      </c>
      <c r="H47" s="237">
        <v>0</v>
      </c>
      <c r="I47" s="238">
        <v>0</v>
      </c>
      <c r="J47" s="221"/>
      <c r="K47" s="222"/>
      <c r="L47" s="6"/>
      <c r="M47" s="6"/>
      <c r="N47" s="6"/>
      <c r="Y47" s="221"/>
      <c r="Z47" s="222"/>
      <c r="AA47" s="222"/>
      <c r="AB47" s="222"/>
      <c r="AC47" s="222"/>
      <c r="AD47" s="222"/>
      <c r="AE47" s="221"/>
    </row>
    <row r="48" spans="1:31" s="30" customFormat="1" x14ac:dyDescent="0.4">
      <c r="A48" s="239" t="s">
        <v>2</v>
      </c>
      <c r="B48" s="233">
        <v>686.2</v>
      </c>
      <c r="C48" s="223">
        <v>0</v>
      </c>
      <c r="D48" s="234">
        <v>0</v>
      </c>
      <c r="E48" s="224"/>
      <c r="F48" s="233">
        <v>7050.16</v>
      </c>
      <c r="G48" s="223">
        <v>0</v>
      </c>
      <c r="H48" s="223">
        <v>0</v>
      </c>
      <c r="I48" s="234">
        <v>0</v>
      </c>
      <c r="J48" s="221"/>
      <c r="K48" s="222"/>
      <c r="L48" s="6"/>
      <c r="M48" s="6"/>
      <c r="N48" s="6"/>
      <c r="Y48" s="221"/>
      <c r="Z48" s="222"/>
      <c r="AA48" s="222"/>
      <c r="AB48" s="222"/>
      <c r="AC48" s="222"/>
      <c r="AD48" s="222"/>
      <c r="AE48" s="221"/>
    </row>
    <row r="49" spans="1:43" s="30" customFormat="1" x14ac:dyDescent="0.4">
      <c r="A49" s="239" t="s">
        <v>3</v>
      </c>
      <c r="B49" s="233">
        <v>620</v>
      </c>
      <c r="C49" s="223">
        <v>0</v>
      </c>
      <c r="D49" s="234">
        <v>0</v>
      </c>
      <c r="E49" s="224"/>
      <c r="F49" s="233">
        <v>6396.9000000000015</v>
      </c>
      <c r="G49" s="223">
        <v>0</v>
      </c>
      <c r="H49" s="223">
        <v>0</v>
      </c>
      <c r="I49" s="234">
        <v>0</v>
      </c>
      <c r="J49" s="221"/>
      <c r="K49" s="222"/>
      <c r="L49" s="6"/>
      <c r="M49" s="6"/>
      <c r="N49" s="6"/>
      <c r="Y49" s="221"/>
      <c r="Z49" s="222"/>
      <c r="AA49" s="222"/>
      <c r="AB49" s="222"/>
      <c r="AC49" s="222"/>
      <c r="AD49" s="222"/>
      <c r="AE49" s="221"/>
    </row>
    <row r="50" spans="1:43" s="30" customFormat="1" x14ac:dyDescent="0.4">
      <c r="A50" s="239" t="s">
        <v>4</v>
      </c>
      <c r="B50" s="233">
        <v>0</v>
      </c>
      <c r="C50" s="223">
        <v>167.5</v>
      </c>
      <c r="D50" s="234">
        <v>350</v>
      </c>
      <c r="E50" s="224"/>
      <c r="F50" s="233">
        <v>8019.2</v>
      </c>
      <c r="G50" s="223">
        <v>167.5</v>
      </c>
      <c r="H50" s="223">
        <v>350</v>
      </c>
      <c r="I50" s="234">
        <v>0</v>
      </c>
      <c r="J50" s="221"/>
      <c r="K50" s="222"/>
      <c r="L50" s="6"/>
      <c r="M50" s="6"/>
      <c r="N50" s="6"/>
      <c r="Y50" s="221"/>
      <c r="Z50" s="222"/>
      <c r="AA50" s="222"/>
      <c r="AB50" s="222"/>
      <c r="AC50" s="222"/>
      <c r="AD50" s="222"/>
      <c r="AE50" s="221"/>
    </row>
    <row r="51" spans="1:43" s="30" customFormat="1" x14ac:dyDescent="0.4">
      <c r="A51" s="239" t="s">
        <v>1</v>
      </c>
      <c r="B51" s="233">
        <v>92.5</v>
      </c>
      <c r="C51" s="223">
        <v>0</v>
      </c>
      <c r="D51" s="234">
        <v>0</v>
      </c>
      <c r="E51" s="224"/>
      <c r="F51" s="233">
        <v>9881.1</v>
      </c>
      <c r="G51" s="223">
        <v>0</v>
      </c>
      <c r="H51" s="223">
        <v>0</v>
      </c>
      <c r="I51" s="234">
        <v>0</v>
      </c>
      <c r="J51" s="221"/>
      <c r="K51" s="222"/>
      <c r="L51" s="6"/>
      <c r="M51" s="6"/>
      <c r="N51" s="6"/>
      <c r="Y51" s="221"/>
      <c r="Z51" s="222"/>
      <c r="AA51" s="222"/>
      <c r="AB51" s="222"/>
      <c r="AC51" s="222"/>
      <c r="AD51" s="222"/>
      <c r="AE51" s="221"/>
    </row>
    <row r="52" spans="1:43" s="30" customFormat="1" x14ac:dyDescent="0.4">
      <c r="A52" s="239" t="s">
        <v>5</v>
      </c>
      <c r="B52" s="233">
        <v>225</v>
      </c>
      <c r="C52" s="223">
        <v>0</v>
      </c>
      <c r="D52" s="234">
        <v>0</v>
      </c>
      <c r="E52" s="224"/>
      <c r="F52" s="233">
        <v>547</v>
      </c>
      <c r="G52" s="223">
        <v>0</v>
      </c>
      <c r="H52" s="223">
        <v>0</v>
      </c>
      <c r="I52" s="234">
        <v>0</v>
      </c>
      <c r="J52" s="221"/>
      <c r="K52" s="222"/>
      <c r="L52" s="6"/>
      <c r="M52" s="6"/>
      <c r="N52" s="6"/>
      <c r="Y52" s="221"/>
      <c r="Z52" s="222"/>
      <c r="AA52" s="222"/>
      <c r="AB52" s="222"/>
      <c r="AC52" s="222"/>
      <c r="AD52" s="222"/>
      <c r="AE52" s="221"/>
    </row>
    <row r="53" spans="1:43" s="30" customFormat="1" x14ac:dyDescent="0.4">
      <c r="A53" s="239" t="s">
        <v>6</v>
      </c>
      <c r="B53" s="233">
        <v>880</v>
      </c>
      <c r="C53" s="223">
        <v>0</v>
      </c>
      <c r="D53" s="234">
        <v>0</v>
      </c>
      <c r="E53" s="224"/>
      <c r="F53" s="233">
        <v>0</v>
      </c>
      <c r="G53" s="223">
        <v>0</v>
      </c>
      <c r="H53" s="223">
        <v>0</v>
      </c>
      <c r="I53" s="234">
        <v>0</v>
      </c>
      <c r="J53" s="221"/>
      <c r="K53" s="222"/>
      <c r="L53" s="6"/>
      <c r="M53" s="6"/>
      <c r="N53" s="6"/>
      <c r="Y53" s="221"/>
      <c r="Z53" s="222"/>
      <c r="AA53" s="222"/>
      <c r="AB53" s="222"/>
      <c r="AC53" s="222"/>
      <c r="AD53" s="222"/>
      <c r="AE53" s="221"/>
    </row>
    <row r="54" spans="1:43" s="30" customFormat="1" x14ac:dyDescent="0.4">
      <c r="A54" s="239" t="s">
        <v>99</v>
      </c>
      <c r="B54" s="233">
        <v>2000</v>
      </c>
      <c r="C54" s="223">
        <v>363</v>
      </c>
      <c r="D54" s="234">
        <v>500</v>
      </c>
      <c r="E54" s="224"/>
      <c r="F54" s="233">
        <v>33009.5</v>
      </c>
      <c r="G54" s="223">
        <v>0</v>
      </c>
      <c r="H54" s="223">
        <v>450</v>
      </c>
      <c r="I54" s="234">
        <v>3813</v>
      </c>
      <c r="J54" s="221"/>
      <c r="K54" s="222"/>
      <c r="L54" s="6"/>
      <c r="M54" s="6"/>
      <c r="N54" s="6"/>
      <c r="Y54" s="221"/>
      <c r="Z54" s="222"/>
      <c r="AA54" s="222"/>
      <c r="AB54" s="222"/>
      <c r="AC54" s="222"/>
      <c r="AD54" s="222"/>
      <c r="AE54" s="221"/>
    </row>
    <row r="55" spans="1:43" s="30" customFormat="1" x14ac:dyDescent="0.4">
      <c r="A55" s="239" t="s">
        <v>100</v>
      </c>
      <c r="B55" s="233">
        <v>0</v>
      </c>
      <c r="C55" s="223">
        <v>0</v>
      </c>
      <c r="D55" s="234">
        <v>0</v>
      </c>
      <c r="E55" s="224"/>
      <c r="F55" s="233">
        <v>2683.62</v>
      </c>
      <c r="G55" s="223">
        <v>0</v>
      </c>
      <c r="H55" s="223">
        <v>0</v>
      </c>
      <c r="I55" s="234">
        <v>0</v>
      </c>
      <c r="J55" s="221"/>
      <c r="K55" s="222"/>
      <c r="L55" s="6"/>
      <c r="M55" s="6"/>
      <c r="N55" s="6"/>
      <c r="Y55" s="221"/>
      <c r="Z55" s="222"/>
      <c r="AA55" s="222"/>
      <c r="AB55" s="222"/>
      <c r="AC55" s="222"/>
      <c r="AD55" s="222"/>
      <c r="AE55" s="221"/>
    </row>
    <row r="56" spans="1:43" s="30" customFormat="1" x14ac:dyDescent="0.4">
      <c r="A56" s="240" t="s">
        <v>31</v>
      </c>
      <c r="B56" s="241">
        <f>SUM(B47:B55)</f>
        <v>9532.9</v>
      </c>
      <c r="C56" s="242">
        <f>SUM(C47:C55)</f>
        <v>530.5</v>
      </c>
      <c r="D56" s="243">
        <f>SUM(D47:D55)</f>
        <v>850</v>
      </c>
      <c r="E56" s="230"/>
      <c r="F56" s="241">
        <f>SUM(F47:F55)</f>
        <v>96802.714399999997</v>
      </c>
      <c r="G56" s="242">
        <f>SUM(G47:G55)</f>
        <v>167.5</v>
      </c>
      <c r="H56" s="242">
        <f>SUM(H47:H55)</f>
        <v>800</v>
      </c>
      <c r="I56" s="243">
        <f>SUM(I47:I55)</f>
        <v>3813</v>
      </c>
      <c r="J56" s="225"/>
      <c r="K56" s="225"/>
      <c r="L56" s="6"/>
      <c r="M56" s="6"/>
      <c r="N56" s="6"/>
      <c r="Y56" s="225"/>
      <c r="Z56" s="225"/>
      <c r="AA56" s="225"/>
      <c r="AB56" s="225"/>
      <c r="AC56" s="225"/>
      <c r="AD56" s="225"/>
      <c r="AE56" s="225"/>
      <c r="AP56" s="225">
        <f>SUM(AP47:AP55)</f>
        <v>0</v>
      </c>
      <c r="AQ56" s="225">
        <f>SUM(AQ47:AQ55)</f>
        <v>0</v>
      </c>
    </row>
    <row r="57" spans="1:43" s="30" customFormat="1" x14ac:dyDescent="0.4">
      <c r="A57" s="91"/>
      <c r="B57" s="91"/>
      <c r="C57" s="91"/>
      <c r="D57" s="91"/>
      <c r="E57" s="91"/>
      <c r="F57" s="91"/>
      <c r="G57" s="90"/>
      <c r="H57" s="90"/>
      <c r="I57" s="91"/>
      <c r="J57" s="6"/>
      <c r="K57" s="6"/>
      <c r="L57" s="6"/>
      <c r="M57" s="6"/>
      <c r="N57" s="6"/>
    </row>
    <row r="58" spans="1:43" x14ac:dyDescent="0.4">
      <c r="F58" s="121"/>
    </row>
  </sheetData>
  <mergeCells count="4">
    <mergeCell ref="N5:N7"/>
    <mergeCell ref="O5:Q6"/>
    <mergeCell ref="B45:D45"/>
    <mergeCell ref="F45:I45"/>
  </mergeCells>
  <pageMargins left="0.75" right="0.75" top="1" bottom="1" header="0.5" footer="0.5"/>
  <pageSetup orientation="portrait" r:id="rId1"/>
  <headerFooter alignWithMargin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R46"/>
  <sheetViews>
    <sheetView zoomScale="80" zoomScaleNormal="80" workbookViewId="0"/>
  </sheetViews>
  <sheetFormatPr defaultColWidth="9.1640625" defaultRowHeight="12.3" x14ac:dyDescent="0.4"/>
  <cols>
    <col min="1" max="1" width="10.27734375" style="557" customWidth="1"/>
    <col min="2" max="2" width="9.1640625" style="557"/>
    <col min="3" max="3" width="11.71875" style="557" customWidth="1"/>
    <col min="4" max="4" width="9.1640625" style="557"/>
    <col min="5" max="5" width="10.27734375" style="557" customWidth="1"/>
    <col min="6" max="6" width="9.1640625" style="557"/>
    <col min="7" max="7" width="10.5546875" style="557" customWidth="1"/>
    <col min="8" max="8" width="9.1640625" style="557"/>
    <col min="9" max="9" width="10.83203125" style="557" customWidth="1"/>
    <col min="10" max="16384" width="9.1640625" style="557"/>
  </cols>
  <sheetData>
    <row r="1" spans="1:1" x14ac:dyDescent="0.4">
      <c r="A1" s="556" t="s">
        <v>703</v>
      </c>
    </row>
    <row r="23" spans="1:18" ht="12.6" x14ac:dyDescent="0.45">
      <c r="A23" s="558" t="s">
        <v>545</v>
      </c>
    </row>
    <row r="24" spans="1:18" ht="12.6" x14ac:dyDescent="0.45">
      <c r="A24" s="558" t="s">
        <v>546</v>
      </c>
    </row>
    <row r="25" spans="1:18" ht="12.6" thickBot="1" x14ac:dyDescent="0.45">
      <c r="A25" s="559"/>
      <c r="B25" s="559"/>
      <c r="C25" s="559"/>
    </row>
    <row r="26" spans="1:18" x14ac:dyDescent="0.4">
      <c r="A26" s="840" t="s">
        <v>544</v>
      </c>
      <c r="B26" s="842" t="s">
        <v>606</v>
      </c>
      <c r="C26" s="843"/>
      <c r="D26" s="842" t="s">
        <v>607</v>
      </c>
      <c r="E26" s="843"/>
      <c r="F26" s="842" t="s">
        <v>608</v>
      </c>
      <c r="G26" s="843"/>
      <c r="H26" s="842" t="s">
        <v>609</v>
      </c>
      <c r="I26" s="843"/>
    </row>
    <row r="27" spans="1:18" ht="39.6" thickBot="1" x14ac:dyDescent="0.45">
      <c r="A27" s="841"/>
      <c r="B27" s="560" t="s">
        <v>610</v>
      </c>
      <c r="C27" s="561" t="s">
        <v>611</v>
      </c>
      <c r="D27" s="560" t="s">
        <v>610</v>
      </c>
      <c r="E27" s="561" t="s">
        <v>611</v>
      </c>
      <c r="F27" s="560" t="s">
        <v>610</v>
      </c>
      <c r="G27" s="561" t="s">
        <v>611</v>
      </c>
      <c r="H27" s="560" t="s">
        <v>612</v>
      </c>
      <c r="I27" s="561" t="s">
        <v>613</v>
      </c>
    </row>
    <row r="28" spans="1:18" x14ac:dyDescent="0.4">
      <c r="A28" s="562">
        <v>2007</v>
      </c>
      <c r="B28" s="563">
        <v>58</v>
      </c>
      <c r="C28" s="564">
        <v>191.1279752791018</v>
      </c>
      <c r="D28" s="565">
        <v>93</v>
      </c>
      <c r="E28" s="566">
        <v>263.74</v>
      </c>
      <c r="F28" s="563">
        <v>9</v>
      </c>
      <c r="G28" s="564">
        <v>13.66</v>
      </c>
      <c r="H28" s="565">
        <v>68.5</v>
      </c>
      <c r="I28" s="566">
        <v>425.1</v>
      </c>
    </row>
    <row r="29" spans="1:18" x14ac:dyDescent="0.4">
      <c r="A29" s="567">
        <v>2008</v>
      </c>
      <c r="B29" s="568">
        <v>77</v>
      </c>
      <c r="C29" s="569">
        <f>B29+C28</f>
        <v>268.1279752791018</v>
      </c>
      <c r="D29" s="570">
        <v>190</v>
      </c>
      <c r="E29" s="571">
        <f>E28+D29</f>
        <v>453.74</v>
      </c>
      <c r="F29" s="568">
        <v>21.5</v>
      </c>
      <c r="G29" s="569">
        <f>G28+F29</f>
        <v>35.159999999999997</v>
      </c>
      <c r="H29" s="570">
        <v>0</v>
      </c>
      <c r="I29" s="571">
        <f>I28+H29</f>
        <v>425.1</v>
      </c>
      <c r="N29" s="572"/>
      <c r="O29" s="573"/>
    </row>
    <row r="30" spans="1:18" x14ac:dyDescent="0.4">
      <c r="A30" s="567">
        <v>2009</v>
      </c>
      <c r="B30" s="568">
        <v>157</v>
      </c>
      <c r="C30" s="569">
        <f t="shared" ref="C30:C46" si="0">B30+C29</f>
        <v>425.1279752791018</v>
      </c>
      <c r="D30" s="570">
        <v>208</v>
      </c>
      <c r="E30" s="571">
        <f t="shared" ref="E30:E46" si="1">E29+D30</f>
        <v>661.74</v>
      </c>
      <c r="F30" s="568">
        <v>69.5</v>
      </c>
      <c r="G30" s="569">
        <f t="shared" ref="G30:G46" si="2">G29+F30</f>
        <v>104.66</v>
      </c>
      <c r="H30" s="570">
        <v>0</v>
      </c>
      <c r="I30" s="571">
        <f t="shared" ref="I30:I40" si="3">I29+H30</f>
        <v>425.1</v>
      </c>
      <c r="N30" s="572"/>
      <c r="O30" s="573"/>
      <c r="R30" s="573"/>
    </row>
    <row r="31" spans="1:18" x14ac:dyDescent="0.4">
      <c r="A31" s="567">
        <v>2010</v>
      </c>
      <c r="B31" s="568">
        <v>245.53688562500002</v>
      </c>
      <c r="C31" s="569">
        <f t="shared" si="0"/>
        <v>670.66486090410183</v>
      </c>
      <c r="D31" s="570">
        <v>336.55107500000008</v>
      </c>
      <c r="E31" s="571">
        <f t="shared" si="1"/>
        <v>998.29107500000009</v>
      </c>
      <c r="F31" s="568">
        <v>266.5</v>
      </c>
      <c r="G31" s="569">
        <f t="shared" si="2"/>
        <v>371.15999999999997</v>
      </c>
      <c r="H31" s="570">
        <v>75</v>
      </c>
      <c r="I31" s="571">
        <f t="shared" si="3"/>
        <v>500.1</v>
      </c>
      <c r="N31" s="572"/>
      <c r="O31" s="573"/>
      <c r="R31" s="573"/>
    </row>
    <row r="32" spans="1:18" x14ac:dyDescent="0.4">
      <c r="A32" s="567">
        <v>2011</v>
      </c>
      <c r="B32" s="568">
        <v>305.17506160499994</v>
      </c>
      <c r="C32" s="569">
        <f t="shared" si="0"/>
        <v>975.83992250910183</v>
      </c>
      <c r="D32" s="570">
        <v>829.7405327969999</v>
      </c>
      <c r="E32" s="571">
        <f t="shared" si="1"/>
        <v>1828.0316077970001</v>
      </c>
      <c r="F32" s="568">
        <v>785.59460999999988</v>
      </c>
      <c r="G32" s="569">
        <f t="shared" si="2"/>
        <v>1156.75461</v>
      </c>
      <c r="H32" s="570">
        <v>0</v>
      </c>
      <c r="I32" s="571">
        <f t="shared" si="3"/>
        <v>500.1</v>
      </c>
      <c r="N32" s="572"/>
      <c r="O32" s="573"/>
      <c r="R32" s="573"/>
    </row>
    <row r="33" spans="1:18" x14ac:dyDescent="0.4">
      <c r="A33" s="567">
        <v>2012</v>
      </c>
      <c r="B33" s="568">
        <v>495.52947265229875</v>
      </c>
      <c r="C33" s="569">
        <f t="shared" si="0"/>
        <v>1471.3693951614005</v>
      </c>
      <c r="D33" s="570">
        <v>1074.7211344149425</v>
      </c>
      <c r="E33" s="571">
        <f t="shared" si="1"/>
        <v>2902.7527422119429</v>
      </c>
      <c r="F33" s="568">
        <v>1803.1759999999997</v>
      </c>
      <c r="G33" s="569">
        <f t="shared" si="2"/>
        <v>2959.9306099999994</v>
      </c>
      <c r="H33" s="570">
        <v>0</v>
      </c>
      <c r="I33" s="571">
        <f t="shared" si="3"/>
        <v>500.1</v>
      </c>
      <c r="N33" s="572"/>
      <c r="O33" s="573"/>
      <c r="R33" s="573"/>
    </row>
    <row r="34" spans="1:18" x14ac:dyDescent="0.4">
      <c r="A34" s="567">
        <v>2013</v>
      </c>
      <c r="B34" s="568">
        <v>798.95041698643684</v>
      </c>
      <c r="C34" s="569">
        <f t="shared" si="0"/>
        <v>2270.3198121478372</v>
      </c>
      <c r="D34" s="570">
        <v>1109.3416131057468</v>
      </c>
      <c r="E34" s="571">
        <f t="shared" si="1"/>
        <v>4012.0943553176894</v>
      </c>
      <c r="F34" s="568">
        <v>2857.5100000000007</v>
      </c>
      <c r="G34" s="569">
        <f t="shared" si="2"/>
        <v>5817.4406099999997</v>
      </c>
      <c r="H34" s="570">
        <v>250</v>
      </c>
      <c r="I34" s="571">
        <f t="shared" si="3"/>
        <v>750.1</v>
      </c>
      <c r="N34" s="572"/>
      <c r="O34" s="573"/>
      <c r="R34" s="573"/>
    </row>
    <row r="35" spans="1:18" x14ac:dyDescent="0.4">
      <c r="A35" s="567">
        <v>2014</v>
      </c>
      <c r="B35" s="568">
        <v>1267.7345639544415</v>
      </c>
      <c r="C35" s="569">
        <f t="shared" si="0"/>
        <v>3538.0543761022786</v>
      </c>
      <c r="D35" s="570">
        <v>1054.197740429647</v>
      </c>
      <c r="E35" s="571">
        <f t="shared" si="1"/>
        <v>5066.2920957473361</v>
      </c>
      <c r="F35" s="568">
        <v>3921.9410000000003</v>
      </c>
      <c r="G35" s="569">
        <f t="shared" si="2"/>
        <v>9739.3816100000004</v>
      </c>
      <c r="H35" s="570">
        <v>877</v>
      </c>
      <c r="I35" s="571">
        <f t="shared" si="3"/>
        <v>1627.1</v>
      </c>
      <c r="N35" s="572"/>
      <c r="O35" s="573"/>
      <c r="R35" s="573"/>
    </row>
    <row r="36" spans="1:18" x14ac:dyDescent="0.4">
      <c r="A36" s="567">
        <v>2015</v>
      </c>
      <c r="B36" s="568">
        <v>2171.3991644181156</v>
      </c>
      <c r="C36" s="569">
        <f t="shared" si="0"/>
        <v>5709.4535405203942</v>
      </c>
      <c r="D36" s="570">
        <v>1061.2627222003102</v>
      </c>
      <c r="E36" s="571">
        <f t="shared" si="1"/>
        <v>6127.5548179476464</v>
      </c>
      <c r="F36" s="568">
        <v>4267.9800000000014</v>
      </c>
      <c r="G36" s="569">
        <f t="shared" si="2"/>
        <v>14007.361610000002</v>
      </c>
      <c r="H36" s="570">
        <v>110</v>
      </c>
      <c r="I36" s="571">
        <f t="shared" si="3"/>
        <v>1737.1</v>
      </c>
      <c r="N36" s="572"/>
      <c r="O36" s="573"/>
      <c r="R36" s="573"/>
    </row>
    <row r="37" spans="1:18" x14ac:dyDescent="0.4">
      <c r="A37" s="567">
        <v>2016</v>
      </c>
      <c r="B37" s="568">
        <v>2638.2321834436216</v>
      </c>
      <c r="C37" s="569">
        <f t="shared" si="0"/>
        <v>8347.6857239640158</v>
      </c>
      <c r="D37" s="570">
        <v>1706.559400203636</v>
      </c>
      <c r="E37" s="571">
        <f t="shared" si="1"/>
        <v>7834.1142181512823</v>
      </c>
      <c r="F37" s="568">
        <v>10750.848425702876</v>
      </c>
      <c r="G37" s="569">
        <f t="shared" si="2"/>
        <v>24758.210035702876</v>
      </c>
      <c r="H37" s="570">
        <v>0</v>
      </c>
      <c r="I37" s="571">
        <f t="shared" si="3"/>
        <v>1737.1</v>
      </c>
      <c r="N37" s="572"/>
      <c r="O37" s="573"/>
      <c r="R37" s="573"/>
    </row>
    <row r="38" spans="1:18" x14ac:dyDescent="0.4">
      <c r="A38" s="567">
        <v>2017</v>
      </c>
      <c r="B38" s="568">
        <v>2238.9123639334966</v>
      </c>
      <c r="C38" s="569">
        <f t="shared" si="0"/>
        <v>10586.598087897513</v>
      </c>
      <c r="D38" s="570">
        <v>2254.6201224050837</v>
      </c>
      <c r="E38" s="571">
        <f t="shared" si="1"/>
        <v>10088.734340556366</v>
      </c>
      <c r="F38" s="568">
        <v>6475.5621763345271</v>
      </c>
      <c r="G38" s="569">
        <f t="shared" si="2"/>
        <v>31233.772212037402</v>
      </c>
      <c r="H38" s="570">
        <v>0</v>
      </c>
      <c r="I38" s="571">
        <f t="shared" si="3"/>
        <v>1737.1</v>
      </c>
      <c r="N38" s="572"/>
      <c r="O38" s="573"/>
      <c r="R38" s="573"/>
    </row>
    <row r="39" spans="1:18" x14ac:dyDescent="0.4">
      <c r="A39" s="567">
        <v>2018</v>
      </c>
      <c r="B39" s="568">
        <v>2444.5589298189902</v>
      </c>
      <c r="C39" s="569">
        <f t="shared" si="0"/>
        <v>13031.157017716503</v>
      </c>
      <c r="D39" s="570">
        <v>2192.1603975707949</v>
      </c>
      <c r="E39" s="571">
        <f t="shared" si="1"/>
        <v>12280.894738127161</v>
      </c>
      <c r="F39" s="568">
        <v>6125.8969360635901</v>
      </c>
      <c r="G39" s="569">
        <f t="shared" si="2"/>
        <v>37359.669148100991</v>
      </c>
      <c r="H39" s="570">
        <v>0</v>
      </c>
      <c r="I39" s="571">
        <f t="shared" si="3"/>
        <v>1737.1</v>
      </c>
      <c r="N39" s="572"/>
      <c r="O39" s="573"/>
      <c r="R39" s="573"/>
    </row>
    <row r="40" spans="1:18" x14ac:dyDescent="0.4">
      <c r="A40" s="567">
        <v>2019</v>
      </c>
      <c r="B40" s="568">
        <v>2822.2406431719078</v>
      </c>
      <c r="C40" s="569">
        <f t="shared" si="0"/>
        <v>15853.397660888411</v>
      </c>
      <c r="D40" s="570">
        <v>2048.7227178759845</v>
      </c>
      <c r="E40" s="571">
        <f t="shared" si="1"/>
        <v>14329.617456003145</v>
      </c>
      <c r="F40" s="568">
        <v>8401.1684880250777</v>
      </c>
      <c r="G40" s="569">
        <f t="shared" si="2"/>
        <v>45760.837636126067</v>
      </c>
      <c r="H40" s="570">
        <v>0</v>
      </c>
      <c r="I40" s="571">
        <f t="shared" si="3"/>
        <v>1737.1</v>
      </c>
      <c r="N40" s="572"/>
      <c r="O40" s="573"/>
      <c r="R40" s="573"/>
    </row>
    <row r="41" spans="1:18" ht="12.6" x14ac:dyDescent="0.4">
      <c r="A41" s="574" t="s">
        <v>669</v>
      </c>
      <c r="B41" s="575">
        <v>3086.0314121277015</v>
      </c>
      <c r="C41" s="576">
        <f t="shared" si="0"/>
        <v>18939.429073016112</v>
      </c>
      <c r="D41" s="577">
        <v>1915.0215742423268</v>
      </c>
      <c r="E41" s="578">
        <f t="shared" si="1"/>
        <v>16244.639030245471</v>
      </c>
      <c r="F41" s="575">
        <v>14564.252778237984</v>
      </c>
      <c r="G41" s="576">
        <f t="shared" si="2"/>
        <v>60325.090414364051</v>
      </c>
      <c r="H41" s="577" t="e">
        <v>#N/A</v>
      </c>
      <c r="I41" s="578">
        <f t="shared" ref="I41:I46" si="4">I40</f>
        <v>1737.1</v>
      </c>
      <c r="N41" s="572"/>
      <c r="O41" s="573"/>
      <c r="R41" s="573"/>
    </row>
    <row r="42" spans="1:18" ht="12.6" x14ac:dyDescent="0.4">
      <c r="A42" s="574" t="s">
        <v>670</v>
      </c>
      <c r="B42" s="575">
        <v>3618.3238607120193</v>
      </c>
      <c r="C42" s="576">
        <f t="shared" si="0"/>
        <v>22557.75293372813</v>
      </c>
      <c r="D42" s="577">
        <v>2089.8766704602822</v>
      </c>
      <c r="E42" s="578">
        <f t="shared" si="1"/>
        <v>18334.515700705753</v>
      </c>
      <c r="F42" s="575">
        <v>14702.815068935261</v>
      </c>
      <c r="G42" s="576">
        <f t="shared" si="2"/>
        <v>75027.905483299313</v>
      </c>
      <c r="H42" s="577" t="e">
        <v>#N/A</v>
      </c>
      <c r="I42" s="578">
        <f t="shared" si="4"/>
        <v>1737.1</v>
      </c>
      <c r="N42" s="572"/>
      <c r="O42" s="573"/>
      <c r="R42" s="573"/>
    </row>
    <row r="43" spans="1:18" ht="12.6" x14ac:dyDescent="0.4">
      <c r="A43" s="574" t="s">
        <v>671</v>
      </c>
      <c r="B43" s="575">
        <v>3143.3004666268539</v>
      </c>
      <c r="C43" s="576">
        <f t="shared" si="0"/>
        <v>25701.053400354984</v>
      </c>
      <c r="D43" s="577">
        <v>2228.54569390605</v>
      </c>
      <c r="E43" s="578">
        <f t="shared" si="1"/>
        <v>20563.061394611803</v>
      </c>
      <c r="F43" s="575">
        <v>12939.174408154391</v>
      </c>
      <c r="G43" s="576">
        <f t="shared" si="2"/>
        <v>87967.079891453701</v>
      </c>
      <c r="H43" s="577" t="e">
        <v>#N/A</v>
      </c>
      <c r="I43" s="578">
        <f t="shared" si="4"/>
        <v>1737.1</v>
      </c>
      <c r="N43" s="572"/>
      <c r="O43" s="573"/>
      <c r="R43" s="573"/>
    </row>
    <row r="44" spans="1:18" ht="12.6" x14ac:dyDescent="0.4">
      <c r="A44" s="574" t="s">
        <v>672</v>
      </c>
      <c r="B44" s="575">
        <v>3306.8940140046725</v>
      </c>
      <c r="C44" s="576">
        <f t="shared" si="0"/>
        <v>29007.947414359656</v>
      </c>
      <c r="D44" s="577">
        <v>2042.8816029678342</v>
      </c>
      <c r="E44" s="578">
        <f t="shared" si="1"/>
        <v>22605.942997579637</v>
      </c>
      <c r="F44" s="575">
        <v>13765.35038297459</v>
      </c>
      <c r="G44" s="576">
        <f t="shared" si="2"/>
        <v>101732.43027442829</v>
      </c>
      <c r="H44" s="577" t="e">
        <v>#N/A</v>
      </c>
      <c r="I44" s="578">
        <f t="shared" si="4"/>
        <v>1737.1</v>
      </c>
      <c r="N44" s="572"/>
      <c r="O44" s="573"/>
      <c r="R44" s="573"/>
    </row>
    <row r="45" spans="1:18" ht="12.6" x14ac:dyDescent="0.4">
      <c r="A45" s="574" t="s">
        <v>673</v>
      </c>
      <c r="B45" s="575">
        <v>3582.1716740463748</v>
      </c>
      <c r="C45" s="576">
        <f t="shared" si="0"/>
        <v>32590.119088406031</v>
      </c>
      <c r="D45" s="577">
        <v>2184.2962470360999</v>
      </c>
      <c r="E45" s="578">
        <f t="shared" si="1"/>
        <v>24790.239244615739</v>
      </c>
      <c r="F45" s="575">
        <v>13543.945334804981</v>
      </c>
      <c r="G45" s="576">
        <f t="shared" si="2"/>
        <v>115276.37560923328</v>
      </c>
      <c r="H45" s="577" t="e">
        <v>#N/A</v>
      </c>
      <c r="I45" s="578">
        <f t="shared" si="4"/>
        <v>1737.1</v>
      </c>
      <c r="R45" s="573"/>
    </row>
    <row r="46" spans="1:18" ht="12.6" x14ac:dyDescent="0.4">
      <c r="A46" s="574" t="s">
        <v>674</v>
      </c>
      <c r="B46" s="575">
        <v>3950.8899457343796</v>
      </c>
      <c r="C46" s="576">
        <f t="shared" si="0"/>
        <v>36541.009034140414</v>
      </c>
      <c r="D46" s="577">
        <v>2308.9411009393548</v>
      </c>
      <c r="E46" s="578">
        <f t="shared" si="1"/>
        <v>27099.180345555094</v>
      </c>
      <c r="F46" s="575">
        <v>13727.545454545456</v>
      </c>
      <c r="G46" s="576">
        <f t="shared" si="2"/>
        <v>129003.92106377873</v>
      </c>
      <c r="H46" s="577" t="e">
        <v>#N/A</v>
      </c>
      <c r="I46" s="578">
        <f t="shared" si="4"/>
        <v>1737.1</v>
      </c>
      <c r="R46" s="573"/>
    </row>
  </sheetData>
  <mergeCells count="5">
    <mergeCell ref="A26:A27"/>
    <mergeCell ref="B26:C26"/>
    <mergeCell ref="D26:E26"/>
    <mergeCell ref="F26:G26"/>
    <mergeCell ref="H26:I26"/>
  </mergeCells>
  <pageMargins left="0.7" right="0.7" top="0.75" bottom="0.75" header="0.3" footer="0.3"/>
  <pageSetup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2">
    <tabColor theme="2" tint="-0.499984740745262"/>
  </sheetPr>
  <dimension ref="A1:O36"/>
  <sheetViews>
    <sheetView zoomScale="80" zoomScaleNormal="80" workbookViewId="0"/>
  </sheetViews>
  <sheetFormatPr defaultColWidth="8.71875" defaultRowHeight="12.3" x14ac:dyDescent="0.4"/>
  <cols>
    <col min="1" max="1" width="20.71875" style="196" customWidth="1"/>
    <col min="2" max="3" width="16.71875" customWidth="1"/>
    <col min="4" max="4" width="18.44140625" customWidth="1"/>
    <col min="6" max="6" width="9.71875" customWidth="1"/>
    <col min="7" max="8" width="9.44140625" bestFit="1" customWidth="1"/>
    <col min="9" max="10" width="10.71875" bestFit="1" customWidth="1"/>
    <col min="11" max="11" width="3.44140625" customWidth="1"/>
    <col min="12" max="12" width="14.27734375" customWidth="1"/>
    <col min="13" max="14" width="18" customWidth="1"/>
  </cols>
  <sheetData>
    <row r="1" spans="1:14" ht="14.4" x14ac:dyDescent="0.55000000000000004">
      <c r="A1" s="7" t="s">
        <v>757</v>
      </c>
    </row>
    <row r="2" spans="1:14" ht="14.4" x14ac:dyDescent="0.55000000000000004">
      <c r="A2" s="7"/>
    </row>
    <row r="3" spans="1:14" ht="14.4" x14ac:dyDescent="0.55000000000000004">
      <c r="A3" s="7"/>
    </row>
    <row r="4" spans="1:14" x14ac:dyDescent="0.4">
      <c r="L4" s="902" t="s">
        <v>16</v>
      </c>
      <c r="M4" s="903" t="s">
        <v>171</v>
      </c>
      <c r="N4" s="903"/>
    </row>
    <row r="5" spans="1:14" x14ac:dyDescent="0.4">
      <c r="L5" s="902"/>
      <c r="M5" s="539" t="s">
        <v>102</v>
      </c>
      <c r="N5" s="539" t="s">
        <v>157</v>
      </c>
    </row>
    <row r="6" spans="1:14" x14ac:dyDescent="0.4">
      <c r="L6" s="266" t="s">
        <v>8</v>
      </c>
      <c r="M6" s="207">
        <f t="shared" ref="M6:N10" si="0">L27</f>
        <v>0.2470184124711684</v>
      </c>
      <c r="N6" s="207">
        <f t="shared" si="0"/>
        <v>0.78368356339458267</v>
      </c>
    </row>
    <row r="7" spans="1:14" x14ac:dyDescent="0.4">
      <c r="L7" s="266" t="s">
        <v>2</v>
      </c>
      <c r="M7" s="207">
        <f t="shared" si="0"/>
        <v>0.5418245409501603</v>
      </c>
      <c r="N7" s="207">
        <f t="shared" si="0"/>
        <v>0.38329626561666691</v>
      </c>
    </row>
    <row r="8" spans="1:14" x14ac:dyDescent="0.4">
      <c r="L8" s="266" t="s">
        <v>3</v>
      </c>
      <c r="M8" s="207">
        <f t="shared" si="0"/>
        <v>0.23241935483870968</v>
      </c>
      <c r="N8" s="207">
        <f t="shared" si="0"/>
        <v>0.38149728774875324</v>
      </c>
    </row>
    <row r="9" spans="1:14" x14ac:dyDescent="0.4">
      <c r="L9" s="266" t="s">
        <v>5</v>
      </c>
      <c r="M9" s="207">
        <f t="shared" si="0"/>
        <v>6.6666666666666666E-2</v>
      </c>
      <c r="N9" s="207">
        <f t="shared" si="0"/>
        <v>0.48811700182815354</v>
      </c>
    </row>
    <row r="10" spans="1:14" x14ac:dyDescent="0.4">
      <c r="L10" s="540" t="s">
        <v>154</v>
      </c>
      <c r="M10" s="267">
        <f t="shared" si="0"/>
        <v>0.27028915919760993</v>
      </c>
      <c r="N10" s="267">
        <f t="shared" si="0"/>
        <v>0.6550720022866191</v>
      </c>
    </row>
    <row r="22" spans="1:15" ht="12.6" x14ac:dyDescent="0.45">
      <c r="A22" s="194" t="s">
        <v>96</v>
      </c>
    </row>
    <row r="24" spans="1:15" x14ac:dyDescent="0.4">
      <c r="I24" s="25"/>
      <c r="J24" s="25"/>
      <c r="K24" s="21"/>
      <c r="L24" s="25"/>
      <c r="M24" s="25"/>
      <c r="N24" s="25"/>
    </row>
    <row r="25" spans="1:15" x14ac:dyDescent="0.4">
      <c r="A25" s="102"/>
      <c r="B25" s="202" t="s">
        <v>102</v>
      </c>
      <c r="C25" s="202" t="s">
        <v>157</v>
      </c>
      <c r="D25" s="17" t="s">
        <v>136</v>
      </c>
      <c r="F25" s="246"/>
      <c r="G25" s="883" t="s">
        <v>102</v>
      </c>
      <c r="H25" s="885"/>
      <c r="I25" s="904" t="s">
        <v>157</v>
      </c>
      <c r="J25" s="905"/>
      <c r="K25" s="32"/>
      <c r="L25" s="904" t="s">
        <v>25</v>
      </c>
      <c r="M25" s="905"/>
      <c r="N25" s="25"/>
    </row>
    <row r="26" spans="1:15" x14ac:dyDescent="0.4">
      <c r="A26" s="68" t="s">
        <v>16</v>
      </c>
      <c r="B26" s="203" t="s">
        <v>138</v>
      </c>
      <c r="C26" s="203" t="s">
        <v>138</v>
      </c>
      <c r="D26" s="11" t="s">
        <v>138</v>
      </c>
      <c r="F26" s="246"/>
      <c r="G26" s="547" t="s">
        <v>9</v>
      </c>
      <c r="H26" s="548" t="s">
        <v>92</v>
      </c>
      <c r="I26" s="261" t="s">
        <v>28</v>
      </c>
      <c r="J26" s="262" t="s">
        <v>92</v>
      </c>
      <c r="K26" s="32"/>
      <c r="L26" s="261" t="s">
        <v>102</v>
      </c>
      <c r="M26" s="262" t="s">
        <v>157</v>
      </c>
      <c r="N26" s="25"/>
    </row>
    <row r="27" spans="1:15" x14ac:dyDescent="0.4">
      <c r="A27" s="195" t="s">
        <v>8</v>
      </c>
      <c r="B27" s="197">
        <v>5029.2</v>
      </c>
      <c r="C27" s="197">
        <v>29215.234400000008</v>
      </c>
      <c r="D27" s="193">
        <v>16542.518</v>
      </c>
      <c r="E27" s="204"/>
      <c r="F27" s="263" t="s">
        <v>8</v>
      </c>
      <c r="G27" s="252">
        <v>5029.2</v>
      </c>
      <c r="H27" s="253">
        <v>1242.3050000000001</v>
      </c>
      <c r="I27" s="250">
        <v>29215.234400000008</v>
      </c>
      <c r="J27" s="251">
        <v>22895.499</v>
      </c>
      <c r="K27" s="32"/>
      <c r="L27" s="249">
        <v>0.2470184124711684</v>
      </c>
      <c r="M27" s="26">
        <v>0.78368356339458267</v>
      </c>
      <c r="N27" s="247"/>
      <c r="O27" s="204"/>
    </row>
    <row r="28" spans="1:15" x14ac:dyDescent="0.4">
      <c r="A28" s="195" t="s">
        <v>2</v>
      </c>
      <c r="B28" s="197">
        <v>686.2</v>
      </c>
      <c r="C28" s="197">
        <v>7050.16</v>
      </c>
      <c r="D28" s="193">
        <v>2029.1899999999998</v>
      </c>
      <c r="E28" s="204"/>
      <c r="F28" s="264" t="s">
        <v>2</v>
      </c>
      <c r="G28" s="252">
        <v>686.2</v>
      </c>
      <c r="H28" s="253">
        <v>371.8</v>
      </c>
      <c r="I28" s="250">
        <v>7050.16</v>
      </c>
      <c r="J28" s="251">
        <v>2702.3</v>
      </c>
      <c r="K28" s="32"/>
      <c r="L28" s="249">
        <v>0.5418245409501603</v>
      </c>
      <c r="M28" s="26">
        <v>0.38329626561666691</v>
      </c>
      <c r="N28" s="247"/>
      <c r="O28" s="204"/>
    </row>
    <row r="29" spans="1:15" x14ac:dyDescent="0.4">
      <c r="A29" s="195" t="s">
        <v>3</v>
      </c>
      <c r="B29" s="197">
        <v>620</v>
      </c>
      <c r="C29" s="197">
        <v>6396.9000000000015</v>
      </c>
      <c r="D29" s="193">
        <v>4211.6000000000004</v>
      </c>
      <c r="E29" s="204"/>
      <c r="F29" s="264" t="s">
        <v>3</v>
      </c>
      <c r="G29" s="252">
        <v>620</v>
      </c>
      <c r="H29" s="253">
        <v>144.1</v>
      </c>
      <c r="I29" s="250">
        <v>6396.9000000000015</v>
      </c>
      <c r="J29" s="251">
        <v>2440.4</v>
      </c>
      <c r="K29" s="32"/>
      <c r="L29" s="249">
        <v>0.23241935483870968</v>
      </c>
      <c r="M29" s="26">
        <v>0.38149728774875324</v>
      </c>
      <c r="N29" s="247"/>
      <c r="O29" s="204"/>
    </row>
    <row r="30" spans="1:15" x14ac:dyDescent="0.4">
      <c r="A30" s="195" t="s">
        <v>4</v>
      </c>
      <c r="B30" s="197">
        <v>0</v>
      </c>
      <c r="C30" s="197">
        <v>8019.2</v>
      </c>
      <c r="D30" s="193">
        <v>1027.5</v>
      </c>
      <c r="E30" s="204"/>
      <c r="F30" s="265" t="s">
        <v>5</v>
      </c>
      <c r="G30" s="252">
        <v>225</v>
      </c>
      <c r="H30" s="253">
        <v>15</v>
      </c>
      <c r="I30" s="250">
        <v>547</v>
      </c>
      <c r="J30" s="251">
        <v>267</v>
      </c>
      <c r="K30" s="32"/>
      <c r="L30" s="249">
        <v>6.6666666666666666E-2</v>
      </c>
      <c r="M30" s="26">
        <v>0.48811700182815354</v>
      </c>
      <c r="N30" s="247"/>
      <c r="O30" s="204"/>
    </row>
    <row r="31" spans="1:15" x14ac:dyDescent="0.4">
      <c r="A31" s="195" t="s">
        <v>1</v>
      </c>
      <c r="B31" s="197">
        <v>92.5</v>
      </c>
      <c r="C31" s="197">
        <v>9881.1</v>
      </c>
      <c r="D31" s="193">
        <v>6154.7919999999995</v>
      </c>
      <c r="E31" s="204"/>
      <c r="F31" s="254" t="s">
        <v>154</v>
      </c>
      <c r="G31" s="255">
        <v>6560.4</v>
      </c>
      <c r="H31" s="256">
        <v>1773.2049999999999</v>
      </c>
      <c r="I31" s="257">
        <v>43209.294400000006</v>
      </c>
      <c r="J31" s="258">
        <v>28305.199000000001</v>
      </c>
      <c r="K31" s="248"/>
      <c r="L31" s="259">
        <v>0.27028915919760993</v>
      </c>
      <c r="M31" s="260">
        <v>0.6550720022866191</v>
      </c>
      <c r="N31" s="247"/>
      <c r="O31" s="204"/>
    </row>
    <row r="32" spans="1:15" x14ac:dyDescent="0.4">
      <c r="A32" s="195" t="s">
        <v>5</v>
      </c>
      <c r="B32" s="197">
        <v>225</v>
      </c>
      <c r="C32" s="197">
        <v>547</v>
      </c>
      <c r="D32" s="193">
        <v>6883.3689999999997</v>
      </c>
      <c r="E32" s="204"/>
      <c r="F32" s="204"/>
      <c r="G32" s="204"/>
      <c r="I32" s="25"/>
      <c r="J32" s="25"/>
      <c r="K32" s="21"/>
      <c r="L32" s="25"/>
      <c r="M32" s="25"/>
      <c r="N32" s="25"/>
    </row>
    <row r="33" spans="1:14" x14ac:dyDescent="0.4">
      <c r="A33" s="195" t="s">
        <v>6</v>
      </c>
      <c r="B33" s="197">
        <v>880</v>
      </c>
      <c r="C33" s="197">
        <v>0</v>
      </c>
      <c r="D33" s="193">
        <v>2287</v>
      </c>
      <c r="E33" s="204"/>
      <c r="F33" s="204"/>
      <c r="G33" s="204"/>
      <c r="I33" s="25"/>
      <c r="J33" s="25"/>
      <c r="K33" s="25"/>
      <c r="L33" s="25"/>
      <c r="M33" s="25"/>
      <c r="N33" s="25"/>
    </row>
    <row r="34" spans="1:14" x14ac:dyDescent="0.4">
      <c r="A34" s="195" t="s">
        <v>100</v>
      </c>
      <c r="B34" s="197">
        <v>0</v>
      </c>
      <c r="C34" s="197">
        <v>2683.62</v>
      </c>
      <c r="D34" s="193">
        <v>1448.75</v>
      </c>
      <c r="E34" s="204"/>
      <c r="F34" s="204"/>
      <c r="G34" s="204"/>
      <c r="I34" s="25"/>
      <c r="J34" s="25"/>
      <c r="K34" s="25"/>
      <c r="L34" s="25"/>
      <c r="M34" s="25"/>
      <c r="N34" s="25"/>
    </row>
    <row r="35" spans="1:14" x14ac:dyDescent="0.4">
      <c r="A35" s="195" t="s">
        <v>99</v>
      </c>
      <c r="B35" s="197">
        <v>2000</v>
      </c>
      <c r="C35" s="197">
        <v>33009.5</v>
      </c>
      <c r="D35" s="193">
        <v>14818.6</v>
      </c>
      <c r="E35" s="204"/>
      <c r="F35" s="204"/>
      <c r="G35" s="204"/>
      <c r="I35" s="25"/>
      <c r="J35" s="25"/>
      <c r="K35" s="25"/>
      <c r="L35" s="25"/>
      <c r="M35" s="25"/>
      <c r="N35" s="25"/>
    </row>
    <row r="36" spans="1:14" x14ac:dyDescent="0.4">
      <c r="A36" s="198" t="s">
        <v>17</v>
      </c>
      <c r="B36" s="199">
        <f>SUM(B27:B35)</f>
        <v>9532.9</v>
      </c>
      <c r="C36" s="199">
        <f>SUM(C27:C35)</f>
        <v>96802.714399999997</v>
      </c>
      <c r="D36" s="200">
        <f>SUM(D27:D35)</f>
        <v>55403.318999999996</v>
      </c>
      <c r="I36" s="25"/>
      <c r="J36" s="25"/>
      <c r="K36" s="25"/>
      <c r="L36" s="25"/>
      <c r="M36" s="25"/>
      <c r="N36" s="25"/>
    </row>
  </sheetData>
  <mergeCells count="5">
    <mergeCell ref="L4:L5"/>
    <mergeCell ref="M4:N4"/>
    <mergeCell ref="G25:H25"/>
    <mergeCell ref="I25:J25"/>
    <mergeCell ref="L25:M25"/>
  </mergeCells>
  <pageMargins left="0.7" right="0.7" top="0.75" bottom="0.75" header="0.3" footer="0.3"/>
  <pageSetup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813"/>
  <sheetViews>
    <sheetView zoomScale="80" zoomScaleNormal="80" workbookViewId="0">
      <pane xSplit="2" ySplit="1" topLeftCell="C2" activePane="bottomRight" state="frozen"/>
      <selection activeCell="B562" sqref="B562"/>
      <selection pane="topRight" activeCell="B562" sqref="B562"/>
      <selection pane="bottomLeft" activeCell="B562" sqref="B562"/>
      <selection pane="bottomRight"/>
    </sheetView>
  </sheetViews>
  <sheetFormatPr defaultColWidth="9.33203125" defaultRowHeight="12.3" x14ac:dyDescent="0.4"/>
  <cols>
    <col min="1" max="1" width="18.71875" style="912" bestFit="1" customWidth="1"/>
    <col min="2" max="2" width="53.38671875" style="912" customWidth="1"/>
    <col min="3" max="3" width="13.71875" style="912" bestFit="1" customWidth="1"/>
    <col min="4" max="4" width="18.94140625" style="912" bestFit="1" customWidth="1"/>
    <col min="5" max="5" width="18.27734375" style="912" bestFit="1" customWidth="1"/>
    <col min="6" max="6" width="8.27734375" style="912" bestFit="1" customWidth="1"/>
    <col min="7" max="7" width="11.1640625" style="912" bestFit="1" customWidth="1"/>
    <col min="8" max="8" width="13" style="912" bestFit="1" customWidth="1"/>
    <col min="9" max="9" width="11.6640625" style="914" bestFit="1" customWidth="1"/>
    <col min="10" max="10" width="19.38671875" style="912" bestFit="1" customWidth="1"/>
    <col min="11" max="11" width="25.83203125" style="912" bestFit="1" customWidth="1"/>
    <col min="12" max="12" width="10.6640625" style="912" bestFit="1" customWidth="1"/>
    <col min="13" max="13" width="10.609375" style="912" bestFit="1" customWidth="1"/>
    <col min="14" max="14" width="6.77734375" style="912" bestFit="1" customWidth="1"/>
    <col min="15" max="15" width="9.27734375" style="912" bestFit="1" customWidth="1"/>
    <col min="16" max="16" width="17.33203125" style="912" bestFit="1" customWidth="1"/>
    <col min="17" max="17" width="8" style="912" bestFit="1" customWidth="1"/>
    <col min="18" max="18" width="11.33203125" style="912" bestFit="1" customWidth="1"/>
    <col min="19" max="19" width="19.109375" style="916" bestFit="1" customWidth="1"/>
    <col min="20" max="20" width="16.38671875" style="916" bestFit="1" customWidth="1"/>
    <col min="21" max="21" width="21.33203125" style="912" bestFit="1" customWidth="1"/>
    <col min="22" max="22" width="15" style="912" bestFit="1" customWidth="1"/>
    <col min="23" max="23" width="16.21875" style="912" bestFit="1" customWidth="1"/>
    <col min="24" max="35" width="26.71875" style="917" bestFit="1" customWidth="1"/>
    <col min="36" max="36" width="27.609375" style="919" customWidth="1"/>
    <col min="37" max="37" width="29.1640625" style="919" bestFit="1" customWidth="1"/>
    <col min="38" max="38" width="31.44140625" style="919" bestFit="1" customWidth="1"/>
    <col min="39" max="39" width="29.83203125" style="919" bestFit="1" customWidth="1"/>
    <col min="40" max="16384" width="9.33203125" style="912"/>
  </cols>
  <sheetData>
    <row r="1" spans="1:39" s="906" customFormat="1" x14ac:dyDescent="0.4">
      <c r="A1" s="906" t="s">
        <v>768</v>
      </c>
      <c r="B1" s="906" t="s">
        <v>769</v>
      </c>
      <c r="C1" s="906" t="s">
        <v>770</v>
      </c>
      <c r="D1" s="906" t="s">
        <v>771</v>
      </c>
      <c r="E1" s="906" t="s">
        <v>16</v>
      </c>
      <c r="F1" s="906" t="s">
        <v>23</v>
      </c>
      <c r="G1" s="906" t="s">
        <v>772</v>
      </c>
      <c r="H1" s="906" t="s">
        <v>773</v>
      </c>
      <c r="I1" s="907" t="s">
        <v>774</v>
      </c>
      <c r="J1" s="906" t="s">
        <v>775</v>
      </c>
      <c r="K1" s="906" t="s">
        <v>776</v>
      </c>
      <c r="L1" s="906" t="s">
        <v>777</v>
      </c>
      <c r="M1" s="906" t="s">
        <v>778</v>
      </c>
      <c r="N1" s="906" t="s">
        <v>181</v>
      </c>
      <c r="O1" s="906" t="s">
        <v>183</v>
      </c>
      <c r="P1" s="906" t="s">
        <v>779</v>
      </c>
      <c r="Q1" s="906" t="s">
        <v>780</v>
      </c>
      <c r="R1" s="906" t="s">
        <v>781</v>
      </c>
      <c r="S1" s="908" t="s">
        <v>782</v>
      </c>
      <c r="T1" s="908" t="s">
        <v>783</v>
      </c>
      <c r="U1" s="906" t="s">
        <v>784</v>
      </c>
      <c r="V1" s="906" t="s">
        <v>785</v>
      </c>
      <c r="W1" s="906" t="s">
        <v>786</v>
      </c>
      <c r="X1" s="909" t="s">
        <v>787</v>
      </c>
      <c r="Y1" s="909" t="s">
        <v>788</v>
      </c>
      <c r="Z1" s="909" t="s">
        <v>789</v>
      </c>
      <c r="AA1" s="909" t="s">
        <v>790</v>
      </c>
      <c r="AB1" s="909" t="s">
        <v>791</v>
      </c>
      <c r="AC1" s="909" t="s">
        <v>792</v>
      </c>
      <c r="AD1" s="909" t="s">
        <v>793</v>
      </c>
      <c r="AE1" s="909" t="s">
        <v>794</v>
      </c>
      <c r="AF1" s="909" t="s">
        <v>795</v>
      </c>
      <c r="AG1" s="909" t="s">
        <v>796</v>
      </c>
      <c r="AH1" s="909" t="s">
        <v>797</v>
      </c>
      <c r="AI1" s="909" t="s">
        <v>798</v>
      </c>
      <c r="AJ1" s="910" t="s">
        <v>799</v>
      </c>
      <c r="AK1" s="910" t="s">
        <v>800</v>
      </c>
      <c r="AL1" s="911" t="s">
        <v>801</v>
      </c>
      <c r="AM1" s="911" t="s">
        <v>802</v>
      </c>
    </row>
    <row r="2" spans="1:39" x14ac:dyDescent="0.4">
      <c r="A2" s="912">
        <v>10439</v>
      </c>
      <c r="B2" s="912" t="s">
        <v>803</v>
      </c>
      <c r="C2" s="913">
        <v>31777</v>
      </c>
      <c r="D2" s="912">
        <v>1986</v>
      </c>
      <c r="E2" s="912" t="s">
        <v>8</v>
      </c>
      <c r="F2" s="912" t="s">
        <v>41</v>
      </c>
      <c r="G2" s="912">
        <v>35.006210000000003</v>
      </c>
      <c r="H2" s="912">
        <v>-117.55562999999999</v>
      </c>
      <c r="I2" s="914">
        <v>5.9509810502000002</v>
      </c>
      <c r="J2" s="912" t="s">
        <v>804</v>
      </c>
      <c r="K2" s="912" t="s">
        <v>755</v>
      </c>
      <c r="L2" s="915"/>
      <c r="M2" s="915">
        <v>34.200000000000003</v>
      </c>
      <c r="N2" s="915"/>
      <c r="O2" s="912" t="s">
        <v>180</v>
      </c>
      <c r="P2" s="912" t="s">
        <v>805</v>
      </c>
      <c r="Q2" s="912" t="s">
        <v>180</v>
      </c>
      <c r="R2" s="912">
        <v>180</v>
      </c>
      <c r="S2" s="916" t="s">
        <v>806</v>
      </c>
      <c r="X2" s="917">
        <v>0.22972389991371869</v>
      </c>
      <c r="Y2" s="917">
        <v>0.21018919063259361</v>
      </c>
      <c r="Z2" s="917">
        <v>0.2003691687361478</v>
      </c>
      <c r="AA2" s="917">
        <v>0.20477849875831125</v>
      </c>
      <c r="AB2" s="917">
        <v>0.18932948263189847</v>
      </c>
      <c r="AC2" s="917">
        <v>0.18967128628267774</v>
      </c>
      <c r="AD2" s="917">
        <v>0.18160364762743994</v>
      </c>
      <c r="AE2" s="917">
        <v>0.17381305241795506</v>
      </c>
      <c r="AF2" s="917">
        <v>0.15505997081349393</v>
      </c>
      <c r="AG2" s="917">
        <v>0.14725026035408154</v>
      </c>
      <c r="AH2" s="917">
        <v>0.14636238617853611</v>
      </c>
      <c r="AI2" s="917">
        <v>0.12764693316243422</v>
      </c>
      <c r="AJ2" s="918">
        <v>24.893784564391201</v>
      </c>
      <c r="AK2" s="918">
        <v>10.4226594857099</v>
      </c>
    </row>
    <row r="3" spans="1:39" x14ac:dyDescent="0.4">
      <c r="A3" s="912">
        <v>10440</v>
      </c>
      <c r="B3" s="912" t="s">
        <v>807</v>
      </c>
      <c r="C3" s="913">
        <v>31777</v>
      </c>
      <c r="D3" s="912">
        <v>1986</v>
      </c>
      <c r="E3" s="912" t="s">
        <v>8</v>
      </c>
      <c r="F3" s="912" t="s">
        <v>41</v>
      </c>
      <c r="G3" s="912">
        <v>35.012931000000002</v>
      </c>
      <c r="H3" s="912">
        <v>-117.55535</v>
      </c>
      <c r="I3" s="914">
        <v>5.9509810502000002</v>
      </c>
      <c r="J3" s="912" t="s">
        <v>804</v>
      </c>
      <c r="K3" s="912" t="s">
        <v>755</v>
      </c>
      <c r="L3" s="915"/>
      <c r="M3" s="915">
        <v>34.200000000000003</v>
      </c>
      <c r="N3" s="915"/>
      <c r="O3" s="912" t="s">
        <v>180</v>
      </c>
      <c r="P3" s="912" t="s">
        <v>805</v>
      </c>
      <c r="Q3" s="912" t="s">
        <v>180</v>
      </c>
      <c r="R3" s="912">
        <v>180</v>
      </c>
      <c r="S3" s="916" t="s">
        <v>806</v>
      </c>
      <c r="X3" s="917">
        <v>0.23080907338169343</v>
      </c>
      <c r="Y3" s="917">
        <v>0.21216521135410821</v>
      </c>
      <c r="Z3" s="917">
        <v>0.2105663702635584</v>
      </c>
      <c r="AA3" s="917">
        <v>0.19254185692541853</v>
      </c>
      <c r="AB3" s="917">
        <v>0.20776078782262269</v>
      </c>
      <c r="AC3" s="917">
        <v>0.19465473043338938</v>
      </c>
      <c r="AD3" s="917">
        <v>0.18131659056316587</v>
      </c>
      <c r="AE3" s="917">
        <v>0.17729779166332876</v>
      </c>
      <c r="AF3" s="917">
        <v>0.16322207309408918</v>
      </c>
      <c r="AG3" s="917">
        <v>0.14413602499399181</v>
      </c>
      <c r="AH3" s="917">
        <v>0.14822158135063684</v>
      </c>
      <c r="AI3" s="917">
        <v>0.13974004646318991</v>
      </c>
      <c r="AJ3" s="918">
        <v>24.949921378667501</v>
      </c>
      <c r="AK3" s="918">
        <v>9.5484918294774506</v>
      </c>
    </row>
    <row r="4" spans="1:39" x14ac:dyDescent="0.4">
      <c r="A4" s="912">
        <v>10441</v>
      </c>
      <c r="B4" s="912" t="s">
        <v>808</v>
      </c>
      <c r="C4" s="913">
        <v>32081</v>
      </c>
      <c r="D4" s="912">
        <v>1987</v>
      </c>
      <c r="E4" s="912" t="s">
        <v>8</v>
      </c>
      <c r="F4" s="912" t="s">
        <v>41</v>
      </c>
      <c r="G4" s="912">
        <v>35.020370999999997</v>
      </c>
      <c r="H4" s="912">
        <v>-117.55556</v>
      </c>
      <c r="I4" s="914">
        <v>5.9509810502000002</v>
      </c>
      <c r="J4" s="912" t="s">
        <v>804</v>
      </c>
      <c r="K4" s="912" t="s">
        <v>755</v>
      </c>
      <c r="L4" s="915"/>
      <c r="M4" s="915">
        <v>34.200000000000003</v>
      </c>
      <c r="N4" s="915"/>
      <c r="O4" s="912" t="s">
        <v>180</v>
      </c>
      <c r="P4" s="912" t="s">
        <v>805</v>
      </c>
      <c r="Q4" s="912" t="s">
        <v>180</v>
      </c>
      <c r="R4" s="912">
        <v>180</v>
      </c>
      <c r="S4" s="916" t="s">
        <v>806</v>
      </c>
      <c r="X4" s="917">
        <v>0.23073584081636997</v>
      </c>
      <c r="Y4" s="917">
        <v>0.19967155331250497</v>
      </c>
      <c r="Z4" s="917">
        <v>0.18133995567304864</v>
      </c>
      <c r="AA4" s="917">
        <v>0.20177775107479501</v>
      </c>
      <c r="AB4" s="917">
        <v>0.20930200044738437</v>
      </c>
      <c r="AC4" s="917">
        <v>0.19278885951560787</v>
      </c>
      <c r="AD4" s="917">
        <v>0.1881024860476915</v>
      </c>
      <c r="AE4" s="917">
        <v>0.17572565355550213</v>
      </c>
      <c r="AF4" s="917">
        <v>0.16691033138401556</v>
      </c>
      <c r="AG4" s="917">
        <v>0.1466461053699698</v>
      </c>
      <c r="AH4" s="917">
        <v>0.15815842879649653</v>
      </c>
      <c r="AI4" s="917">
        <v>0.13826804454057515</v>
      </c>
      <c r="AJ4" s="918">
        <v>25.254828171964</v>
      </c>
      <c r="AK4" s="918">
        <v>9.64658398739817</v>
      </c>
    </row>
    <row r="5" spans="1:39" x14ac:dyDescent="0.4">
      <c r="A5" s="912">
        <v>10442</v>
      </c>
      <c r="B5" s="912" t="s">
        <v>809</v>
      </c>
      <c r="C5" s="913">
        <v>32508</v>
      </c>
      <c r="D5" s="912">
        <v>1988</v>
      </c>
      <c r="E5" s="912" t="s">
        <v>8</v>
      </c>
      <c r="F5" s="912" t="s">
        <v>41</v>
      </c>
      <c r="G5" s="912">
        <v>35.021811</v>
      </c>
      <c r="H5" s="912">
        <v>-117.56603</v>
      </c>
      <c r="I5" s="914">
        <v>5.9509810502000002</v>
      </c>
      <c r="J5" s="912" t="s">
        <v>804</v>
      </c>
      <c r="K5" s="912" t="s">
        <v>755</v>
      </c>
      <c r="L5" s="915"/>
      <c r="M5" s="915">
        <v>35</v>
      </c>
      <c r="N5" s="915"/>
      <c r="O5" s="912" t="s">
        <v>180</v>
      </c>
      <c r="P5" s="912" t="s">
        <v>805</v>
      </c>
      <c r="Q5" s="912" t="s">
        <v>180</v>
      </c>
      <c r="R5" s="912">
        <v>180</v>
      </c>
      <c r="S5" s="916" t="s">
        <v>806</v>
      </c>
      <c r="X5" s="917">
        <v>0.21843611761644549</v>
      </c>
      <c r="Y5" s="917">
        <v>0.20466405740378343</v>
      </c>
      <c r="Z5" s="917">
        <v>0.20735812133072407</v>
      </c>
      <c r="AA5" s="917">
        <v>0.19349967384213959</v>
      </c>
      <c r="AB5" s="917">
        <v>0.18241608118657299</v>
      </c>
      <c r="AC5" s="917">
        <v>0.17136007827788649</v>
      </c>
      <c r="AD5" s="917">
        <v>0.16486301369863013</v>
      </c>
      <c r="AE5" s="917">
        <v>0.15308871493803</v>
      </c>
      <c r="AF5" s="917">
        <v>0.13310889929742389</v>
      </c>
      <c r="AG5" s="917">
        <v>0.11865622961513372</v>
      </c>
      <c r="AH5" s="917">
        <v>0.11174820613176778</v>
      </c>
      <c r="AJ5" s="918"/>
      <c r="AK5" s="918"/>
    </row>
    <row r="6" spans="1:39" x14ac:dyDescent="0.4">
      <c r="A6" s="912">
        <v>10443</v>
      </c>
      <c r="B6" s="912" t="s">
        <v>810</v>
      </c>
      <c r="C6" s="913">
        <v>32508</v>
      </c>
      <c r="D6" s="912">
        <v>1988</v>
      </c>
      <c r="E6" s="912" t="s">
        <v>8</v>
      </c>
      <c r="F6" s="912" t="s">
        <v>41</v>
      </c>
      <c r="G6" s="912">
        <v>35.015061000000003</v>
      </c>
      <c r="H6" s="912">
        <v>-117.56565000000001</v>
      </c>
      <c r="I6" s="914">
        <v>5.9509810502000002</v>
      </c>
      <c r="J6" s="912" t="s">
        <v>804</v>
      </c>
      <c r="K6" s="912" t="s">
        <v>755</v>
      </c>
      <c r="L6" s="915"/>
      <c r="M6" s="915">
        <v>35</v>
      </c>
      <c r="N6" s="915"/>
      <c r="O6" s="912" t="s">
        <v>180</v>
      </c>
      <c r="P6" s="912" t="s">
        <v>805</v>
      </c>
      <c r="Q6" s="912" t="s">
        <v>180</v>
      </c>
      <c r="R6" s="912">
        <v>180</v>
      </c>
      <c r="S6" s="916" t="s">
        <v>806</v>
      </c>
      <c r="X6" s="917">
        <v>0.21202511059068435</v>
      </c>
      <c r="Y6" s="917">
        <v>0.19227005870841488</v>
      </c>
      <c r="Z6" s="917">
        <v>0.19189823874755382</v>
      </c>
      <c r="AA6" s="917">
        <v>0.18714285714285714</v>
      </c>
      <c r="AB6" s="917">
        <v>0.17612217017954723</v>
      </c>
      <c r="AC6" s="917">
        <v>0.15715264187866929</v>
      </c>
      <c r="AD6" s="917">
        <v>0.15251793868232225</v>
      </c>
      <c r="AE6" s="917">
        <v>0.12319308545335943</v>
      </c>
      <c r="AF6" s="917">
        <v>9.9141295862607337E-2</v>
      </c>
      <c r="AG6" s="917">
        <v>0.10633072407045009</v>
      </c>
      <c r="AH6" s="917">
        <v>9.1180691454664051E-2</v>
      </c>
      <c r="AJ6" s="918"/>
      <c r="AK6" s="918"/>
    </row>
    <row r="7" spans="1:39" x14ac:dyDescent="0.4">
      <c r="A7" s="912">
        <v>10444</v>
      </c>
      <c r="B7" s="912" t="s">
        <v>811</v>
      </c>
      <c r="C7" s="913">
        <v>32873</v>
      </c>
      <c r="D7" s="912">
        <v>1989</v>
      </c>
      <c r="E7" s="912" t="s">
        <v>8</v>
      </c>
      <c r="F7" s="912" t="s">
        <v>41</v>
      </c>
      <c r="G7" s="912">
        <v>35.031830999999997</v>
      </c>
      <c r="H7" s="912">
        <v>-117.33789</v>
      </c>
      <c r="I7" s="914">
        <v>5.9371958904</v>
      </c>
      <c r="J7" s="912" t="s">
        <v>804</v>
      </c>
      <c r="K7" s="912" t="s">
        <v>755</v>
      </c>
      <c r="L7" s="915"/>
      <c r="M7" s="915">
        <v>92</v>
      </c>
      <c r="N7" s="915"/>
      <c r="O7" s="912" t="s">
        <v>180</v>
      </c>
      <c r="P7" s="912" t="s">
        <v>805</v>
      </c>
      <c r="Q7" s="912" t="s">
        <v>180</v>
      </c>
      <c r="R7" s="912">
        <v>180</v>
      </c>
      <c r="S7" s="916" t="s">
        <v>806</v>
      </c>
      <c r="X7" s="917">
        <v>0.17528253849975162</v>
      </c>
      <c r="Y7" s="917">
        <v>0.1705505396430054</v>
      </c>
      <c r="Z7" s="917">
        <v>0.20227921336654214</v>
      </c>
      <c r="AA7" s="917">
        <v>0.19777786425902863</v>
      </c>
      <c r="AB7" s="917">
        <v>0.18790233275376719</v>
      </c>
      <c r="AC7" s="917">
        <v>0.18336965545869655</v>
      </c>
      <c r="AD7" s="917">
        <v>0.18877776048152761</v>
      </c>
      <c r="AE7" s="917">
        <v>0.17920947488584474</v>
      </c>
      <c r="AF7" s="917">
        <v>0.18221275252525251</v>
      </c>
      <c r="AG7" s="917">
        <v>0.16025970319634703</v>
      </c>
      <c r="AH7" s="917">
        <v>0.17236275425487754</v>
      </c>
      <c r="AI7" s="917">
        <v>0.15635377750103777</v>
      </c>
      <c r="AJ7" s="918">
        <v>24.292386475860798</v>
      </c>
      <c r="AK7" s="918">
        <v>8.9471870911122</v>
      </c>
    </row>
    <row r="8" spans="1:39" x14ac:dyDescent="0.4">
      <c r="A8" s="912">
        <v>10446</v>
      </c>
      <c r="B8" s="912" t="s">
        <v>812</v>
      </c>
      <c r="C8" s="913">
        <v>33177</v>
      </c>
      <c r="D8" s="912">
        <v>1990</v>
      </c>
      <c r="E8" s="912" t="s">
        <v>8</v>
      </c>
      <c r="F8" s="912" t="s">
        <v>41</v>
      </c>
      <c r="G8" s="912">
        <v>35.031871000000002</v>
      </c>
      <c r="H8" s="912">
        <v>-117.35617000000001</v>
      </c>
      <c r="I8" s="914">
        <v>5.9371958904</v>
      </c>
      <c r="J8" s="912" t="s">
        <v>804</v>
      </c>
      <c r="K8" s="912" t="s">
        <v>755</v>
      </c>
      <c r="L8" s="915"/>
      <c r="M8" s="915">
        <v>92</v>
      </c>
      <c r="N8" s="915"/>
      <c r="O8" s="912" t="s">
        <v>180</v>
      </c>
      <c r="P8" s="912" t="s">
        <v>805</v>
      </c>
      <c r="Q8" s="912" t="s">
        <v>180</v>
      </c>
      <c r="R8" s="912">
        <v>180</v>
      </c>
      <c r="S8" s="916" t="s">
        <v>806</v>
      </c>
      <c r="X8" s="917">
        <v>0.19451947756251034</v>
      </c>
      <c r="Y8" s="917">
        <v>0.18129410543794106</v>
      </c>
      <c r="Z8" s="917">
        <v>0.21261285803237859</v>
      </c>
      <c r="AA8" s="917">
        <v>0.20821139476961395</v>
      </c>
      <c r="AB8" s="917">
        <v>0.21242522561682398</v>
      </c>
      <c r="AC8" s="917">
        <v>0.19987806143628062</v>
      </c>
      <c r="AD8" s="917">
        <v>0.19183660232461602</v>
      </c>
      <c r="AE8" s="917">
        <v>0.18921622042341221</v>
      </c>
      <c r="AF8" s="917">
        <v>0.18482338756416625</v>
      </c>
      <c r="AG8" s="917">
        <v>0.17028331257783313</v>
      </c>
      <c r="AH8" s="917">
        <v>0.17845060190950601</v>
      </c>
      <c r="AI8" s="917">
        <v>0.16134158364466583</v>
      </c>
      <c r="AJ8" s="918">
        <v>24.543592086916</v>
      </c>
      <c r="AK8" s="918">
        <v>8.6765974065462093</v>
      </c>
    </row>
    <row r="9" spans="1:39" x14ac:dyDescent="0.4">
      <c r="A9" s="912">
        <v>56405</v>
      </c>
      <c r="B9" s="912" t="s">
        <v>493</v>
      </c>
      <c r="C9" s="913">
        <v>39234</v>
      </c>
      <c r="D9" s="912">
        <v>2007</v>
      </c>
      <c r="E9" s="912" t="s">
        <v>99</v>
      </c>
      <c r="F9" s="912" t="s">
        <v>71</v>
      </c>
      <c r="G9" s="912">
        <v>35.800910999999999</v>
      </c>
      <c r="H9" s="912">
        <v>-114.97662</v>
      </c>
      <c r="I9" s="914">
        <v>5.4780166667000003</v>
      </c>
      <c r="J9" s="912" t="s">
        <v>804</v>
      </c>
      <c r="K9" s="912" t="s">
        <v>755</v>
      </c>
      <c r="L9" s="915"/>
      <c r="M9" s="915">
        <v>68.5</v>
      </c>
      <c r="N9" s="915"/>
      <c r="O9" s="912" t="s">
        <v>180</v>
      </c>
      <c r="P9" s="912" t="s">
        <v>805</v>
      </c>
      <c r="Q9" s="912" t="s">
        <v>180</v>
      </c>
      <c r="R9" s="912">
        <v>180</v>
      </c>
      <c r="X9" s="917">
        <v>0.21823592611566484</v>
      </c>
      <c r="Y9" s="917">
        <v>0.21144948262808114</v>
      </c>
      <c r="Z9" s="917">
        <v>0.22164450221644502</v>
      </c>
      <c r="AA9" s="917">
        <v>0.21375029163750292</v>
      </c>
      <c r="AB9" s="917">
        <v>0.2142831026551261</v>
      </c>
      <c r="AC9" s="917">
        <v>0.18796453687964537</v>
      </c>
      <c r="AD9" s="917">
        <v>0.19369229743692298</v>
      </c>
      <c r="AE9" s="917">
        <v>0.17606905976069059</v>
      </c>
      <c r="AF9" s="917">
        <v>0.19425996835653411</v>
      </c>
      <c r="AG9" s="917">
        <v>0.19668866446688665</v>
      </c>
      <c r="AH9" s="917">
        <v>0.18394660533946605</v>
      </c>
      <c r="AI9" s="917">
        <v>0.18371662833716629</v>
      </c>
      <c r="AJ9" s="918">
        <v>25.026770285046599</v>
      </c>
      <c r="AK9" s="918">
        <v>4.4524684160000003</v>
      </c>
      <c r="AL9" s="919">
        <v>204.41795993484507</v>
      </c>
    </row>
    <row r="10" spans="1:39" x14ac:dyDescent="0.4">
      <c r="B10" s="912" t="s">
        <v>813</v>
      </c>
      <c r="C10" s="913">
        <v>40513</v>
      </c>
      <c r="D10" s="912">
        <v>2010</v>
      </c>
      <c r="E10" s="912" t="s">
        <v>100</v>
      </c>
      <c r="F10" s="912" t="s">
        <v>40</v>
      </c>
      <c r="G10" s="912">
        <v>27.051161</v>
      </c>
      <c r="H10" s="912">
        <v>-80.548599999999993</v>
      </c>
      <c r="I10" s="914">
        <v>4.9479057078000004</v>
      </c>
      <c r="J10" s="912" t="s">
        <v>804</v>
      </c>
      <c r="K10" s="912" t="s">
        <v>755</v>
      </c>
      <c r="L10" s="915"/>
      <c r="M10" s="915">
        <v>75</v>
      </c>
      <c r="N10" s="915"/>
      <c r="O10" s="912" t="s">
        <v>180</v>
      </c>
      <c r="P10" s="912" t="s">
        <v>805</v>
      </c>
      <c r="Q10" s="912" t="s">
        <v>180</v>
      </c>
      <c r="R10" s="912">
        <v>180</v>
      </c>
      <c r="S10" s="916" t="s">
        <v>806</v>
      </c>
      <c r="AJ10" s="918"/>
      <c r="AK10" s="918"/>
    </row>
    <row r="11" spans="1:39" x14ac:dyDescent="0.4">
      <c r="A11" s="912">
        <v>56812</v>
      </c>
      <c r="B11" s="912" t="s">
        <v>814</v>
      </c>
      <c r="C11" s="913">
        <v>41555</v>
      </c>
      <c r="D11" s="912">
        <v>2013</v>
      </c>
      <c r="E11" s="912" t="s">
        <v>99</v>
      </c>
      <c r="F11" s="912" t="s">
        <v>51</v>
      </c>
      <c r="G11" s="912">
        <v>32.921560999999997</v>
      </c>
      <c r="H11" s="912">
        <v>-112.97705000000001</v>
      </c>
      <c r="I11" s="914">
        <v>5.8138990868000002</v>
      </c>
      <c r="J11" s="912" t="s">
        <v>804</v>
      </c>
      <c r="K11" s="912" t="s">
        <v>755</v>
      </c>
      <c r="L11" s="915"/>
      <c r="M11" s="915">
        <v>250</v>
      </c>
      <c r="N11" s="915"/>
      <c r="O11" s="912" t="s">
        <v>180</v>
      </c>
      <c r="P11" s="912" t="s">
        <v>805</v>
      </c>
      <c r="Q11" s="912" t="s">
        <v>180</v>
      </c>
      <c r="R11" s="912">
        <v>180</v>
      </c>
      <c r="S11" s="916" t="s">
        <v>815</v>
      </c>
      <c r="T11" s="916" t="s">
        <v>816</v>
      </c>
      <c r="U11" s="912">
        <v>2013</v>
      </c>
      <c r="V11" s="912">
        <v>280</v>
      </c>
      <c r="W11" s="912">
        <v>1680</v>
      </c>
      <c r="AD11" s="917">
        <v>0.2756013698630137</v>
      </c>
      <c r="AE11" s="917">
        <v>0.32823881278538813</v>
      </c>
      <c r="AF11" s="917">
        <v>0.29311020036429875</v>
      </c>
      <c r="AG11" s="917">
        <v>0.33057808219178081</v>
      </c>
      <c r="AH11" s="917">
        <v>0.35434383561643834</v>
      </c>
      <c r="AI11" s="917">
        <v>0.36148036529680366</v>
      </c>
      <c r="AJ11" s="918">
        <v>23.076048330922202</v>
      </c>
      <c r="AK11" s="918">
        <v>6.1768347199999996</v>
      </c>
      <c r="AL11" s="919">
        <v>131.98673585121338</v>
      </c>
    </row>
    <row r="12" spans="1:39" x14ac:dyDescent="0.4">
      <c r="A12" s="912">
        <v>57394</v>
      </c>
      <c r="B12" s="912" t="s">
        <v>817</v>
      </c>
      <c r="C12" s="913">
        <v>41729</v>
      </c>
      <c r="D12" s="912">
        <v>2014</v>
      </c>
      <c r="E12" s="912" t="s">
        <v>8</v>
      </c>
      <c r="F12" s="912" t="s">
        <v>41</v>
      </c>
      <c r="G12" s="912">
        <v>33.664910999999996</v>
      </c>
      <c r="H12" s="912">
        <v>-114.99567999999999</v>
      </c>
      <c r="I12" s="914">
        <v>5.8585641552999999</v>
      </c>
      <c r="J12" s="912" t="s">
        <v>804</v>
      </c>
      <c r="K12" s="912" t="s">
        <v>755</v>
      </c>
      <c r="L12" s="915"/>
      <c r="M12" s="915">
        <v>250</v>
      </c>
      <c r="N12" s="915"/>
      <c r="O12" s="912" t="s">
        <v>180</v>
      </c>
      <c r="P12" s="912" t="s">
        <v>805</v>
      </c>
      <c r="Q12" s="912" t="s">
        <v>180</v>
      </c>
      <c r="R12" s="912">
        <v>181</v>
      </c>
      <c r="AD12" s="917">
        <v>0.28731150740188777</v>
      </c>
      <c r="AE12" s="917">
        <v>0.28376894977168948</v>
      </c>
      <c r="AF12" s="917">
        <v>0.28357059776867033</v>
      </c>
      <c r="AG12" s="917">
        <v>0.28668082191780819</v>
      </c>
      <c r="AH12" s="917">
        <v>0.28453972602739724</v>
      </c>
      <c r="AI12" s="917">
        <v>0.28175479452054797</v>
      </c>
      <c r="AJ12" s="918">
        <v>17.6525763857844</v>
      </c>
      <c r="AK12" s="918">
        <v>4.5764212554957302</v>
      </c>
      <c r="AL12" s="919">
        <v>189.44048063780687</v>
      </c>
    </row>
    <row r="13" spans="1:39" x14ac:dyDescent="0.4">
      <c r="A13" s="912">
        <v>57331</v>
      </c>
      <c r="B13" s="912" t="s">
        <v>818</v>
      </c>
      <c r="C13" s="913">
        <v>42004</v>
      </c>
      <c r="D13" s="912">
        <v>2014</v>
      </c>
      <c r="E13" s="912" t="s">
        <v>8</v>
      </c>
      <c r="F13" s="912" t="s">
        <v>41</v>
      </c>
      <c r="G13" s="912">
        <v>35.010171</v>
      </c>
      <c r="H13" s="912">
        <v>-117.31892000000001</v>
      </c>
      <c r="I13" s="914">
        <v>5.9371958904</v>
      </c>
      <c r="J13" s="912" t="s">
        <v>804</v>
      </c>
      <c r="K13" s="912" t="s">
        <v>755</v>
      </c>
      <c r="L13" s="915"/>
      <c r="M13" s="915">
        <v>250</v>
      </c>
      <c r="N13" s="915"/>
      <c r="O13" s="912" t="s">
        <v>180</v>
      </c>
      <c r="P13" s="912" t="s">
        <v>805</v>
      </c>
      <c r="Q13" s="912" t="s">
        <v>180</v>
      </c>
      <c r="R13" s="912">
        <v>180</v>
      </c>
      <c r="AE13" s="917">
        <v>0.22995302100456619</v>
      </c>
      <c r="AF13" s="917">
        <v>0.28456541347905284</v>
      </c>
      <c r="AG13" s="917">
        <v>0.27124657534246577</v>
      </c>
      <c r="AH13" s="917">
        <v>0.27633789954337901</v>
      </c>
      <c r="AI13" s="917">
        <v>0.23492420091324201</v>
      </c>
      <c r="AJ13" s="918">
        <v>23.496369705427501</v>
      </c>
      <c r="AK13" s="918">
        <v>5.74776673742352</v>
      </c>
      <c r="AL13" s="919">
        <v>190.84603294206156</v>
      </c>
    </row>
    <row r="14" spans="1:39" x14ac:dyDescent="0.4">
      <c r="A14" s="912" t="s">
        <v>819</v>
      </c>
      <c r="B14" s="912" t="s">
        <v>820</v>
      </c>
      <c r="C14" s="913">
        <v>41698</v>
      </c>
      <c r="D14" s="912">
        <v>2014</v>
      </c>
      <c r="E14" s="912" t="s">
        <v>8</v>
      </c>
      <c r="F14" s="912" t="s">
        <v>41</v>
      </c>
      <c r="G14" s="912">
        <v>35.556668000000002</v>
      </c>
      <c r="H14" s="912">
        <v>-115.47039599999999</v>
      </c>
      <c r="I14" s="914">
        <v>5.7195168949999999</v>
      </c>
      <c r="J14" s="912" t="s">
        <v>804</v>
      </c>
      <c r="K14" s="912" t="s">
        <v>754</v>
      </c>
      <c r="L14" s="915"/>
      <c r="M14" s="915">
        <v>377</v>
      </c>
      <c r="N14" s="915"/>
      <c r="O14" s="912" t="s">
        <v>180</v>
      </c>
      <c r="P14" s="912" t="s">
        <v>821</v>
      </c>
      <c r="Q14" s="912" t="s">
        <v>180</v>
      </c>
      <c r="AD14" s="917">
        <v>0.12689855019803059</v>
      </c>
      <c r="AE14" s="917">
        <v>0.19515582040381285</v>
      </c>
      <c r="AF14" s="917">
        <v>0.20249470945485643</v>
      </c>
      <c r="AG14" s="917">
        <v>0.20799238157528191</v>
      </c>
      <c r="AH14" s="917">
        <v>0.23057816455312913</v>
      </c>
      <c r="AI14" s="917">
        <v>0.22391416251831933</v>
      </c>
      <c r="AJ14" s="918">
        <v>24.167778284780098</v>
      </c>
      <c r="AK14" s="918">
        <v>6.10875345650686</v>
      </c>
      <c r="AL14" s="919">
        <v>149.06800528972968</v>
      </c>
    </row>
    <row r="15" spans="1:39" x14ac:dyDescent="0.4">
      <c r="A15" s="912">
        <v>57275</v>
      </c>
      <c r="B15" s="912" t="s">
        <v>822</v>
      </c>
      <c r="C15" s="913">
        <v>42338</v>
      </c>
      <c r="D15" s="912">
        <v>2015</v>
      </c>
      <c r="E15" s="912" t="s">
        <v>99</v>
      </c>
      <c r="F15" s="912" t="s">
        <v>71</v>
      </c>
      <c r="G15" s="912">
        <v>38.238871000000003</v>
      </c>
      <c r="H15" s="912">
        <v>-117.363551</v>
      </c>
      <c r="I15" s="914">
        <v>5.5553534246999998</v>
      </c>
      <c r="J15" s="912" t="s">
        <v>804</v>
      </c>
      <c r="K15" s="912" t="s">
        <v>754</v>
      </c>
      <c r="L15" s="915"/>
      <c r="M15" s="915">
        <v>110</v>
      </c>
      <c r="N15" s="915"/>
      <c r="O15" s="912" t="s">
        <v>180</v>
      </c>
      <c r="P15" s="912" t="s">
        <v>821</v>
      </c>
      <c r="Q15" s="912" t="s">
        <v>180</v>
      </c>
      <c r="S15" s="916" t="s">
        <v>815</v>
      </c>
      <c r="T15" s="916" t="s">
        <v>816</v>
      </c>
      <c r="U15" s="912">
        <v>2015</v>
      </c>
      <c r="V15" s="912">
        <v>110</v>
      </c>
      <c r="W15" s="912">
        <v>1100</v>
      </c>
      <c r="AF15" s="917">
        <v>0.13210711520947177</v>
      </c>
      <c r="AG15" s="917">
        <v>4.3616645911166457E-2</v>
      </c>
      <c r="AH15" s="917">
        <v>0.20320672478206725</v>
      </c>
      <c r="AI15" s="917">
        <v>5.2063096720630968E-2</v>
      </c>
      <c r="AJ15" s="918">
        <v>26.166574866713599</v>
      </c>
      <c r="AK15" s="918">
        <v>5.852524464</v>
      </c>
      <c r="AL15" s="919">
        <v>134.82019458443031</v>
      </c>
    </row>
    <row r="16" spans="1:39" x14ac:dyDescent="0.4">
      <c r="A16" s="912">
        <v>56481</v>
      </c>
      <c r="B16" s="912" t="s">
        <v>823</v>
      </c>
      <c r="C16" s="913">
        <v>39417</v>
      </c>
      <c r="D16" s="912">
        <v>2007</v>
      </c>
      <c r="E16" s="912" t="s">
        <v>99</v>
      </c>
      <c r="F16" s="912" t="s">
        <v>63</v>
      </c>
      <c r="G16" s="912">
        <v>37.689191000000001</v>
      </c>
      <c r="H16" s="912">
        <v>-105.878331</v>
      </c>
      <c r="I16" s="914">
        <v>5.3721260274000002</v>
      </c>
      <c r="J16" s="912" t="s">
        <v>103</v>
      </c>
      <c r="K16" s="912" t="s">
        <v>824</v>
      </c>
      <c r="L16" s="915">
        <v>8.2200000000000006</v>
      </c>
      <c r="M16" s="915">
        <v>6.9</v>
      </c>
      <c r="N16" s="915">
        <v>1.1913043478260801</v>
      </c>
      <c r="O16" s="912" t="s">
        <v>825</v>
      </c>
      <c r="P16" s="912" t="s">
        <v>826</v>
      </c>
      <c r="Q16" s="912">
        <v>20</v>
      </c>
      <c r="R16" s="912">
        <v>180</v>
      </c>
      <c r="X16" s="917">
        <v>0.289244608114886</v>
      </c>
      <c r="Y16" s="917">
        <v>0.28877969690953603</v>
      </c>
      <c r="Z16" s="917">
        <v>0.29131096552180524</v>
      </c>
      <c r="AA16" s="917">
        <v>0.29443782674872604</v>
      </c>
      <c r="AB16" s="917">
        <v>0.28993756764604944</v>
      </c>
      <c r="AC16" s="917">
        <v>0.27971345377539536</v>
      </c>
      <c r="AD16" s="917">
        <v>0.27465091655085694</v>
      </c>
      <c r="AE16" s="917">
        <v>0.27124280325590622</v>
      </c>
      <c r="AF16" s="917">
        <v>0.26776286264882126</v>
      </c>
      <c r="AG16" s="917">
        <v>0.25435113493481565</v>
      </c>
      <c r="AH16" s="917">
        <v>0.26369863013698625</v>
      </c>
      <c r="AI16" s="917">
        <v>0.25671696115412607</v>
      </c>
      <c r="AJ16" s="918">
        <v>23.1294304475364</v>
      </c>
      <c r="AK16" s="918">
        <v>10.70292192</v>
      </c>
      <c r="AL16" s="919">
        <v>234.45991476334197</v>
      </c>
      <c r="AM16" s="919">
        <v>341.50587363106922</v>
      </c>
    </row>
    <row r="17" spans="1:39" s="920" customFormat="1" x14ac:dyDescent="0.4">
      <c r="A17" s="920">
        <v>56568</v>
      </c>
      <c r="B17" s="920" t="s">
        <v>827</v>
      </c>
      <c r="C17" s="921">
        <v>39417</v>
      </c>
      <c r="D17" s="920">
        <v>2007</v>
      </c>
      <c r="E17" s="920" t="s">
        <v>99</v>
      </c>
      <c r="F17" s="920" t="s">
        <v>71</v>
      </c>
      <c r="G17" s="920">
        <v>36.258150999999998</v>
      </c>
      <c r="H17" s="920">
        <v>-115.05282099999999</v>
      </c>
      <c r="I17" s="922">
        <v>5.6199872146000001</v>
      </c>
      <c r="J17" s="920" t="s">
        <v>103</v>
      </c>
      <c r="K17" s="920" t="s">
        <v>828</v>
      </c>
      <c r="L17" s="923">
        <v>14.061999999999999</v>
      </c>
      <c r="M17" s="923">
        <v>12</v>
      </c>
      <c r="N17" s="923">
        <v>1.17183333333333</v>
      </c>
      <c r="O17" s="920" t="s">
        <v>180</v>
      </c>
      <c r="P17" s="920" t="s">
        <v>805</v>
      </c>
      <c r="Q17" s="920">
        <v>20</v>
      </c>
      <c r="R17" s="920">
        <v>180</v>
      </c>
      <c r="S17" s="924"/>
      <c r="T17" s="924"/>
      <c r="X17" s="925">
        <v>0.30832574377656347</v>
      </c>
      <c r="Y17" s="925">
        <v>0.30441400304414007</v>
      </c>
      <c r="Z17" s="925">
        <v>0.29776284246575346</v>
      </c>
      <c r="AA17" s="925">
        <v>0.30559845890410958</v>
      </c>
      <c r="AB17" s="925">
        <v>0.3050906952034001</v>
      </c>
      <c r="AC17" s="925">
        <v>0.30211187214611868</v>
      </c>
      <c r="AD17" s="925">
        <v>0.29682267884322683</v>
      </c>
      <c r="AE17" s="925">
        <v>0.28945966514459665</v>
      </c>
      <c r="AF17" s="925">
        <v>0.18713000910746813</v>
      </c>
      <c r="AG17" s="925">
        <v>0.26838850837138506</v>
      </c>
      <c r="AH17" s="925">
        <v>0.25599315068493145</v>
      </c>
      <c r="AI17" s="925">
        <v>0.25184550989345506</v>
      </c>
      <c r="AJ17" s="926">
        <v>26.626643715048999</v>
      </c>
      <c r="AK17" s="926">
        <v>4.6385782799999999</v>
      </c>
      <c r="AL17" s="927"/>
      <c r="AM17" s="927">
        <v>325.75190360850002</v>
      </c>
    </row>
    <row r="18" spans="1:39" s="920" customFormat="1" x14ac:dyDescent="0.4">
      <c r="A18" s="912">
        <v>56944</v>
      </c>
      <c r="B18" s="912" t="s">
        <v>829</v>
      </c>
      <c r="C18" s="913">
        <v>39783</v>
      </c>
      <c r="D18" s="912">
        <v>2008</v>
      </c>
      <c r="E18" s="912" t="s">
        <v>8</v>
      </c>
      <c r="F18" s="912" t="s">
        <v>71</v>
      </c>
      <c r="G18" s="912">
        <v>35.786510999999997</v>
      </c>
      <c r="H18" s="912">
        <v>-114.99800999999999</v>
      </c>
      <c r="I18" s="914">
        <v>5.6636732877</v>
      </c>
      <c r="J18" s="912" t="s">
        <v>103</v>
      </c>
      <c r="K18" s="912" t="s">
        <v>830</v>
      </c>
      <c r="L18" s="915">
        <v>12.1365</v>
      </c>
      <c r="M18" s="915">
        <v>10</v>
      </c>
      <c r="N18" s="915">
        <v>1.2136499999999999</v>
      </c>
      <c r="O18" s="912" t="s">
        <v>831</v>
      </c>
      <c r="P18" s="912" t="s">
        <v>831</v>
      </c>
      <c r="Q18" s="912">
        <v>25</v>
      </c>
      <c r="R18" s="912">
        <v>180</v>
      </c>
      <c r="S18" s="916"/>
      <c r="T18" s="916"/>
      <c r="U18" s="912"/>
      <c r="V18" s="912"/>
      <c r="W18" s="912"/>
      <c r="X18" s="917"/>
      <c r="Y18" s="917">
        <v>0.24776255707762557</v>
      </c>
      <c r="Z18" s="917">
        <v>0.24017123287671233</v>
      </c>
      <c r="AA18" s="917">
        <v>0.24748858447488584</v>
      </c>
      <c r="AB18" s="917">
        <v>0.24431921675774135</v>
      </c>
      <c r="AC18" s="917">
        <v>0.23509132420091325</v>
      </c>
      <c r="AD18" s="917">
        <v>0.21722602739726027</v>
      </c>
      <c r="AE18" s="917">
        <v>0.23389269406392693</v>
      </c>
      <c r="AF18" s="917">
        <v>0.21881830601092897</v>
      </c>
      <c r="AG18" s="917">
        <v>0.2243527397260274</v>
      </c>
      <c r="AH18" s="917">
        <v>0.23633675799086762</v>
      </c>
      <c r="AI18" s="917">
        <v>0.25755707762557084</v>
      </c>
      <c r="AJ18" s="918">
        <v>22.7046359454393</v>
      </c>
      <c r="AK18" s="918">
        <v>5.2756546623606404</v>
      </c>
      <c r="AL18" s="919">
        <v>164.45572195425723</v>
      </c>
      <c r="AM18" s="919">
        <v>180.32103690266862</v>
      </c>
    </row>
    <row r="19" spans="1:39" x14ac:dyDescent="0.4">
      <c r="A19" s="912">
        <v>56939</v>
      </c>
      <c r="B19" s="912" t="s">
        <v>832</v>
      </c>
      <c r="C19" s="913">
        <v>40148</v>
      </c>
      <c r="D19" s="912">
        <v>2009</v>
      </c>
      <c r="E19" s="912" t="s">
        <v>8</v>
      </c>
      <c r="F19" s="912" t="s">
        <v>41</v>
      </c>
      <c r="G19" s="912">
        <v>33.591341</v>
      </c>
      <c r="H19" s="912">
        <v>-114.74439</v>
      </c>
      <c r="I19" s="914">
        <v>5.6800582192000002</v>
      </c>
      <c r="J19" s="912" t="s">
        <v>103</v>
      </c>
      <c r="K19" s="912" t="s">
        <v>830</v>
      </c>
      <c r="L19" s="915">
        <v>25.2</v>
      </c>
      <c r="M19" s="915">
        <v>21</v>
      </c>
      <c r="N19" s="915">
        <v>1.2</v>
      </c>
      <c r="O19" s="912" t="s">
        <v>831</v>
      </c>
      <c r="P19" s="912" t="s">
        <v>831</v>
      </c>
      <c r="Q19" s="912">
        <v>24</v>
      </c>
      <c r="R19" s="912">
        <v>180</v>
      </c>
      <c r="Z19" s="917">
        <v>0.27988631269841185</v>
      </c>
      <c r="AA19" s="917">
        <v>0.27872907153729071</v>
      </c>
      <c r="AB19" s="917">
        <v>0.25955407667620689</v>
      </c>
      <c r="AC19" s="917">
        <v>0.26154883616003471</v>
      </c>
      <c r="AD19" s="917">
        <v>0.25415497825614286</v>
      </c>
      <c r="AE19" s="917">
        <v>0.24955725212002688</v>
      </c>
      <c r="AF19" s="917">
        <v>0.24649755128372003</v>
      </c>
      <c r="AG19" s="917">
        <v>0.23922727549467293</v>
      </c>
      <c r="AH19" s="917">
        <v>0.23892030984996798</v>
      </c>
      <c r="AI19" s="917">
        <v>0.23548597521200257</v>
      </c>
      <c r="AJ19" s="918">
        <v>17.191577851052301</v>
      </c>
      <c r="AK19" s="918">
        <v>5.4993457444814799</v>
      </c>
      <c r="AL19" s="919">
        <v>114.28127286800645</v>
      </c>
      <c r="AM19" s="919">
        <v>129.51199610513717</v>
      </c>
    </row>
    <row r="20" spans="1:39" x14ac:dyDescent="0.4">
      <c r="A20" s="912">
        <v>56929</v>
      </c>
      <c r="B20" s="912" t="s">
        <v>833</v>
      </c>
      <c r="C20" s="913">
        <v>40113</v>
      </c>
      <c r="D20" s="912">
        <v>2009</v>
      </c>
      <c r="E20" s="912" t="s">
        <v>100</v>
      </c>
      <c r="F20" s="912" t="s">
        <v>40</v>
      </c>
      <c r="G20" s="912">
        <v>27.323394</v>
      </c>
      <c r="H20" s="912">
        <v>-81.801587999999995</v>
      </c>
      <c r="I20" s="914">
        <v>5.0437858447000004</v>
      </c>
      <c r="J20" s="912" t="s">
        <v>103</v>
      </c>
      <c r="K20" s="912" t="s">
        <v>828</v>
      </c>
      <c r="L20" s="915">
        <v>27.6</v>
      </c>
      <c r="M20" s="915">
        <v>25</v>
      </c>
      <c r="N20" s="915">
        <v>1.1040000000000001</v>
      </c>
      <c r="O20" s="912" t="s">
        <v>180</v>
      </c>
      <c r="P20" s="912" t="s">
        <v>805</v>
      </c>
      <c r="Q20" s="912" t="s">
        <v>180</v>
      </c>
      <c r="R20" s="912">
        <v>180</v>
      </c>
      <c r="Z20" s="917">
        <v>0.24356621004566209</v>
      </c>
      <c r="AA20" s="917">
        <v>0.2367351598173516</v>
      </c>
      <c r="AB20" s="917">
        <v>0.2370127504553734</v>
      </c>
      <c r="AC20" s="917">
        <v>0.22752054794520549</v>
      </c>
      <c r="AD20" s="917">
        <v>0.21653424657534245</v>
      </c>
      <c r="AE20" s="917">
        <v>0.22847488584474887</v>
      </c>
      <c r="AF20" s="917">
        <v>0.22153916211293259</v>
      </c>
      <c r="AG20" s="917">
        <v>0.22009132420091326</v>
      </c>
      <c r="AH20" s="917">
        <v>0.21407305936073062</v>
      </c>
      <c r="AI20" s="917">
        <v>0.20892237442922373</v>
      </c>
      <c r="AJ20" s="918">
        <v>26.551429523196202</v>
      </c>
      <c r="AK20" s="918">
        <v>29.33753132</v>
      </c>
      <c r="AM20" s="919">
        <v>276.8236914986677</v>
      </c>
    </row>
    <row r="21" spans="1:39" x14ac:dyDescent="0.4">
      <c r="A21" s="912">
        <v>57377</v>
      </c>
      <c r="B21" s="912" t="s">
        <v>834</v>
      </c>
      <c r="C21" s="913">
        <v>40513</v>
      </c>
      <c r="D21" s="912">
        <v>2010</v>
      </c>
      <c r="E21" s="912" t="s">
        <v>99</v>
      </c>
      <c r="F21" s="912" t="s">
        <v>63</v>
      </c>
      <c r="G21" s="912">
        <v>37.686441000000002</v>
      </c>
      <c r="H21" s="912">
        <v>-105.887001</v>
      </c>
      <c r="I21" s="914">
        <v>5.3721260274000002</v>
      </c>
      <c r="J21" s="912" t="s">
        <v>103</v>
      </c>
      <c r="K21" s="912" t="s">
        <v>828</v>
      </c>
      <c r="L21" s="915">
        <v>20.350439999999999</v>
      </c>
      <c r="M21" s="915">
        <v>19</v>
      </c>
      <c r="N21" s="915">
        <v>1.07107578947368</v>
      </c>
      <c r="O21" s="912" t="s">
        <v>180</v>
      </c>
      <c r="P21" s="912" t="s">
        <v>805</v>
      </c>
      <c r="Q21" s="912">
        <v>20</v>
      </c>
      <c r="R21" s="912">
        <v>177</v>
      </c>
      <c r="AA21" s="917">
        <v>0.29357125690939684</v>
      </c>
      <c r="AB21" s="917">
        <v>0.29438093183779118</v>
      </c>
      <c r="AC21" s="917">
        <v>0.28652367219418406</v>
      </c>
      <c r="AD21" s="917">
        <v>0.27864695986541699</v>
      </c>
      <c r="AE21" s="917">
        <v>0.27429103580869985</v>
      </c>
      <c r="AF21" s="917">
        <v>0.28342800306777871</v>
      </c>
      <c r="AG21" s="917">
        <v>0.28364575823119442</v>
      </c>
      <c r="AH21" s="917">
        <v>0.28502162941600573</v>
      </c>
      <c r="AI21" s="917">
        <v>0.28138668589281418</v>
      </c>
      <c r="AJ21" s="918">
        <v>22.994082226448</v>
      </c>
      <c r="AK21" s="918">
        <v>9.6109266919999996</v>
      </c>
      <c r="AL21" s="919">
        <v>146.00855653676382</v>
      </c>
      <c r="AM21" s="919">
        <v>170.67681726238575</v>
      </c>
    </row>
    <row r="22" spans="1:39" x14ac:dyDescent="0.4">
      <c r="A22" s="912">
        <v>56930</v>
      </c>
      <c r="B22" s="912" t="s">
        <v>835</v>
      </c>
      <c r="C22" s="913">
        <v>40269</v>
      </c>
      <c r="D22" s="912">
        <v>2010</v>
      </c>
      <c r="E22" s="912" t="s">
        <v>100</v>
      </c>
      <c r="F22" s="912" t="s">
        <v>40</v>
      </c>
      <c r="G22" s="912">
        <v>28.485961</v>
      </c>
      <c r="H22" s="912">
        <v>-80.681420000000003</v>
      </c>
      <c r="I22" s="914">
        <v>5.0192534246999996</v>
      </c>
      <c r="J22" s="912" t="s">
        <v>103</v>
      </c>
      <c r="K22" s="912" t="s">
        <v>828</v>
      </c>
      <c r="L22" s="915">
        <v>11</v>
      </c>
      <c r="M22" s="915">
        <v>10</v>
      </c>
      <c r="N22" s="915">
        <v>1.1000000000000001</v>
      </c>
      <c r="O22" s="912" t="s">
        <v>831</v>
      </c>
      <c r="P22" s="912" t="s">
        <v>831</v>
      </c>
      <c r="Q22" s="912">
        <v>20</v>
      </c>
      <c r="R22" s="912">
        <v>180</v>
      </c>
      <c r="AA22" s="917">
        <v>0.21509132420091323</v>
      </c>
      <c r="AB22" s="917">
        <v>0.21070127504553735</v>
      </c>
      <c r="AC22" s="917">
        <v>0.20740867579908676</v>
      </c>
      <c r="AD22" s="917">
        <v>0.20035388127853881</v>
      </c>
      <c r="AE22" s="917">
        <v>0.20184931506849316</v>
      </c>
      <c r="AF22" s="917">
        <v>0.20833333333333334</v>
      </c>
      <c r="AG22" s="917">
        <v>0.17759132420091325</v>
      </c>
      <c r="AH22" s="917">
        <v>0.20029680365296804</v>
      </c>
      <c r="AI22" s="917">
        <v>0.18897260273972602</v>
      </c>
      <c r="AJ22" s="918">
        <v>26.721203150134102</v>
      </c>
      <c r="AK22" s="918">
        <v>30.541246560000001</v>
      </c>
      <c r="AM22" s="919">
        <v>335.6604132983598</v>
      </c>
    </row>
    <row r="23" spans="1:39" x14ac:dyDescent="0.4">
      <c r="A23" s="912">
        <v>57202</v>
      </c>
      <c r="B23" s="912" t="s">
        <v>836</v>
      </c>
      <c r="C23" s="913">
        <v>40422</v>
      </c>
      <c r="D23" s="912">
        <v>2010</v>
      </c>
      <c r="E23" s="912" t="s">
        <v>100</v>
      </c>
      <c r="F23" s="912" t="s">
        <v>40</v>
      </c>
      <c r="G23" s="912">
        <v>30.320471000000001</v>
      </c>
      <c r="H23" s="912">
        <v>-81.95693</v>
      </c>
      <c r="I23" s="914">
        <v>4.7382465752999998</v>
      </c>
      <c r="J23" s="912" t="s">
        <v>103</v>
      </c>
      <c r="K23" s="912" t="s">
        <v>830</v>
      </c>
      <c r="L23" s="915">
        <v>15</v>
      </c>
      <c r="M23" s="915">
        <v>12.6</v>
      </c>
      <c r="N23" s="915">
        <v>1.19047619047619</v>
      </c>
      <c r="O23" s="912" t="s">
        <v>831</v>
      </c>
      <c r="P23" s="912" t="s">
        <v>831</v>
      </c>
      <c r="Q23" s="912">
        <v>20</v>
      </c>
      <c r="R23" s="912">
        <v>180</v>
      </c>
      <c r="AA23" s="917">
        <v>0.20951112560701601</v>
      </c>
      <c r="AB23" s="917">
        <v>0.18988348223320903</v>
      </c>
      <c r="AC23" s="917">
        <v>0.1938555483076031</v>
      </c>
      <c r="AD23" s="917">
        <v>0.19069362904979342</v>
      </c>
      <c r="AE23" s="917">
        <v>0.18124411103863161</v>
      </c>
      <c r="AF23" s="917">
        <v>0.18600738716858933</v>
      </c>
      <c r="AG23" s="917">
        <v>0.18423389142567226</v>
      </c>
      <c r="AH23" s="917">
        <v>0.16008914981517719</v>
      </c>
      <c r="AI23" s="917">
        <v>0.1659237515401899</v>
      </c>
      <c r="AJ23" s="918"/>
      <c r="AK23" s="918"/>
      <c r="AL23" s="919">
        <v>202.28792904367219</v>
      </c>
      <c r="AM23" s="919">
        <v>291.38201633393106</v>
      </c>
    </row>
    <row r="24" spans="1:39" x14ac:dyDescent="0.4">
      <c r="A24" s="912">
        <v>57191</v>
      </c>
      <c r="B24" s="912" t="s">
        <v>837</v>
      </c>
      <c r="C24" s="913">
        <v>40360</v>
      </c>
      <c r="D24" s="912">
        <v>2010</v>
      </c>
      <c r="E24" s="912" t="s">
        <v>1</v>
      </c>
      <c r="F24" s="912" t="s">
        <v>19</v>
      </c>
      <c r="G24" s="912">
        <v>41.675051000000003</v>
      </c>
      <c r="H24" s="912">
        <v>-87.651010999999997</v>
      </c>
      <c r="I24" s="914">
        <v>3.8952319635000001</v>
      </c>
      <c r="J24" s="912" t="s">
        <v>103</v>
      </c>
      <c r="K24" s="912" t="s">
        <v>828</v>
      </c>
      <c r="L24" s="915">
        <v>10</v>
      </c>
      <c r="M24" s="915">
        <v>8.25</v>
      </c>
      <c r="N24" s="915">
        <v>1.2121212121212099</v>
      </c>
      <c r="O24" s="912" t="s">
        <v>180</v>
      </c>
      <c r="P24" s="912" t="s">
        <v>805</v>
      </c>
      <c r="Q24" s="912" t="s">
        <v>180</v>
      </c>
      <c r="R24" s="912">
        <v>180</v>
      </c>
      <c r="Z24" s="917">
        <v>0.19572436695724366</v>
      </c>
      <c r="AA24" s="917">
        <v>0.19457589594575894</v>
      </c>
      <c r="AB24" s="917">
        <v>0.20809184743610973</v>
      </c>
      <c r="AC24" s="917">
        <v>0.19777224297772242</v>
      </c>
      <c r="AD24" s="917">
        <v>0.20101010101010097</v>
      </c>
      <c r="AE24" s="917">
        <v>0.19546146395461464</v>
      </c>
      <c r="AF24" s="917">
        <v>0.19459623557984215</v>
      </c>
      <c r="AG24" s="917">
        <v>0.1982565379825654</v>
      </c>
      <c r="AH24" s="917">
        <v>0.18958073889580737</v>
      </c>
      <c r="AI24" s="917">
        <v>0.19497716894977168</v>
      </c>
      <c r="AJ24" s="918">
        <v>28.217938161666702</v>
      </c>
      <c r="AK24" s="918">
        <v>24.799968239839199</v>
      </c>
      <c r="AM24" s="919">
        <v>401.90081844095852</v>
      </c>
    </row>
    <row r="25" spans="1:39" x14ac:dyDescent="0.4">
      <c r="B25" s="912" t="s">
        <v>838</v>
      </c>
      <c r="C25" s="913">
        <v>40532</v>
      </c>
      <c r="D25" s="912">
        <v>2010</v>
      </c>
      <c r="E25" s="912" t="s">
        <v>100</v>
      </c>
      <c r="F25" s="912" t="s">
        <v>70</v>
      </c>
      <c r="G25" s="912">
        <v>35.751561000000002</v>
      </c>
      <c r="H25" s="912">
        <v>-80.290469999999999</v>
      </c>
      <c r="I25" s="914">
        <v>4.4809625570999998</v>
      </c>
      <c r="J25" s="912" t="s">
        <v>103</v>
      </c>
      <c r="K25" s="912" t="s">
        <v>828</v>
      </c>
      <c r="L25" s="915">
        <v>22.296296296296202</v>
      </c>
      <c r="M25" s="915">
        <v>17.5</v>
      </c>
      <c r="N25" s="915">
        <v>1.2740740740740699</v>
      </c>
      <c r="O25" s="912" t="s">
        <v>180</v>
      </c>
      <c r="P25" s="912" t="s">
        <v>805</v>
      </c>
      <c r="Q25" s="912" t="s">
        <v>180</v>
      </c>
      <c r="R25" s="912">
        <v>180</v>
      </c>
      <c r="AJ25" s="918"/>
      <c r="AK25" s="918"/>
    </row>
    <row r="26" spans="1:39" x14ac:dyDescent="0.4">
      <c r="A26" s="912">
        <v>58569</v>
      </c>
      <c r="B26" s="912" t="s">
        <v>839</v>
      </c>
      <c r="C26" s="913">
        <v>40543</v>
      </c>
      <c r="D26" s="912">
        <v>2010</v>
      </c>
      <c r="E26" s="912" t="s">
        <v>1</v>
      </c>
      <c r="F26" s="912" t="s">
        <v>35</v>
      </c>
      <c r="G26" s="912">
        <v>39.836210999999999</v>
      </c>
      <c r="H26" s="912">
        <v>-75.222250000000003</v>
      </c>
      <c r="I26" s="914">
        <v>4.0214910959000001</v>
      </c>
      <c r="J26" s="912" t="s">
        <v>103</v>
      </c>
      <c r="K26" s="912" t="s">
        <v>828</v>
      </c>
      <c r="L26" s="915">
        <v>6.1580000000000004</v>
      </c>
      <c r="M26" s="915">
        <v>5.0999999999999996</v>
      </c>
      <c r="N26" s="915">
        <v>1.20745098039215</v>
      </c>
      <c r="O26" s="912" t="s">
        <v>831</v>
      </c>
      <c r="P26" s="912" t="s">
        <v>831</v>
      </c>
      <c r="Q26" s="912">
        <v>25</v>
      </c>
      <c r="R26" s="912">
        <v>180</v>
      </c>
      <c r="AC26" s="917">
        <v>0.18579908675799084</v>
      </c>
      <c r="AD26" s="917">
        <v>0.18310502283105023</v>
      </c>
      <c r="AE26" s="917">
        <v>0.19025114155251141</v>
      </c>
      <c r="AF26" s="917">
        <v>0.18913934426229509</v>
      </c>
      <c r="AG26" s="917">
        <v>0.18198630136986299</v>
      </c>
      <c r="AH26" s="917">
        <v>0.17100456621004564</v>
      </c>
      <c r="AI26" s="917">
        <v>0.1825799086757991</v>
      </c>
      <c r="AJ26" s="918">
        <v>23.996244801571802</v>
      </c>
      <c r="AK26" s="918">
        <v>20.101995436522401</v>
      </c>
      <c r="AM26" s="919">
        <v>254.50565808598068</v>
      </c>
    </row>
    <row r="27" spans="1:39" x14ac:dyDescent="0.4">
      <c r="A27" s="912">
        <v>57243</v>
      </c>
      <c r="B27" s="912" t="s">
        <v>840</v>
      </c>
      <c r="C27" s="913">
        <v>40513</v>
      </c>
      <c r="D27" s="912">
        <v>2010</v>
      </c>
      <c r="E27" s="912" t="s">
        <v>99</v>
      </c>
      <c r="F27" s="912" t="s">
        <v>20</v>
      </c>
      <c r="G27" s="912">
        <v>36.468471000000001</v>
      </c>
      <c r="H27" s="912">
        <v>-104.63500999999999</v>
      </c>
      <c r="I27" s="914">
        <v>5.3614771688999996</v>
      </c>
      <c r="J27" s="912" t="s">
        <v>103</v>
      </c>
      <c r="K27" s="912" t="s">
        <v>830</v>
      </c>
      <c r="L27" s="915">
        <v>36.799999999999997</v>
      </c>
      <c r="M27" s="915">
        <v>30.64</v>
      </c>
      <c r="N27" s="915">
        <v>1.2010443864229701</v>
      </c>
      <c r="O27" s="912" t="s">
        <v>831</v>
      </c>
      <c r="P27" s="912" t="s">
        <v>831</v>
      </c>
      <c r="Q27" s="912">
        <v>25</v>
      </c>
      <c r="R27" s="912">
        <v>180</v>
      </c>
      <c r="AA27" s="917">
        <v>0.25326519784923157</v>
      </c>
      <c r="AB27" s="917">
        <v>0.25978502927230618</v>
      </c>
      <c r="AC27" s="917">
        <v>0.2481013865541209</v>
      </c>
      <c r="AD27" s="917">
        <v>0.23264348391096484</v>
      </c>
      <c r="AE27" s="917">
        <v>0.22646628396342261</v>
      </c>
      <c r="AF27" s="917">
        <v>0.23665595409645832</v>
      </c>
      <c r="AG27" s="917">
        <v>0.2271592629683942</v>
      </c>
      <c r="AH27" s="917">
        <v>0.2357097297232853</v>
      </c>
      <c r="AI27" s="917">
        <v>0.22991255052040485</v>
      </c>
      <c r="AJ27" s="918"/>
      <c r="AK27" s="918"/>
      <c r="AL27" s="919">
        <v>127.93577507574307</v>
      </c>
      <c r="AM27" s="919">
        <v>155.38678658692271</v>
      </c>
    </row>
    <row r="28" spans="1:39" x14ac:dyDescent="0.4">
      <c r="A28" s="912">
        <v>57205</v>
      </c>
      <c r="B28" s="912" t="s">
        <v>841</v>
      </c>
      <c r="C28" s="913">
        <v>40330</v>
      </c>
      <c r="D28" s="912">
        <v>2010</v>
      </c>
      <c r="E28" s="912" t="s">
        <v>8</v>
      </c>
      <c r="F28" s="912" t="s">
        <v>71</v>
      </c>
      <c r="G28" s="912">
        <v>35.782010999999997</v>
      </c>
      <c r="H28" s="912">
        <v>-114.99265</v>
      </c>
      <c r="I28" s="914">
        <v>5.6636732877</v>
      </c>
      <c r="J28" s="912" t="s">
        <v>103</v>
      </c>
      <c r="K28" s="912" t="s">
        <v>830</v>
      </c>
      <c r="L28" s="915">
        <v>60.5</v>
      </c>
      <c r="M28" s="915">
        <v>48</v>
      </c>
      <c r="N28" s="915">
        <v>1.2604166666666601</v>
      </c>
      <c r="O28" s="912" t="s">
        <v>831</v>
      </c>
      <c r="P28" s="912" t="s">
        <v>831</v>
      </c>
      <c r="Q28" s="912">
        <v>25</v>
      </c>
      <c r="R28" s="912">
        <v>180</v>
      </c>
      <c r="AA28" s="917">
        <v>0.25742471484969576</v>
      </c>
      <c r="AB28" s="917">
        <v>0.25159653655320308</v>
      </c>
      <c r="AC28" s="917">
        <v>0.25675093036529673</v>
      </c>
      <c r="AD28" s="917">
        <v>0.24604902254566194</v>
      </c>
      <c r="AE28" s="917">
        <v>0.24242877520928477</v>
      </c>
      <c r="AF28" s="917">
        <v>0.23493890264496048</v>
      </c>
      <c r="AG28" s="917">
        <v>0.23650269097222143</v>
      </c>
      <c r="AH28" s="917">
        <v>0.23831625404299855</v>
      </c>
      <c r="AI28" s="917">
        <v>0.23300513698630138</v>
      </c>
      <c r="AJ28" s="918">
        <v>22.4007204254873</v>
      </c>
      <c r="AK28" s="918">
        <v>5.8180367197390304</v>
      </c>
      <c r="AL28" s="919">
        <v>161.81548905663686</v>
      </c>
      <c r="AM28" s="919">
        <v>139.08656376892552</v>
      </c>
    </row>
    <row r="29" spans="1:39" x14ac:dyDescent="0.4">
      <c r="A29" s="912">
        <v>57203</v>
      </c>
      <c r="B29" s="912" t="s">
        <v>842</v>
      </c>
      <c r="C29" s="913">
        <v>40252</v>
      </c>
      <c r="D29" s="912">
        <v>2010</v>
      </c>
      <c r="E29" s="912" t="s">
        <v>1</v>
      </c>
      <c r="F29" s="912" t="s">
        <v>570</v>
      </c>
      <c r="G29" s="912">
        <v>40.880121000000003</v>
      </c>
      <c r="H29" s="912">
        <v>-83.316109999999995</v>
      </c>
      <c r="I29" s="914">
        <v>3.8374769406000002</v>
      </c>
      <c r="J29" s="912" t="s">
        <v>103</v>
      </c>
      <c r="K29" s="912" t="s">
        <v>830</v>
      </c>
      <c r="L29" s="915">
        <v>12.015000000000001</v>
      </c>
      <c r="M29" s="915">
        <v>10.08</v>
      </c>
      <c r="N29" s="915">
        <v>1.19196428571428</v>
      </c>
      <c r="O29" s="912" t="s">
        <v>831</v>
      </c>
      <c r="P29" s="912" t="s">
        <v>831</v>
      </c>
      <c r="Q29" s="912">
        <v>25</v>
      </c>
      <c r="R29" s="912">
        <v>180</v>
      </c>
      <c r="AA29" s="917">
        <v>0.15931905486700013</v>
      </c>
      <c r="AB29" s="917">
        <v>0.17802705857692197</v>
      </c>
      <c r="AC29" s="917">
        <v>0.1608479198376459</v>
      </c>
      <c r="AD29" s="917">
        <v>0.16526464086395598</v>
      </c>
      <c r="AE29" s="917">
        <v>0.1651400666811626</v>
      </c>
      <c r="AF29" s="917">
        <v>0.16261077138809382</v>
      </c>
      <c r="AG29" s="917">
        <v>0.15412091396680438</v>
      </c>
      <c r="AH29" s="917">
        <v>0.14773365586721754</v>
      </c>
      <c r="AI29" s="917">
        <v>0.14168614553888528</v>
      </c>
      <c r="AJ29" s="918">
        <v>33.013660326476398</v>
      </c>
      <c r="AK29" s="918">
        <v>20.251919494087598</v>
      </c>
      <c r="AL29" s="919">
        <v>220.97672286541973</v>
      </c>
      <c r="AM29" s="919">
        <v>333.31281766592366</v>
      </c>
    </row>
    <row r="30" spans="1:39" x14ac:dyDescent="0.4">
      <c r="A30" s="912">
        <v>57197</v>
      </c>
      <c r="B30" s="912" t="s">
        <v>843</v>
      </c>
      <c r="C30" s="913">
        <v>40483</v>
      </c>
      <c r="D30" s="912">
        <v>2010</v>
      </c>
      <c r="E30" s="912" t="s">
        <v>2</v>
      </c>
      <c r="F30" s="912" t="s">
        <v>22</v>
      </c>
      <c r="G30" s="912">
        <v>29.304176999999999</v>
      </c>
      <c r="H30" s="912">
        <v>-98.40034</v>
      </c>
      <c r="I30" s="914">
        <v>4.7898180364999998</v>
      </c>
      <c r="J30" s="912" t="s">
        <v>103</v>
      </c>
      <c r="K30" s="912" t="s">
        <v>830</v>
      </c>
      <c r="L30" s="915">
        <v>16.600000000000001</v>
      </c>
      <c r="M30" s="915">
        <v>13.9</v>
      </c>
      <c r="N30" s="915">
        <v>1.19424460431654</v>
      </c>
      <c r="O30" s="912" t="s">
        <v>831</v>
      </c>
      <c r="P30" s="912" t="s">
        <v>831</v>
      </c>
      <c r="Q30" s="912">
        <v>20</v>
      </c>
      <c r="R30" s="912">
        <v>205</v>
      </c>
      <c r="AA30" s="917">
        <v>0.23520088039157719</v>
      </c>
      <c r="AB30" s="917">
        <v>0.20633493205435652</v>
      </c>
      <c r="AC30" s="917">
        <v>0.19454025820439541</v>
      </c>
      <c r="AD30" s="917">
        <v>0.19004796163069546</v>
      </c>
      <c r="AE30" s="917">
        <v>0.18042278505962353</v>
      </c>
      <c r="AF30" s="917">
        <v>0.18986450184115006</v>
      </c>
      <c r="AG30" s="917">
        <v>0.18555566505699547</v>
      </c>
      <c r="AH30" s="917">
        <v>0.17899379126835518</v>
      </c>
      <c r="AI30" s="917">
        <v>0.17835320784468317</v>
      </c>
      <c r="AJ30" s="918">
        <v>76.746199783869201</v>
      </c>
      <c r="AK30" s="918">
        <v>0</v>
      </c>
      <c r="AL30" s="919">
        <v>194.38722260280545</v>
      </c>
      <c r="AM30" s="919">
        <v>246.74200610939707</v>
      </c>
    </row>
    <row r="31" spans="1:39" x14ac:dyDescent="0.4">
      <c r="A31" s="920">
        <v>58147</v>
      </c>
      <c r="B31" s="920" t="s">
        <v>844</v>
      </c>
      <c r="C31" s="921">
        <v>40848</v>
      </c>
      <c r="D31" s="920">
        <v>2011</v>
      </c>
      <c r="E31" s="920" t="s">
        <v>99</v>
      </c>
      <c r="F31" s="920" t="s">
        <v>51</v>
      </c>
      <c r="G31" s="920">
        <v>34.683230999999999</v>
      </c>
      <c r="H31" s="920">
        <v>-112.40561</v>
      </c>
      <c r="I31" s="922">
        <v>5.5269963469999999</v>
      </c>
      <c r="J31" s="920" t="s">
        <v>103</v>
      </c>
      <c r="K31" s="920" t="s">
        <v>828</v>
      </c>
      <c r="L31" s="923">
        <v>11.751480000000001</v>
      </c>
      <c r="M31" s="923">
        <v>10.4</v>
      </c>
      <c r="N31" s="923">
        <v>1.12995</v>
      </c>
      <c r="O31" s="920" t="s">
        <v>180</v>
      </c>
      <c r="P31" s="920" t="s">
        <v>805</v>
      </c>
      <c r="Q31" s="920" t="s">
        <v>180</v>
      </c>
      <c r="R31" s="920">
        <v>180</v>
      </c>
      <c r="S31" s="924"/>
      <c r="T31" s="924"/>
      <c r="U31" s="920"/>
      <c r="V31" s="920"/>
      <c r="W31" s="920"/>
      <c r="X31" s="925"/>
      <c r="Y31" s="925"/>
      <c r="Z31" s="925"/>
      <c r="AA31" s="925"/>
      <c r="AB31" s="925">
        <v>0.29959410466582592</v>
      </c>
      <c r="AC31" s="925">
        <v>0.29208377239199146</v>
      </c>
      <c r="AD31" s="925">
        <v>0.29209474885844738</v>
      </c>
      <c r="AE31" s="925">
        <v>0.28070117667720401</v>
      </c>
      <c r="AF31" s="925">
        <v>0.2861627784783522</v>
      </c>
      <c r="AG31" s="925">
        <v>0.27733140147523705</v>
      </c>
      <c r="AH31" s="925">
        <v>0.15983930453108533</v>
      </c>
      <c r="AI31" s="925">
        <v>0.25760669125395147</v>
      </c>
      <c r="AJ31" s="926">
        <v>22.381231910973401</v>
      </c>
      <c r="AK31" s="926">
        <v>5.6755629499999998</v>
      </c>
      <c r="AL31" s="927"/>
      <c r="AM31" s="927">
        <v>153.488597145217</v>
      </c>
    </row>
    <row r="32" spans="1:39" x14ac:dyDescent="0.4">
      <c r="A32" s="920">
        <v>57790</v>
      </c>
      <c r="B32" s="920" t="s">
        <v>845</v>
      </c>
      <c r="C32" s="921">
        <v>40878</v>
      </c>
      <c r="D32" s="920">
        <v>2011</v>
      </c>
      <c r="E32" s="920" t="s">
        <v>99</v>
      </c>
      <c r="F32" s="920" t="s">
        <v>51</v>
      </c>
      <c r="G32" s="920">
        <v>34.587881000000003</v>
      </c>
      <c r="H32" s="920">
        <v>-113.17564</v>
      </c>
      <c r="I32" s="922">
        <v>5.7090787671000003</v>
      </c>
      <c r="J32" s="920" t="s">
        <v>103</v>
      </c>
      <c r="K32" s="920" t="s">
        <v>828</v>
      </c>
      <c r="L32" s="923">
        <v>16.593579999999999</v>
      </c>
      <c r="M32" s="923">
        <v>15</v>
      </c>
      <c r="N32" s="923">
        <v>1.1062386666666599</v>
      </c>
      <c r="O32" s="920" t="s">
        <v>180</v>
      </c>
      <c r="P32" s="920" t="s">
        <v>805</v>
      </c>
      <c r="Q32" s="920" t="s">
        <v>180</v>
      </c>
      <c r="R32" s="920">
        <v>180</v>
      </c>
      <c r="S32" s="924"/>
      <c r="T32" s="924"/>
      <c r="U32" s="920"/>
      <c r="V32" s="920"/>
      <c r="W32" s="920"/>
      <c r="X32" s="925"/>
      <c r="Y32" s="925"/>
      <c r="Z32" s="925"/>
      <c r="AA32" s="925"/>
      <c r="AB32" s="925">
        <v>0.27304189435336979</v>
      </c>
      <c r="AC32" s="925">
        <v>0.26140791476407915</v>
      </c>
      <c r="AD32" s="925">
        <v>0.26914003044140022</v>
      </c>
      <c r="AE32" s="925">
        <v>0.25963470319634702</v>
      </c>
      <c r="AF32" s="925">
        <v>0.26457194899817854</v>
      </c>
      <c r="AG32" s="925">
        <v>0.2597564687975647</v>
      </c>
      <c r="AH32" s="925">
        <v>0.26136986301369869</v>
      </c>
      <c r="AI32" s="925">
        <v>0.24875190258751903</v>
      </c>
      <c r="AJ32" s="926">
        <v>23.792327021634001</v>
      </c>
      <c r="AK32" s="926">
        <v>7.7263661839999997</v>
      </c>
      <c r="AL32" s="927"/>
      <c r="AM32" s="927">
        <v>210.85530791420996</v>
      </c>
    </row>
    <row r="33" spans="1:39" x14ac:dyDescent="0.4">
      <c r="A33" s="912">
        <v>57563</v>
      </c>
      <c r="B33" s="912" t="s">
        <v>846</v>
      </c>
      <c r="C33" s="913">
        <v>40817</v>
      </c>
      <c r="D33" s="912">
        <v>2011</v>
      </c>
      <c r="E33" s="912" t="s">
        <v>99</v>
      </c>
      <c r="F33" s="912" t="s">
        <v>51</v>
      </c>
      <c r="G33" s="912">
        <v>33.026251000000002</v>
      </c>
      <c r="H33" s="912">
        <v>-113.35328</v>
      </c>
      <c r="I33" s="914">
        <v>5.8588940639000002</v>
      </c>
      <c r="J33" s="912" t="s">
        <v>103</v>
      </c>
      <c r="K33" s="912" t="s">
        <v>828</v>
      </c>
      <c r="L33" s="915">
        <v>21</v>
      </c>
      <c r="M33" s="915">
        <v>16</v>
      </c>
      <c r="N33" s="915">
        <v>1.3125</v>
      </c>
      <c r="O33" s="912" t="s">
        <v>180</v>
      </c>
      <c r="P33" s="912" t="s">
        <v>805</v>
      </c>
      <c r="Q33" s="912" t="s">
        <v>180</v>
      </c>
      <c r="R33" s="912">
        <v>180</v>
      </c>
      <c r="AC33" s="917">
        <v>0.29559075342465752</v>
      </c>
      <c r="AD33" s="917">
        <v>0.29958618721461183</v>
      </c>
      <c r="AE33" s="917">
        <v>0.29968607305936074</v>
      </c>
      <c r="AF33" s="917">
        <v>0.28926884107468126</v>
      </c>
      <c r="AG33" s="917">
        <v>0.27456478310502286</v>
      </c>
      <c r="AH33" s="917">
        <v>0.26954908675799094</v>
      </c>
      <c r="AI33" s="917">
        <v>0.26521832191780814</v>
      </c>
      <c r="AJ33" s="918">
        <v>20.194876510638501</v>
      </c>
      <c r="AK33" s="918">
        <v>7.9267517889999999</v>
      </c>
      <c r="AM33" s="919">
        <v>177.36936556683182</v>
      </c>
    </row>
    <row r="34" spans="1:39" x14ac:dyDescent="0.4">
      <c r="A34" s="912">
        <v>57561</v>
      </c>
      <c r="B34" s="912" t="s">
        <v>241</v>
      </c>
      <c r="C34" s="913">
        <v>40827</v>
      </c>
      <c r="D34" s="912">
        <v>2011</v>
      </c>
      <c r="E34" s="912" t="s">
        <v>99</v>
      </c>
      <c r="F34" s="912" t="s">
        <v>51</v>
      </c>
      <c r="G34" s="912">
        <v>33.035209999999999</v>
      </c>
      <c r="H34" s="912">
        <v>-112.66059</v>
      </c>
      <c r="I34" s="914">
        <v>5.8092182648000001</v>
      </c>
      <c r="J34" s="912" t="s">
        <v>103</v>
      </c>
      <c r="K34" s="912" t="s">
        <v>828</v>
      </c>
      <c r="L34" s="915">
        <v>21</v>
      </c>
      <c r="M34" s="915">
        <v>17</v>
      </c>
      <c r="N34" s="915">
        <v>1.23529411764705</v>
      </c>
      <c r="O34" s="912" t="s">
        <v>180</v>
      </c>
      <c r="P34" s="912" t="s">
        <v>805</v>
      </c>
      <c r="Q34" s="912" t="s">
        <v>180</v>
      </c>
      <c r="R34" s="912">
        <v>180</v>
      </c>
      <c r="AB34" s="917">
        <v>0.30919854280510012</v>
      </c>
      <c r="AC34" s="917">
        <v>0.29316411496105299</v>
      </c>
      <c r="AD34" s="917">
        <v>0.29309696481332259</v>
      </c>
      <c r="AE34" s="917">
        <v>0.28738920225624498</v>
      </c>
      <c r="AF34" s="917">
        <v>0.26112316511303973</v>
      </c>
      <c r="AG34" s="917">
        <v>0.21886919151222134</v>
      </c>
      <c r="AH34" s="917">
        <v>0.24705882352941178</v>
      </c>
      <c r="AI34" s="917">
        <v>0.2623892022562449</v>
      </c>
      <c r="AJ34" s="918">
        <v>21.376103353360602</v>
      </c>
      <c r="AK34" s="918">
        <v>6.8572409729999997</v>
      </c>
      <c r="AM34" s="919">
        <v>188.67460386001923</v>
      </c>
    </row>
    <row r="35" spans="1:39" x14ac:dyDescent="0.4">
      <c r="A35" s="912">
        <v>57562</v>
      </c>
      <c r="B35" s="912" t="s">
        <v>847</v>
      </c>
      <c r="C35" s="913">
        <v>40827</v>
      </c>
      <c r="D35" s="912">
        <v>2011</v>
      </c>
      <c r="E35" s="912" t="s">
        <v>99</v>
      </c>
      <c r="F35" s="912" t="s">
        <v>51</v>
      </c>
      <c r="G35" s="912">
        <v>33.020640999999998</v>
      </c>
      <c r="H35" s="912">
        <v>-112.66173999999999</v>
      </c>
      <c r="I35" s="914">
        <v>5.8092182648000001</v>
      </c>
      <c r="J35" s="912" t="s">
        <v>103</v>
      </c>
      <c r="K35" s="912" t="s">
        <v>830</v>
      </c>
      <c r="L35" s="915">
        <v>22.5</v>
      </c>
      <c r="M35" s="915">
        <v>17.600000000000001</v>
      </c>
      <c r="N35" s="915">
        <v>1.2784090909090899</v>
      </c>
      <c r="O35" s="912" t="s">
        <v>831</v>
      </c>
      <c r="P35" s="912" t="s">
        <v>831</v>
      </c>
      <c r="Q35" s="912">
        <v>25</v>
      </c>
      <c r="R35" s="912">
        <v>190</v>
      </c>
      <c r="AB35" s="917">
        <v>0.27712447218082464</v>
      </c>
      <c r="AC35" s="917">
        <v>0.26991230801162303</v>
      </c>
      <c r="AD35" s="917">
        <v>0.26137660855126604</v>
      </c>
      <c r="AE35" s="917">
        <v>0.25462458488999573</v>
      </c>
      <c r="AF35" s="917">
        <v>0.24361183556880275</v>
      </c>
      <c r="AG35" s="917">
        <v>0.25031133250311322</v>
      </c>
      <c r="AH35" s="917">
        <v>0.24556999792444997</v>
      </c>
      <c r="AI35" s="917">
        <v>0.24955894562058942</v>
      </c>
      <c r="AJ35" s="918">
        <v>20.361566581359401</v>
      </c>
      <c r="AK35" s="918">
        <v>6.8276396639999897</v>
      </c>
      <c r="AM35" s="919">
        <v>162.24806833154787</v>
      </c>
    </row>
    <row r="36" spans="1:39" x14ac:dyDescent="0.4">
      <c r="A36" s="912">
        <v>57318</v>
      </c>
      <c r="B36" s="912" t="s">
        <v>848</v>
      </c>
      <c r="C36" s="913">
        <v>40816</v>
      </c>
      <c r="D36" s="912">
        <v>2011</v>
      </c>
      <c r="E36" s="912" t="s">
        <v>99</v>
      </c>
      <c r="F36" s="912" t="s">
        <v>51</v>
      </c>
      <c r="G36" s="912">
        <v>33.159131000000002</v>
      </c>
      <c r="H36" s="912">
        <v>-111.48137</v>
      </c>
      <c r="I36" s="914">
        <v>5.7625168950000001</v>
      </c>
      <c r="J36" s="912" t="s">
        <v>103</v>
      </c>
      <c r="K36" s="912" t="s">
        <v>828</v>
      </c>
      <c r="L36" s="915">
        <v>25</v>
      </c>
      <c r="M36" s="915">
        <v>20</v>
      </c>
      <c r="N36" s="915">
        <v>1.25</v>
      </c>
      <c r="O36" s="912" t="s">
        <v>180</v>
      </c>
      <c r="P36" s="912" t="s">
        <v>805</v>
      </c>
      <c r="Q36" s="912" t="s">
        <v>180</v>
      </c>
      <c r="R36" s="912">
        <v>180</v>
      </c>
      <c r="AB36" s="917">
        <v>0.2908754553734062</v>
      </c>
      <c r="AC36" s="917">
        <v>0.30503424657534245</v>
      </c>
      <c r="AD36" s="917">
        <v>0.3027625570776255</v>
      </c>
      <c r="AE36" s="917">
        <v>0.29554223744292235</v>
      </c>
      <c r="AF36" s="917">
        <v>0.30848132969034608</v>
      </c>
      <c r="AG36" s="917">
        <v>0.30003995433789948</v>
      </c>
      <c r="AH36" s="917">
        <v>0.2858961187214612</v>
      </c>
      <c r="AI36" s="917">
        <v>0.29364726027397259</v>
      </c>
      <c r="AJ36" s="918"/>
      <c r="AK36" s="918"/>
      <c r="AL36" s="919">
        <v>129.59082616495928</v>
      </c>
      <c r="AM36" s="919">
        <v>152.26191760713863</v>
      </c>
    </row>
    <row r="37" spans="1:39" x14ac:dyDescent="0.4">
      <c r="A37" s="912">
        <v>57359</v>
      </c>
      <c r="B37" s="912" t="s">
        <v>849</v>
      </c>
      <c r="C37" s="913">
        <v>40766</v>
      </c>
      <c r="D37" s="912">
        <v>2011</v>
      </c>
      <c r="E37" s="912" t="s">
        <v>8</v>
      </c>
      <c r="F37" s="912" t="s">
        <v>41</v>
      </c>
      <c r="G37" s="912">
        <v>35.990841000000003</v>
      </c>
      <c r="H37" s="912">
        <v>-120.106661</v>
      </c>
      <c r="I37" s="914">
        <v>5.3520027396999996</v>
      </c>
      <c r="J37" s="912" t="s">
        <v>103</v>
      </c>
      <c r="K37" s="912" t="s">
        <v>830</v>
      </c>
      <c r="L37" s="915">
        <v>7.69</v>
      </c>
      <c r="M37" s="915">
        <v>6</v>
      </c>
      <c r="N37" s="915">
        <v>1.2816666666666601</v>
      </c>
      <c r="O37" s="912" t="s">
        <v>831</v>
      </c>
      <c r="P37" s="912" t="s">
        <v>831</v>
      </c>
      <c r="Q37" s="912">
        <v>25</v>
      </c>
      <c r="R37" s="912">
        <v>180</v>
      </c>
      <c r="AB37" s="917">
        <v>0.24146174863387981</v>
      </c>
      <c r="AC37" s="917">
        <v>0.2540525114155251</v>
      </c>
      <c r="AD37" s="917">
        <v>0.24332191780821918</v>
      </c>
      <c r="AE37" s="917">
        <v>0.24263698630136987</v>
      </c>
      <c r="AF37" s="917">
        <v>0.24212583485124473</v>
      </c>
      <c r="AG37" s="917">
        <v>0.20294901065449011</v>
      </c>
      <c r="AH37" s="917">
        <v>0.20066590563165906</v>
      </c>
      <c r="AI37" s="917">
        <v>0.19646118721461187</v>
      </c>
      <c r="AJ37" s="918">
        <v>12.982714658310099</v>
      </c>
      <c r="AK37" s="918">
        <v>6.3600025065631103</v>
      </c>
      <c r="AL37" s="919">
        <v>232.7679192034704</v>
      </c>
      <c r="AM37" s="919">
        <v>226.65057935813718</v>
      </c>
    </row>
    <row r="38" spans="1:39" x14ac:dyDescent="0.4">
      <c r="A38" s="912" t="s">
        <v>850</v>
      </c>
      <c r="B38" s="912" t="s">
        <v>851</v>
      </c>
      <c r="C38" s="913">
        <v>40907</v>
      </c>
      <c r="D38" s="912">
        <v>2011</v>
      </c>
      <c r="E38" s="912" t="s">
        <v>99</v>
      </c>
      <c r="F38" s="912" t="s">
        <v>41</v>
      </c>
      <c r="G38" s="912">
        <v>38.464320999999998</v>
      </c>
      <c r="H38" s="912">
        <v>-121.17956</v>
      </c>
      <c r="I38" s="914">
        <v>5.0575778538999998</v>
      </c>
      <c r="J38" s="912" t="s">
        <v>103</v>
      </c>
      <c r="K38" s="912" t="s">
        <v>828</v>
      </c>
      <c r="L38" s="915">
        <v>12.03</v>
      </c>
      <c r="M38" s="915">
        <v>8.91</v>
      </c>
      <c r="N38" s="915">
        <v>1.3501683501683499</v>
      </c>
      <c r="O38" s="912" t="s">
        <v>180</v>
      </c>
      <c r="P38" s="912" t="s">
        <v>805</v>
      </c>
      <c r="Q38" s="912" t="s">
        <v>180</v>
      </c>
      <c r="R38" s="912">
        <v>180</v>
      </c>
      <c r="AB38" s="917">
        <v>0.27400829791540177</v>
      </c>
      <c r="AC38" s="917">
        <v>0.29478691019786912</v>
      </c>
      <c r="AD38" s="917">
        <v>0.26817605276509382</v>
      </c>
      <c r="AE38" s="917">
        <v>0.26595636732623035</v>
      </c>
      <c r="AF38" s="917">
        <v>0.26657053228091476</v>
      </c>
      <c r="AG38" s="917">
        <v>0.25953830542871642</v>
      </c>
      <c r="AH38" s="917">
        <v>0.20309487569761542</v>
      </c>
      <c r="AI38" s="917">
        <v>0.2083460172501268</v>
      </c>
      <c r="AJ38" s="918"/>
      <c r="AK38" s="918"/>
      <c r="AM38" s="919">
        <v>213.74584994579584</v>
      </c>
    </row>
    <row r="39" spans="1:39" x14ac:dyDescent="0.4">
      <c r="A39" s="912">
        <v>57498</v>
      </c>
      <c r="B39" s="912" t="s">
        <v>852</v>
      </c>
      <c r="C39" s="913">
        <v>40787</v>
      </c>
      <c r="D39" s="912">
        <v>2011</v>
      </c>
      <c r="E39" s="912" t="s">
        <v>8</v>
      </c>
      <c r="F39" s="912" t="s">
        <v>41</v>
      </c>
      <c r="G39" s="912">
        <v>36.395530999999998</v>
      </c>
      <c r="H39" s="912">
        <v>-120.1078</v>
      </c>
      <c r="I39" s="914">
        <v>5.3627531962999999</v>
      </c>
      <c r="J39" s="912" t="s">
        <v>103</v>
      </c>
      <c r="K39" s="912" t="s">
        <v>828</v>
      </c>
      <c r="L39" s="915">
        <v>17.600000000000001</v>
      </c>
      <c r="M39" s="915">
        <v>15</v>
      </c>
      <c r="N39" s="915">
        <v>1.17333333333333</v>
      </c>
      <c r="O39" s="912" t="s">
        <v>831</v>
      </c>
      <c r="P39" s="912" t="s">
        <v>831</v>
      </c>
      <c r="Q39" s="912">
        <v>25</v>
      </c>
      <c r="R39" s="912">
        <v>179</v>
      </c>
      <c r="AB39" s="917">
        <v>0.22729204614450516</v>
      </c>
      <c r="AC39" s="917">
        <v>0.21566210045662101</v>
      </c>
      <c r="AD39" s="917">
        <v>0.21536529680365296</v>
      </c>
      <c r="AE39" s="917">
        <v>0.19384322678843224</v>
      </c>
      <c r="AF39" s="917">
        <v>0.22646478445658774</v>
      </c>
      <c r="AG39" s="917">
        <v>0.21086757990867583</v>
      </c>
      <c r="AH39" s="917">
        <v>0.21840943683409436</v>
      </c>
      <c r="AI39" s="917">
        <v>0.19945966514459668</v>
      </c>
      <c r="AJ39" s="918">
        <v>19.717033687128499</v>
      </c>
      <c r="AK39" s="918">
        <v>6.5296301622563497</v>
      </c>
      <c r="AM39" s="919">
        <v>183.67525831761895</v>
      </c>
    </row>
    <row r="40" spans="1:39" x14ac:dyDescent="0.4">
      <c r="A40" s="912">
        <v>57499</v>
      </c>
      <c r="B40" s="912" t="s">
        <v>853</v>
      </c>
      <c r="C40" s="913">
        <v>40799</v>
      </c>
      <c r="D40" s="912">
        <v>2011</v>
      </c>
      <c r="E40" s="912" t="s">
        <v>8</v>
      </c>
      <c r="F40" s="912" t="s">
        <v>41</v>
      </c>
      <c r="G40" s="912">
        <v>36.378470999999998</v>
      </c>
      <c r="H40" s="912">
        <v>-120.12391</v>
      </c>
      <c r="I40" s="914">
        <v>5.3627531962999999</v>
      </c>
      <c r="J40" s="912" t="s">
        <v>103</v>
      </c>
      <c r="K40" s="912" t="s">
        <v>828</v>
      </c>
      <c r="L40" s="915">
        <v>18.48</v>
      </c>
      <c r="M40" s="915">
        <v>15</v>
      </c>
      <c r="N40" s="915">
        <v>1.232</v>
      </c>
      <c r="O40" s="912" t="s">
        <v>831</v>
      </c>
      <c r="P40" s="912" t="s">
        <v>831</v>
      </c>
      <c r="Q40" s="912">
        <v>25</v>
      </c>
      <c r="R40" s="912">
        <v>180</v>
      </c>
      <c r="AB40" s="917">
        <v>0.24515027322404373</v>
      </c>
      <c r="AC40" s="917">
        <v>0.24841704718417046</v>
      </c>
      <c r="AD40" s="917">
        <v>0.24430745814307461</v>
      </c>
      <c r="AE40" s="917">
        <v>0.21851598173515985</v>
      </c>
      <c r="AF40" s="917">
        <v>0.23233151183970857</v>
      </c>
      <c r="AG40" s="917">
        <v>0.19317351598173516</v>
      </c>
      <c r="AH40" s="917">
        <v>0.21847792998477933</v>
      </c>
      <c r="AI40" s="917">
        <v>0.21052511415525113</v>
      </c>
      <c r="AJ40" s="918">
        <v>19.709217688099098</v>
      </c>
      <c r="AK40" s="918">
        <v>6.1890139078203603</v>
      </c>
      <c r="AM40" s="919">
        <v>161.66159435760014</v>
      </c>
    </row>
    <row r="41" spans="1:39" x14ac:dyDescent="0.4">
      <c r="A41" s="912">
        <v>57669</v>
      </c>
      <c r="B41" s="912" t="s">
        <v>854</v>
      </c>
      <c r="C41" s="913">
        <v>40905</v>
      </c>
      <c r="D41" s="912">
        <v>2011</v>
      </c>
      <c r="E41" s="912" t="s">
        <v>99</v>
      </c>
      <c r="F41" s="912" t="s">
        <v>41</v>
      </c>
      <c r="G41" s="912">
        <v>38.36515</v>
      </c>
      <c r="H41" s="912">
        <v>-121.41326100000001</v>
      </c>
      <c r="I41" s="914">
        <v>5.0825618721000003</v>
      </c>
      <c r="J41" s="912" t="s">
        <v>103</v>
      </c>
      <c r="K41" s="912" t="s">
        <v>830</v>
      </c>
      <c r="L41" s="915">
        <v>21.902000000000001</v>
      </c>
      <c r="M41" s="915">
        <v>18</v>
      </c>
      <c r="N41" s="915">
        <v>1.21677777777777</v>
      </c>
      <c r="O41" s="912" t="s">
        <v>831</v>
      </c>
      <c r="P41" s="912" t="s">
        <v>831</v>
      </c>
      <c r="Q41" s="912">
        <v>20</v>
      </c>
      <c r="R41" s="912">
        <v>210</v>
      </c>
      <c r="AB41" s="917">
        <v>0.22540983606557377</v>
      </c>
      <c r="AC41" s="917">
        <v>0.23854642313546423</v>
      </c>
      <c r="AD41" s="917">
        <v>0.22068746829020802</v>
      </c>
      <c r="AE41" s="917">
        <v>0.21889269406392695</v>
      </c>
      <c r="AF41" s="917">
        <v>0.20331790123456789</v>
      </c>
      <c r="AG41" s="917">
        <v>0.20263825469304922</v>
      </c>
      <c r="AH41" s="917">
        <v>0.21017250126839168</v>
      </c>
      <c r="AI41" s="917">
        <v>0.20558092338914258</v>
      </c>
      <c r="AJ41" s="918"/>
      <c r="AK41" s="918"/>
      <c r="AM41" s="919">
        <v>186.78507180800781</v>
      </c>
    </row>
    <row r="42" spans="1:39" x14ac:dyDescent="0.4">
      <c r="A42" s="912">
        <v>57361</v>
      </c>
      <c r="B42" s="912" t="s">
        <v>855</v>
      </c>
      <c r="C42" s="913">
        <v>40766</v>
      </c>
      <c r="D42" s="912">
        <v>2011</v>
      </c>
      <c r="E42" s="912" t="s">
        <v>8</v>
      </c>
      <c r="F42" s="912" t="s">
        <v>41</v>
      </c>
      <c r="G42" s="912">
        <v>35.980590999999997</v>
      </c>
      <c r="H42" s="912">
        <v>-120.102951</v>
      </c>
      <c r="I42" s="914">
        <v>5.3520027396999996</v>
      </c>
      <c r="J42" s="912" t="s">
        <v>103</v>
      </c>
      <c r="K42" s="912" t="s">
        <v>830</v>
      </c>
      <c r="L42" s="915">
        <v>24.36</v>
      </c>
      <c r="M42" s="915">
        <v>19</v>
      </c>
      <c r="N42" s="915">
        <v>1.28210526315789</v>
      </c>
      <c r="O42" s="912" t="s">
        <v>831</v>
      </c>
      <c r="P42" s="912" t="s">
        <v>831</v>
      </c>
      <c r="Q42" s="912">
        <v>25</v>
      </c>
      <c r="R42" s="912">
        <v>180</v>
      </c>
      <c r="AB42" s="917">
        <v>0.24180927044386924</v>
      </c>
      <c r="AC42" s="917">
        <v>0.25426580149002642</v>
      </c>
      <c r="AD42" s="917">
        <v>0.2447068012496996</v>
      </c>
      <c r="AE42" s="917">
        <v>0.24391372266282138</v>
      </c>
      <c r="AF42" s="917">
        <v>0.2406648451730419</v>
      </c>
      <c r="AG42" s="917">
        <v>0.20389329488103822</v>
      </c>
      <c r="AH42" s="917">
        <v>0.21252102859889449</v>
      </c>
      <c r="AI42" s="917">
        <v>0.19074741648642154</v>
      </c>
      <c r="AJ42" s="918">
        <v>12.7355319843478</v>
      </c>
      <c r="AK42" s="918">
        <v>6.5387482557545997</v>
      </c>
      <c r="AL42" s="919">
        <v>232.7679192034704</v>
      </c>
      <c r="AM42" s="919">
        <v>216.25291872808933</v>
      </c>
    </row>
    <row r="43" spans="1:39" x14ac:dyDescent="0.4">
      <c r="A43" s="912">
        <v>57497</v>
      </c>
      <c r="B43" s="912" t="s">
        <v>856</v>
      </c>
      <c r="C43" s="913">
        <v>40820</v>
      </c>
      <c r="D43" s="912">
        <v>2011</v>
      </c>
      <c r="E43" s="912" t="s">
        <v>8</v>
      </c>
      <c r="F43" s="912" t="s">
        <v>41</v>
      </c>
      <c r="G43" s="912">
        <v>36.523761</v>
      </c>
      <c r="H43" s="912">
        <v>-120.12336000000001</v>
      </c>
      <c r="I43" s="914">
        <v>5.2963639268999998</v>
      </c>
      <c r="J43" s="912" t="s">
        <v>103</v>
      </c>
      <c r="K43" s="912" t="s">
        <v>828</v>
      </c>
      <c r="L43" s="915">
        <v>24.64</v>
      </c>
      <c r="M43" s="915">
        <v>20</v>
      </c>
      <c r="N43" s="915">
        <v>1.232</v>
      </c>
      <c r="O43" s="912" t="s">
        <v>831</v>
      </c>
      <c r="P43" s="912" t="s">
        <v>831</v>
      </c>
      <c r="Q43" s="912">
        <v>25</v>
      </c>
      <c r="R43" s="912">
        <v>181</v>
      </c>
      <c r="AB43" s="917">
        <v>0.24513319672131142</v>
      </c>
      <c r="AC43" s="917">
        <v>0.25646689497716896</v>
      </c>
      <c r="AD43" s="917">
        <v>0.24380707762557077</v>
      </c>
      <c r="AE43" s="917">
        <v>0.23382420091324196</v>
      </c>
      <c r="AF43" s="917">
        <v>0.2193704462659381</v>
      </c>
      <c r="AG43" s="917">
        <v>0.19835045662100456</v>
      </c>
      <c r="AH43" s="917">
        <v>0.21312214611872146</v>
      </c>
      <c r="AI43" s="917">
        <v>0.19126141552511416</v>
      </c>
      <c r="AJ43" s="918">
        <v>19.5953116803047</v>
      </c>
      <c r="AK43" s="918">
        <v>6.6904427031409996</v>
      </c>
      <c r="AM43" s="919">
        <v>164.27681067626534</v>
      </c>
    </row>
    <row r="44" spans="1:39" x14ac:dyDescent="0.4">
      <c r="A44" s="912">
        <v>57360</v>
      </c>
      <c r="B44" s="912" t="s">
        <v>857</v>
      </c>
      <c r="C44" s="913">
        <v>40760</v>
      </c>
      <c r="D44" s="912">
        <v>2011</v>
      </c>
      <c r="E44" s="912" t="s">
        <v>8</v>
      </c>
      <c r="F44" s="912" t="s">
        <v>41</v>
      </c>
      <c r="G44" s="912">
        <v>35.984951000000002</v>
      </c>
      <c r="H44" s="912">
        <v>-120.10099099999999</v>
      </c>
      <c r="I44" s="914">
        <v>5.3520027396999996</v>
      </c>
      <c r="J44" s="912" t="s">
        <v>103</v>
      </c>
      <c r="K44" s="912" t="s">
        <v>830</v>
      </c>
      <c r="L44" s="915">
        <v>25.64</v>
      </c>
      <c r="M44" s="915">
        <v>20</v>
      </c>
      <c r="N44" s="915">
        <v>1.282</v>
      </c>
      <c r="O44" s="912" t="s">
        <v>831</v>
      </c>
      <c r="P44" s="912" t="s">
        <v>831</v>
      </c>
      <c r="Q44" s="912">
        <v>25</v>
      </c>
      <c r="R44" s="912">
        <v>180</v>
      </c>
      <c r="AB44" s="917">
        <v>0.24478028233151183</v>
      </c>
      <c r="AC44" s="917">
        <v>0.25284246575342467</v>
      </c>
      <c r="AD44" s="917">
        <v>0.24484589041095886</v>
      </c>
      <c r="AE44" s="917">
        <v>0.24369292237442922</v>
      </c>
      <c r="AF44" s="917">
        <v>0.2387864298724954</v>
      </c>
      <c r="AG44" s="917">
        <v>0.20267123287671232</v>
      </c>
      <c r="AH44" s="917">
        <v>0.21196347031963469</v>
      </c>
      <c r="AI44" s="917">
        <v>0.18498287671232877</v>
      </c>
      <c r="AJ44" s="918">
        <v>12.702397737018201</v>
      </c>
      <c r="AK44" s="918">
        <v>6.7218019473521302</v>
      </c>
      <c r="AL44" s="919">
        <v>232.7679192034704</v>
      </c>
      <c r="AM44" s="919">
        <v>222.00781800667613</v>
      </c>
    </row>
    <row r="45" spans="1:39" x14ac:dyDescent="0.4">
      <c r="A45" s="912">
        <v>57554</v>
      </c>
      <c r="B45" s="912" t="s">
        <v>858</v>
      </c>
      <c r="C45" s="913">
        <v>40724</v>
      </c>
      <c r="D45" s="912">
        <v>2011</v>
      </c>
      <c r="E45" s="912" t="s">
        <v>99</v>
      </c>
      <c r="F45" s="912" t="s">
        <v>63</v>
      </c>
      <c r="G45" s="912">
        <v>38.957020999999997</v>
      </c>
      <c r="H45" s="912">
        <v>-104.80643999999999</v>
      </c>
      <c r="I45" s="914">
        <v>4.8237440639000004</v>
      </c>
      <c r="J45" s="912" t="s">
        <v>103</v>
      </c>
      <c r="K45" s="912" t="s">
        <v>828</v>
      </c>
      <c r="L45" s="915">
        <v>6.0441599999999998</v>
      </c>
      <c r="M45" s="915">
        <v>5.2</v>
      </c>
      <c r="N45" s="915">
        <v>1.16233846153846</v>
      </c>
      <c r="O45" s="912" t="s">
        <v>180</v>
      </c>
      <c r="P45" s="912" t="s">
        <v>805</v>
      </c>
      <c r="Q45" s="912" t="s">
        <v>180</v>
      </c>
      <c r="R45" s="912">
        <v>180</v>
      </c>
      <c r="AB45" s="917">
        <v>0.27114421325486893</v>
      </c>
      <c r="AC45" s="917">
        <v>0.24740955391640315</v>
      </c>
      <c r="AD45" s="917">
        <v>0.24793642430628723</v>
      </c>
      <c r="AE45" s="917">
        <v>0.24598261327713375</v>
      </c>
      <c r="AF45" s="917">
        <v>0.25314820652935399</v>
      </c>
      <c r="AG45" s="917">
        <v>0.24593870741131008</v>
      </c>
      <c r="AH45" s="917">
        <v>0.25902265542676489</v>
      </c>
      <c r="AI45" s="917">
        <v>0.24352388479100801</v>
      </c>
      <c r="AJ45" s="918"/>
      <c r="AK45" s="918"/>
      <c r="AM45" s="919">
        <v>155.25340429527728</v>
      </c>
    </row>
    <row r="46" spans="1:39" x14ac:dyDescent="0.4">
      <c r="A46" s="912">
        <v>57317</v>
      </c>
      <c r="B46" s="912" t="s">
        <v>859</v>
      </c>
      <c r="C46" s="913">
        <v>40848</v>
      </c>
      <c r="D46" s="912">
        <v>2011</v>
      </c>
      <c r="E46" s="912" t="s">
        <v>99</v>
      </c>
      <c r="F46" s="912" t="s">
        <v>63</v>
      </c>
      <c r="G46" s="912">
        <v>37.694141000000002</v>
      </c>
      <c r="H46" s="912">
        <v>-105.91996</v>
      </c>
      <c r="I46" s="914">
        <v>5.3455022831000001</v>
      </c>
      <c r="J46" s="912" t="s">
        <v>103</v>
      </c>
      <c r="K46" s="912" t="s">
        <v>828</v>
      </c>
      <c r="L46" s="915">
        <v>35.1</v>
      </c>
      <c r="M46" s="915">
        <v>30.4</v>
      </c>
      <c r="N46" s="915">
        <v>1.15460526315789</v>
      </c>
      <c r="O46" s="912" t="s">
        <v>180</v>
      </c>
      <c r="P46" s="912" t="s">
        <v>805</v>
      </c>
      <c r="Q46" s="912" t="s">
        <v>180</v>
      </c>
      <c r="R46" s="912">
        <v>180</v>
      </c>
      <c r="AB46" s="917">
        <v>0.29047876372111975</v>
      </c>
      <c r="AC46" s="917">
        <v>0.27312394857005534</v>
      </c>
      <c r="AD46" s="917">
        <v>0.29474960946887774</v>
      </c>
      <c r="AE46" s="917">
        <v>0.27703677000720989</v>
      </c>
      <c r="AF46" s="917">
        <v>0.28925947895695525</v>
      </c>
      <c r="AG46" s="917">
        <v>0.28635319033886086</v>
      </c>
      <c r="AH46" s="917">
        <v>0.29172299327084844</v>
      </c>
      <c r="AI46" s="917">
        <v>0.27343562244652736</v>
      </c>
      <c r="AJ46" s="918">
        <v>23.079746512931401</v>
      </c>
      <c r="AK46" s="918">
        <v>11.170766110000001</v>
      </c>
      <c r="AL46" s="919">
        <v>129.15175690099213</v>
      </c>
      <c r="AM46" s="919">
        <v>149.78422557184174</v>
      </c>
    </row>
    <row r="47" spans="1:39" x14ac:dyDescent="0.4">
      <c r="A47" s="912">
        <v>57337</v>
      </c>
      <c r="B47" s="912" t="s">
        <v>860</v>
      </c>
      <c r="C47" s="913">
        <v>40752</v>
      </c>
      <c r="D47" s="912">
        <v>2011</v>
      </c>
      <c r="E47" s="912" t="s">
        <v>1</v>
      </c>
      <c r="F47" s="912" t="s">
        <v>571</v>
      </c>
      <c r="G47" s="912">
        <v>39.186490999999997</v>
      </c>
      <c r="H47" s="912">
        <v>-75.506190000000004</v>
      </c>
      <c r="I47" s="914">
        <v>4.1256714611999996</v>
      </c>
      <c r="J47" s="912" t="s">
        <v>103</v>
      </c>
      <c r="K47" s="912" t="s">
        <v>828</v>
      </c>
      <c r="L47" s="915">
        <v>11.2</v>
      </c>
      <c r="M47" s="915">
        <v>10</v>
      </c>
      <c r="N47" s="915">
        <v>1.1199999999999899</v>
      </c>
      <c r="O47" s="912" t="s">
        <v>180</v>
      </c>
      <c r="P47" s="912" t="s">
        <v>805</v>
      </c>
      <c r="Q47" s="912" t="s">
        <v>180</v>
      </c>
      <c r="R47" s="912">
        <v>180</v>
      </c>
      <c r="AB47" s="917">
        <v>0.21100865209471767</v>
      </c>
      <c r="AC47" s="917">
        <v>0.20721461187214613</v>
      </c>
      <c r="AD47" s="917">
        <v>0.2031050228310502</v>
      </c>
      <c r="AE47" s="917">
        <v>0.1990753424657534</v>
      </c>
      <c r="AF47" s="917">
        <v>0.20031876138433516</v>
      </c>
      <c r="AG47" s="917">
        <v>0.18939965753424662</v>
      </c>
      <c r="AH47" s="917">
        <v>0.18451746575342465</v>
      </c>
      <c r="AI47" s="917">
        <v>0.19663253424657531</v>
      </c>
      <c r="AJ47" s="918">
        <v>23.7028147179585</v>
      </c>
      <c r="AK47" s="918">
        <v>11.319865718348501</v>
      </c>
      <c r="AM47" s="919">
        <v>240.35133913879815</v>
      </c>
    </row>
    <row r="48" spans="1:39" x14ac:dyDescent="0.4">
      <c r="A48" s="912">
        <v>57565</v>
      </c>
      <c r="B48" s="912" t="s">
        <v>861</v>
      </c>
      <c r="C48" s="913">
        <v>40852</v>
      </c>
      <c r="D48" s="912">
        <v>2011</v>
      </c>
      <c r="E48" s="912" t="s">
        <v>100</v>
      </c>
      <c r="F48" s="912" t="s">
        <v>40</v>
      </c>
      <c r="G48" s="912">
        <v>28.489691000000001</v>
      </c>
      <c r="H48" s="912">
        <v>-81.181870000000004</v>
      </c>
      <c r="I48" s="914">
        <v>4.8871292236999997</v>
      </c>
      <c r="J48" s="912" t="s">
        <v>103</v>
      </c>
      <c r="K48" s="912" t="s">
        <v>828</v>
      </c>
      <c r="L48" s="915">
        <v>5.9154200000000001</v>
      </c>
      <c r="M48" s="915">
        <v>5.5</v>
      </c>
      <c r="N48" s="915">
        <v>1.0755309090909</v>
      </c>
      <c r="O48" s="912" t="s">
        <v>180</v>
      </c>
      <c r="P48" s="912" t="s">
        <v>805</v>
      </c>
      <c r="Q48" s="912" t="s">
        <v>180</v>
      </c>
      <c r="R48" s="912">
        <v>180</v>
      </c>
      <c r="AB48" s="917">
        <v>0.21077579069382349</v>
      </c>
      <c r="AC48" s="917">
        <v>0.19863013698630136</v>
      </c>
      <c r="AD48" s="917">
        <v>0.19300539643005396</v>
      </c>
      <c r="AE48" s="917">
        <v>0.1910751349107514</v>
      </c>
      <c r="AF48" s="917">
        <v>0.20365540652425901</v>
      </c>
      <c r="AG48" s="917">
        <v>0.19003735990037357</v>
      </c>
      <c r="AH48" s="917">
        <v>0.19393939393939394</v>
      </c>
      <c r="AI48" s="917">
        <v>0.17961809879618099</v>
      </c>
      <c r="AJ48" s="918"/>
      <c r="AK48" s="918"/>
      <c r="AL48" s="919">
        <v>187.7203669070341</v>
      </c>
      <c r="AM48" s="919">
        <v>229.66852580723935</v>
      </c>
    </row>
    <row r="49" spans="1:39" x14ac:dyDescent="0.4">
      <c r="A49" s="912">
        <v>60489</v>
      </c>
      <c r="B49" s="912" t="s">
        <v>862</v>
      </c>
      <c r="C49" s="913">
        <v>40907</v>
      </c>
      <c r="D49" s="912">
        <v>2011</v>
      </c>
      <c r="E49" s="912" t="s">
        <v>1</v>
      </c>
      <c r="F49" s="912" t="s">
        <v>35</v>
      </c>
      <c r="G49" s="912">
        <v>40.169021000000001</v>
      </c>
      <c r="H49" s="912">
        <v>-74.631200000000007</v>
      </c>
      <c r="I49" s="914">
        <v>4.0016723744</v>
      </c>
      <c r="J49" s="912" t="s">
        <v>103</v>
      </c>
      <c r="K49" s="912" t="s">
        <v>828</v>
      </c>
      <c r="L49" s="915">
        <v>8.4545999999999992</v>
      </c>
      <c r="M49" s="915">
        <v>7.5</v>
      </c>
      <c r="N49" s="915">
        <v>1.1272799999999901</v>
      </c>
      <c r="O49" s="912" t="s">
        <v>831</v>
      </c>
      <c r="P49" s="912" t="s">
        <v>831</v>
      </c>
      <c r="Q49" s="912">
        <v>22</v>
      </c>
      <c r="R49" s="912">
        <v>180</v>
      </c>
      <c r="AG49" s="917">
        <v>0.15859969558599696</v>
      </c>
      <c r="AH49" s="917">
        <v>0.14706240487062405</v>
      </c>
      <c r="AI49" s="917">
        <v>0.15654490106544902</v>
      </c>
      <c r="AJ49" s="918">
        <v>24.3416461062507</v>
      </c>
      <c r="AK49" s="918">
        <v>20.390591790816099</v>
      </c>
    </row>
    <row r="50" spans="1:39" x14ac:dyDescent="0.4">
      <c r="A50" s="912">
        <v>57485</v>
      </c>
      <c r="B50" s="912" t="s">
        <v>863</v>
      </c>
      <c r="C50" s="913">
        <v>40908</v>
      </c>
      <c r="D50" s="912">
        <v>2011</v>
      </c>
      <c r="E50" s="912" t="s">
        <v>1</v>
      </c>
      <c r="F50" s="912" t="s">
        <v>35</v>
      </c>
      <c r="G50" s="912">
        <v>40.486671000000001</v>
      </c>
      <c r="H50" s="912">
        <v>-74.8536</v>
      </c>
      <c r="I50" s="914">
        <v>3.9719244292</v>
      </c>
      <c r="J50" s="912" t="s">
        <v>103</v>
      </c>
      <c r="K50" s="912" t="s">
        <v>828</v>
      </c>
      <c r="L50" s="915">
        <v>9.36404999999999</v>
      </c>
      <c r="M50" s="915">
        <v>8</v>
      </c>
      <c r="N50" s="915">
        <v>1.1705062499999901</v>
      </c>
      <c r="O50" s="912" t="s">
        <v>831</v>
      </c>
      <c r="P50" s="912" t="s">
        <v>831</v>
      </c>
      <c r="Q50" s="912">
        <v>25</v>
      </c>
      <c r="R50" s="912">
        <v>180</v>
      </c>
      <c r="AB50" s="917">
        <v>0.17301343351548273</v>
      </c>
      <c r="AC50" s="917">
        <v>0.18182491438356166</v>
      </c>
      <c r="AD50" s="917">
        <v>0.17452910958904111</v>
      </c>
      <c r="AE50" s="917">
        <v>0.18642979452054798</v>
      </c>
      <c r="AF50" s="917">
        <v>0.19068761384335156</v>
      </c>
      <c r="AG50" s="917">
        <v>0.1783675799086758</v>
      </c>
      <c r="AH50" s="917">
        <v>0.16767979452054796</v>
      </c>
      <c r="AI50" s="917">
        <v>0.17571347031963475</v>
      </c>
      <c r="AJ50" s="918">
        <v>24.362105468329201</v>
      </c>
      <c r="AK50" s="918">
        <v>20.651606350316101</v>
      </c>
      <c r="AM50" s="919">
        <v>247.85750329424113</v>
      </c>
    </row>
    <row r="51" spans="1:39" x14ac:dyDescent="0.4">
      <c r="A51" s="912">
        <v>57948</v>
      </c>
      <c r="B51" s="912" t="s">
        <v>864</v>
      </c>
      <c r="C51" s="913">
        <v>40907</v>
      </c>
      <c r="D51" s="912">
        <v>2011</v>
      </c>
      <c r="E51" s="912" t="s">
        <v>1</v>
      </c>
      <c r="F51" s="912" t="s">
        <v>35</v>
      </c>
      <c r="G51" s="912">
        <v>39.380690999999999</v>
      </c>
      <c r="H51" s="912">
        <v>-75.18956</v>
      </c>
      <c r="I51" s="914">
        <v>4.1567333333000001</v>
      </c>
      <c r="J51" s="912" t="s">
        <v>103</v>
      </c>
      <c r="K51" s="912" t="s">
        <v>828</v>
      </c>
      <c r="L51" s="915">
        <v>12.502000000000001</v>
      </c>
      <c r="M51" s="915">
        <v>10</v>
      </c>
      <c r="N51" s="915">
        <v>1.2502</v>
      </c>
      <c r="O51" s="912" t="s">
        <v>831</v>
      </c>
      <c r="P51" s="912" t="s">
        <v>831</v>
      </c>
      <c r="Q51" s="912">
        <v>15</v>
      </c>
      <c r="R51" s="912">
        <v>182</v>
      </c>
      <c r="AB51" s="917">
        <v>0.19246357012750456</v>
      </c>
      <c r="AC51" s="917">
        <v>0.19696347031963474</v>
      </c>
      <c r="AD51" s="917">
        <v>0.19060502283105019</v>
      </c>
      <c r="AE51" s="917">
        <v>0.18174657534246574</v>
      </c>
      <c r="AF51" s="917">
        <v>0.1820924408014572</v>
      </c>
      <c r="AG51" s="917">
        <v>0.17312785388127855</v>
      </c>
      <c r="AH51" s="917">
        <v>0.15739726027397261</v>
      </c>
      <c r="AI51" s="917">
        <v>0.16696347031963471</v>
      </c>
      <c r="AJ51" s="918">
        <v>25.103967949302199</v>
      </c>
      <c r="AK51" s="918">
        <v>21.062802369470599</v>
      </c>
      <c r="AM51" s="919">
        <v>293.60797183843118</v>
      </c>
    </row>
    <row r="52" spans="1:39" x14ac:dyDescent="0.4">
      <c r="A52" s="912">
        <v>57662</v>
      </c>
      <c r="B52" s="912" t="s">
        <v>865</v>
      </c>
      <c r="C52" s="913">
        <v>40878</v>
      </c>
      <c r="D52" s="912">
        <v>2011</v>
      </c>
      <c r="E52" s="912" t="s">
        <v>1</v>
      </c>
      <c r="F52" s="912" t="s">
        <v>35</v>
      </c>
      <c r="G52" s="912">
        <v>40.277441000000003</v>
      </c>
      <c r="H52" s="912">
        <v>-74.556950999999998</v>
      </c>
      <c r="I52" s="914">
        <v>3.9866360731000001</v>
      </c>
      <c r="J52" s="912" t="s">
        <v>103</v>
      </c>
      <c r="K52" s="912" t="s">
        <v>828</v>
      </c>
      <c r="L52" s="915">
        <v>14.112</v>
      </c>
      <c r="M52" s="915">
        <v>12</v>
      </c>
      <c r="N52" s="915">
        <v>1.1759999999999999</v>
      </c>
      <c r="O52" s="912" t="s">
        <v>831</v>
      </c>
      <c r="P52" s="912" t="s">
        <v>831</v>
      </c>
      <c r="Q52" s="912">
        <v>25</v>
      </c>
      <c r="R52" s="912">
        <v>180</v>
      </c>
      <c r="AB52" s="917">
        <v>0.1789712355798421</v>
      </c>
      <c r="AC52" s="917">
        <v>0.17749238964992387</v>
      </c>
      <c r="AD52" s="917">
        <v>0.16832191780821917</v>
      </c>
      <c r="AE52" s="917">
        <v>0.17224124809741245</v>
      </c>
      <c r="AF52" s="917">
        <v>0.17039503642987253</v>
      </c>
      <c r="AG52" s="917">
        <v>0.16318493150684932</v>
      </c>
      <c r="AH52" s="917">
        <v>0.15730593607305937</v>
      </c>
      <c r="AI52" s="917">
        <v>0.17175608828006089</v>
      </c>
      <c r="AJ52" s="918">
        <v>24.479137815559898</v>
      </c>
      <c r="AK52" s="918">
        <v>19.225106791107802</v>
      </c>
      <c r="AM52" s="919">
        <v>307.00228617394208</v>
      </c>
    </row>
    <row r="53" spans="1:39" x14ac:dyDescent="0.4">
      <c r="A53" s="912">
        <v>57448</v>
      </c>
      <c r="B53" s="912" t="s">
        <v>866</v>
      </c>
      <c r="C53" s="913">
        <v>40847</v>
      </c>
      <c r="D53" s="912">
        <v>2011</v>
      </c>
      <c r="E53" s="912" t="s">
        <v>1</v>
      </c>
      <c r="F53" s="912" t="s">
        <v>35</v>
      </c>
      <c r="G53" s="912">
        <v>39.612670999999999</v>
      </c>
      <c r="H53" s="912">
        <v>-75.310059999999993</v>
      </c>
      <c r="I53" s="914">
        <v>4.0945557077999997</v>
      </c>
      <c r="J53" s="912" t="s">
        <v>103</v>
      </c>
      <c r="K53" s="912" t="s">
        <v>828</v>
      </c>
      <c r="L53" s="915">
        <v>19.900079999999999</v>
      </c>
      <c r="M53" s="915">
        <v>18</v>
      </c>
      <c r="N53" s="915">
        <v>1.1055599999999901</v>
      </c>
      <c r="O53" s="912" t="s">
        <v>831</v>
      </c>
      <c r="P53" s="912" t="s">
        <v>831</v>
      </c>
      <c r="Q53" s="912">
        <v>25</v>
      </c>
      <c r="R53" s="912">
        <v>180</v>
      </c>
      <c r="AB53" s="917">
        <v>0.17399134790528231</v>
      </c>
      <c r="AC53" s="917">
        <v>0.16990981735159816</v>
      </c>
      <c r="AD53" s="917">
        <v>0.17239979705733127</v>
      </c>
      <c r="AE53" s="917">
        <v>0.17736555048198885</v>
      </c>
      <c r="AF53" s="917">
        <v>0.18003061121230518</v>
      </c>
      <c r="AG53" s="917">
        <v>0.16410451547437849</v>
      </c>
      <c r="AH53" s="917">
        <v>0.16266489091831557</v>
      </c>
      <c r="AI53" s="917">
        <v>0.16771943176052764</v>
      </c>
      <c r="AJ53" s="918">
        <v>24.478117755772899</v>
      </c>
      <c r="AK53" s="918">
        <v>20.5538067971152</v>
      </c>
      <c r="AM53" s="919">
        <v>275.37855913621797</v>
      </c>
    </row>
    <row r="54" spans="1:39" x14ac:dyDescent="0.4">
      <c r="A54" s="912">
        <v>57591</v>
      </c>
      <c r="B54" s="912" t="s">
        <v>867</v>
      </c>
      <c r="C54" s="913">
        <v>40732</v>
      </c>
      <c r="D54" s="912">
        <v>2011</v>
      </c>
      <c r="E54" s="912" t="s">
        <v>99</v>
      </c>
      <c r="F54" s="912" t="s">
        <v>20</v>
      </c>
      <c r="G54" s="912">
        <v>32.628960999999997</v>
      </c>
      <c r="H54" s="912">
        <v>-107.25909</v>
      </c>
      <c r="I54" s="914">
        <v>5.8412200913000003</v>
      </c>
      <c r="J54" s="912" t="s">
        <v>103</v>
      </c>
      <c r="K54" s="912" t="s">
        <v>868</v>
      </c>
      <c r="L54" s="915">
        <v>5.88</v>
      </c>
      <c r="M54" s="915">
        <v>5.04</v>
      </c>
      <c r="N54" s="915">
        <v>1.1666666666666601</v>
      </c>
      <c r="O54" s="912" t="s">
        <v>180</v>
      </c>
      <c r="P54" s="912" t="s">
        <v>821</v>
      </c>
      <c r="Q54" s="912" t="s">
        <v>180</v>
      </c>
      <c r="AB54" s="917">
        <v>0.21033914476537427</v>
      </c>
      <c r="AC54" s="917">
        <v>0.18629502790461697</v>
      </c>
      <c r="AD54" s="917">
        <v>0.18104026237587884</v>
      </c>
      <c r="AE54" s="917">
        <v>0.15743911719939122</v>
      </c>
      <c r="AF54" s="917">
        <v>0.16821258709919912</v>
      </c>
      <c r="AG54" s="917">
        <v>0.26486736247010223</v>
      </c>
      <c r="AH54" s="917">
        <v>0.24942016380372545</v>
      </c>
      <c r="AI54" s="917">
        <v>0.27086957309560056</v>
      </c>
      <c r="AJ54" s="918"/>
      <c r="AK54" s="918"/>
      <c r="AL54" s="919">
        <v>115.57925807699739</v>
      </c>
    </row>
    <row r="55" spans="1:39" x14ac:dyDescent="0.4">
      <c r="A55" s="912">
        <v>57571</v>
      </c>
      <c r="B55" s="912" t="s">
        <v>869</v>
      </c>
      <c r="C55" s="913">
        <v>40664</v>
      </c>
      <c r="D55" s="912">
        <v>2011</v>
      </c>
      <c r="E55" s="912" t="s">
        <v>99</v>
      </c>
      <c r="F55" s="912" t="s">
        <v>20</v>
      </c>
      <c r="G55" s="912">
        <v>34.833136000000003</v>
      </c>
      <c r="H55" s="912">
        <v>-106.772413</v>
      </c>
      <c r="I55" s="914">
        <v>5.6356009132000002</v>
      </c>
      <c r="J55" s="912" t="s">
        <v>103</v>
      </c>
      <c r="K55" s="912" t="s">
        <v>830</v>
      </c>
      <c r="L55" s="915">
        <v>8.9</v>
      </c>
      <c r="M55" s="915">
        <v>7</v>
      </c>
      <c r="N55" s="915">
        <v>1.27142857142857</v>
      </c>
      <c r="O55" s="912" t="s">
        <v>831</v>
      </c>
      <c r="P55" s="912" t="s">
        <v>831</v>
      </c>
      <c r="Q55" s="912">
        <v>25</v>
      </c>
      <c r="R55" s="912">
        <v>180</v>
      </c>
      <c r="AB55" s="917">
        <v>0.26479963570127507</v>
      </c>
      <c r="AD55" s="917">
        <v>0.2654109589041096</v>
      </c>
      <c r="AE55" s="917">
        <v>0.24908675799086757</v>
      </c>
      <c r="AF55" s="917">
        <v>0.25104085349986988</v>
      </c>
      <c r="AG55" s="917">
        <v>0.2191454664057404</v>
      </c>
      <c r="AH55" s="917">
        <v>0.24417808219178086</v>
      </c>
      <c r="AI55" s="917">
        <v>0.24584148727984342</v>
      </c>
      <c r="AJ55" s="918">
        <v>25.772617473963798</v>
      </c>
      <c r="AK55" s="918">
        <v>9.8338135079999898</v>
      </c>
      <c r="AM55" s="919">
        <v>154.97748957230743</v>
      </c>
    </row>
    <row r="56" spans="1:39" x14ac:dyDescent="0.4">
      <c r="A56" s="912">
        <v>57575</v>
      </c>
      <c r="B56" s="912" t="s">
        <v>870</v>
      </c>
      <c r="C56" s="913">
        <v>40756</v>
      </c>
      <c r="D56" s="912">
        <v>2011</v>
      </c>
      <c r="E56" s="912" t="s">
        <v>99</v>
      </c>
      <c r="F56" s="912" t="s">
        <v>20</v>
      </c>
      <c r="G56" s="912">
        <v>34.833340999999997</v>
      </c>
      <c r="H56" s="912">
        <v>-106.77197099999999</v>
      </c>
      <c r="I56" s="914">
        <v>5.6356009132000002</v>
      </c>
      <c r="J56" s="912" t="s">
        <v>103</v>
      </c>
      <c r="K56" s="912" t="s">
        <v>830</v>
      </c>
      <c r="L56" s="915">
        <v>11.2</v>
      </c>
      <c r="M56" s="915">
        <v>9</v>
      </c>
      <c r="N56" s="915">
        <v>1.24444444444444</v>
      </c>
      <c r="O56" s="912" t="s">
        <v>831</v>
      </c>
      <c r="P56" s="912" t="s">
        <v>831</v>
      </c>
      <c r="Q56" s="912">
        <v>25</v>
      </c>
      <c r="R56" s="912">
        <v>180</v>
      </c>
      <c r="AB56" s="917">
        <v>0.26482240437158472</v>
      </c>
      <c r="AD56" s="917">
        <v>0.26808726534753929</v>
      </c>
      <c r="AE56" s="917">
        <v>0.25362760020294262</v>
      </c>
      <c r="AF56" s="917">
        <v>0.26391418741145517</v>
      </c>
      <c r="AG56" s="917">
        <v>0.22371892440385591</v>
      </c>
      <c r="AH56" s="917">
        <v>0.25572044647387104</v>
      </c>
      <c r="AI56" s="917">
        <v>0.23821664129883308</v>
      </c>
      <c r="AJ56" s="918">
        <v>25.755993095273102</v>
      </c>
      <c r="AK56" s="918">
        <v>10.610749289999999</v>
      </c>
      <c r="AM56" s="919">
        <v>135.87014375749993</v>
      </c>
    </row>
    <row r="57" spans="1:39" x14ac:dyDescent="0.4">
      <c r="A57" s="912">
        <v>57740</v>
      </c>
      <c r="B57" s="912" t="s">
        <v>871</v>
      </c>
      <c r="C57" s="913">
        <v>40787</v>
      </c>
      <c r="D57" s="912">
        <v>2011</v>
      </c>
      <c r="E57" s="912" t="s">
        <v>3</v>
      </c>
      <c r="F57" s="912" t="s">
        <v>20</v>
      </c>
      <c r="G57" s="912">
        <v>32.345311000000002</v>
      </c>
      <c r="H57" s="912">
        <v>-104.234871</v>
      </c>
      <c r="I57" s="914">
        <v>5.6309292236999999</v>
      </c>
      <c r="J57" s="912" t="s">
        <v>103</v>
      </c>
      <c r="K57" s="912" t="s">
        <v>828</v>
      </c>
      <c r="L57" s="915">
        <v>10.873699999999999</v>
      </c>
      <c r="M57" s="915">
        <v>9.9</v>
      </c>
      <c r="N57" s="915">
        <v>1.0983535353535301</v>
      </c>
      <c r="O57" s="912" t="s">
        <v>180</v>
      </c>
      <c r="P57" s="912" t="s">
        <v>805</v>
      </c>
      <c r="Q57" s="912" t="s">
        <v>180</v>
      </c>
      <c r="R57" s="912">
        <v>180</v>
      </c>
      <c r="AB57" s="917">
        <v>0.28217052124155939</v>
      </c>
      <c r="AC57" s="917">
        <v>0.27616346109496787</v>
      </c>
      <c r="AD57" s="917">
        <v>0.25405885337392176</v>
      </c>
      <c r="AE57" s="917">
        <v>0.24501867995018675</v>
      </c>
      <c r="AF57" s="917">
        <v>0.24859908289659127</v>
      </c>
      <c r="AG57" s="917">
        <v>0.23338635851617398</v>
      </c>
      <c r="AH57" s="917">
        <v>0.23024768230247677</v>
      </c>
      <c r="AI57" s="917">
        <v>0.21436972464369716</v>
      </c>
      <c r="AJ57" s="918">
        <v>27.958120115806199</v>
      </c>
      <c r="AK57" s="918">
        <v>25.4201535767919</v>
      </c>
    </row>
    <row r="58" spans="1:39" x14ac:dyDescent="0.4">
      <c r="A58" s="912">
        <v>57736</v>
      </c>
      <c r="B58" s="912" t="s">
        <v>872</v>
      </c>
      <c r="C58" s="913">
        <v>40787</v>
      </c>
      <c r="D58" s="912">
        <v>2011</v>
      </c>
      <c r="E58" s="912" t="s">
        <v>3</v>
      </c>
      <c r="F58" s="912" t="s">
        <v>20</v>
      </c>
      <c r="G58" s="912">
        <v>32.128481000000001</v>
      </c>
      <c r="H58" s="912">
        <v>-103.13771</v>
      </c>
      <c r="I58" s="914">
        <v>5.5821390410999996</v>
      </c>
      <c r="J58" s="912" t="s">
        <v>103</v>
      </c>
      <c r="K58" s="912" t="s">
        <v>828</v>
      </c>
      <c r="L58" s="915">
        <v>10.8864</v>
      </c>
      <c r="M58" s="915">
        <v>9.9</v>
      </c>
      <c r="N58" s="915">
        <v>1.09963636363636</v>
      </c>
      <c r="O58" s="912" t="s">
        <v>180</v>
      </c>
      <c r="P58" s="912" t="s">
        <v>805</v>
      </c>
      <c r="Q58" s="912" t="s">
        <v>180</v>
      </c>
      <c r="R58" s="912">
        <v>181</v>
      </c>
      <c r="AB58" s="917">
        <v>0.25582555978730837</v>
      </c>
      <c r="AC58" s="917">
        <v>0.26542825515428248</v>
      </c>
      <c r="AD58" s="917">
        <v>0.25505050505050503</v>
      </c>
      <c r="AE58" s="917">
        <v>0.24519164245191635</v>
      </c>
      <c r="AF58" s="917">
        <v>0.24859908289659127</v>
      </c>
      <c r="AG58" s="917">
        <v>0.23338635851617398</v>
      </c>
      <c r="AH58" s="917">
        <v>0.20305797703057971</v>
      </c>
      <c r="AI58" s="917">
        <v>0.2194317605276509</v>
      </c>
      <c r="AJ58" s="918">
        <v>28.167820598732401</v>
      </c>
      <c r="AK58" s="918">
        <v>25.025064719276401</v>
      </c>
      <c r="AL58" s="919">
        <v>128.46820614698845</v>
      </c>
    </row>
    <row r="59" spans="1:39" x14ac:dyDescent="0.4">
      <c r="A59" s="912">
        <v>57737</v>
      </c>
      <c r="B59" s="912" t="s">
        <v>873</v>
      </c>
      <c r="C59" s="913">
        <v>40878</v>
      </c>
      <c r="D59" s="912">
        <v>2011</v>
      </c>
      <c r="E59" s="912" t="s">
        <v>3</v>
      </c>
      <c r="F59" s="912" t="s">
        <v>20</v>
      </c>
      <c r="G59" s="912">
        <v>32.467671000000003</v>
      </c>
      <c r="H59" s="912">
        <v>-103.32561</v>
      </c>
      <c r="I59" s="914">
        <v>5.5919570776</v>
      </c>
      <c r="J59" s="912" t="s">
        <v>103</v>
      </c>
      <c r="K59" s="912" t="s">
        <v>828</v>
      </c>
      <c r="L59" s="915">
        <v>10.7714</v>
      </c>
      <c r="M59" s="915">
        <v>9.9</v>
      </c>
      <c r="N59" s="915">
        <v>1.0880202020201999</v>
      </c>
      <c r="O59" s="912" t="s">
        <v>180</v>
      </c>
      <c r="P59" s="912" t="s">
        <v>805</v>
      </c>
      <c r="Q59" s="912" t="s">
        <v>180</v>
      </c>
      <c r="R59" s="912">
        <v>181</v>
      </c>
      <c r="AB59" s="917">
        <v>0.26608296075509186</v>
      </c>
      <c r="AC59" s="917">
        <v>0.26823024768230241</v>
      </c>
      <c r="AD59" s="917">
        <v>0.25627277339606097</v>
      </c>
      <c r="AE59" s="917">
        <v>0.24614870162815361</v>
      </c>
      <c r="AF59" s="917">
        <v>0.24859908289659127</v>
      </c>
      <c r="AG59" s="917">
        <v>0.23338635851617398</v>
      </c>
      <c r="AH59" s="917">
        <v>0.22337530556708632</v>
      </c>
      <c r="AI59" s="917">
        <v>0.2287025506203588</v>
      </c>
      <c r="AJ59" s="918">
        <v>27.753959680901701</v>
      </c>
      <c r="AK59" s="918">
        <v>24.0102861698217</v>
      </c>
    </row>
    <row r="60" spans="1:39" x14ac:dyDescent="0.4">
      <c r="A60" s="912">
        <v>57738</v>
      </c>
      <c r="B60" s="912" t="s">
        <v>874</v>
      </c>
      <c r="C60" s="913">
        <v>40878</v>
      </c>
      <c r="D60" s="912">
        <v>2011</v>
      </c>
      <c r="E60" s="912" t="s">
        <v>3</v>
      </c>
      <c r="F60" s="912" t="s">
        <v>20</v>
      </c>
      <c r="G60" s="912">
        <v>32.682580000000002</v>
      </c>
      <c r="H60" s="912">
        <v>-103.302402</v>
      </c>
      <c r="I60" s="914">
        <v>5.5677890411000002</v>
      </c>
      <c r="J60" s="912" t="s">
        <v>103</v>
      </c>
      <c r="K60" s="912" t="s">
        <v>828</v>
      </c>
      <c r="L60" s="915">
        <v>10.632</v>
      </c>
      <c r="M60" s="915">
        <v>10.08</v>
      </c>
      <c r="N60" s="915">
        <v>1.0547619047618999</v>
      </c>
      <c r="O60" s="912" t="s">
        <v>180</v>
      </c>
      <c r="P60" s="912" t="s">
        <v>805</v>
      </c>
      <c r="Q60" s="912" t="s">
        <v>180</v>
      </c>
      <c r="R60" s="912">
        <v>181</v>
      </c>
      <c r="AB60" s="917">
        <v>0.26459544048341865</v>
      </c>
      <c r="AC60" s="917">
        <v>0.25895575125027187</v>
      </c>
      <c r="AD60" s="917">
        <v>0.25289691599623104</v>
      </c>
      <c r="AE60" s="917">
        <v>0.233304794520548</v>
      </c>
      <c r="AF60" s="917">
        <v>0.24859908289659136</v>
      </c>
      <c r="AG60" s="917">
        <v>0.23338635851617406</v>
      </c>
      <c r="AH60" s="917">
        <v>0.214482767993042</v>
      </c>
      <c r="AI60" s="917">
        <v>0.20621557222584622</v>
      </c>
      <c r="AJ60" s="918">
        <v>28.091726123541701</v>
      </c>
      <c r="AK60" s="918">
        <v>23.598828845808701</v>
      </c>
    </row>
    <row r="61" spans="1:39" x14ac:dyDescent="0.4">
      <c r="A61" s="912">
        <v>57739</v>
      </c>
      <c r="B61" s="912" t="s">
        <v>875</v>
      </c>
      <c r="C61" s="913">
        <v>40878</v>
      </c>
      <c r="D61" s="912">
        <v>2011</v>
      </c>
      <c r="E61" s="912" t="s">
        <v>3</v>
      </c>
      <c r="F61" s="912" t="s">
        <v>20</v>
      </c>
      <c r="G61" s="912">
        <v>32.344870999999998</v>
      </c>
      <c r="H61" s="912">
        <v>-104.23515</v>
      </c>
      <c r="I61" s="914">
        <v>5.6309292236999999</v>
      </c>
      <c r="J61" s="912" t="s">
        <v>103</v>
      </c>
      <c r="K61" s="912" t="s">
        <v>828</v>
      </c>
      <c r="L61" s="915">
        <v>10.8355</v>
      </c>
      <c r="M61" s="915">
        <v>10.08</v>
      </c>
      <c r="N61" s="915">
        <v>1.07495039682539</v>
      </c>
      <c r="O61" s="912" t="s">
        <v>180</v>
      </c>
      <c r="P61" s="912" t="s">
        <v>805</v>
      </c>
      <c r="Q61" s="912" t="s">
        <v>180</v>
      </c>
      <c r="R61" s="912">
        <v>180</v>
      </c>
      <c r="AB61" s="917">
        <v>0.27369839101396476</v>
      </c>
      <c r="AC61" s="917">
        <v>0.27533159382474454</v>
      </c>
      <c r="AD61" s="917">
        <v>0.26271562658548964</v>
      </c>
      <c r="AE61" s="917">
        <v>0.25331593824744514</v>
      </c>
      <c r="AF61" s="917">
        <v>0.24859908289659136</v>
      </c>
      <c r="AG61" s="917">
        <v>0.23338635851617406</v>
      </c>
      <c r="AH61" s="917">
        <v>0.23082463579038925</v>
      </c>
      <c r="AI61" s="917">
        <v>0.2334633434804668</v>
      </c>
      <c r="AJ61" s="918">
        <v>28.316662328253798</v>
      </c>
      <c r="AK61" s="918">
        <v>22.803611048993101</v>
      </c>
    </row>
    <row r="62" spans="1:39" x14ac:dyDescent="0.4">
      <c r="A62" s="912">
        <v>57338</v>
      </c>
      <c r="B62" s="912" t="s">
        <v>876</v>
      </c>
      <c r="C62" s="913">
        <v>40784</v>
      </c>
      <c r="D62" s="912">
        <v>2011</v>
      </c>
      <c r="E62" s="912" t="s">
        <v>99</v>
      </c>
      <c r="F62" s="912" t="s">
        <v>20</v>
      </c>
      <c r="G62" s="912">
        <v>31.803160999999999</v>
      </c>
      <c r="H62" s="912">
        <v>-106.67058</v>
      </c>
      <c r="I62" s="914">
        <v>5.8972486301</v>
      </c>
      <c r="J62" s="912" t="s">
        <v>103</v>
      </c>
      <c r="K62" s="912" t="s">
        <v>830</v>
      </c>
      <c r="L62" s="915">
        <v>23.918399999999998</v>
      </c>
      <c r="M62" s="915">
        <v>20.16</v>
      </c>
      <c r="N62" s="915">
        <v>1.1864285714285701</v>
      </c>
      <c r="O62" s="912" t="s">
        <v>180</v>
      </c>
      <c r="P62" s="912" t="s">
        <v>805</v>
      </c>
      <c r="Q62" s="912" t="s">
        <v>180</v>
      </c>
      <c r="R62" s="912">
        <v>180</v>
      </c>
      <c r="AB62" s="917">
        <v>0.30325197260712111</v>
      </c>
      <c r="AC62" s="917">
        <v>0.30018925876096197</v>
      </c>
      <c r="AD62" s="917">
        <v>0.2912066606418065</v>
      </c>
      <c r="AE62" s="917">
        <v>0.28615569790987211</v>
      </c>
      <c r="AF62" s="917">
        <v>0.29571625538497154</v>
      </c>
      <c r="AG62" s="917">
        <v>0.29613001524335003</v>
      </c>
      <c r="AH62" s="917">
        <v>0.28081608490523269</v>
      </c>
      <c r="AI62" s="917">
        <v>0.29003700985721537</v>
      </c>
      <c r="AJ62" s="918"/>
      <c r="AK62" s="918"/>
      <c r="AL62" s="919">
        <v>124.14223757873724</v>
      </c>
      <c r="AM62" s="919">
        <v>132.4111867805494</v>
      </c>
    </row>
    <row r="63" spans="1:39" x14ac:dyDescent="0.4">
      <c r="A63" s="912">
        <v>57589</v>
      </c>
      <c r="B63" s="912" t="s">
        <v>877</v>
      </c>
      <c r="C63" s="913">
        <v>40848</v>
      </c>
      <c r="D63" s="912">
        <v>2011</v>
      </c>
      <c r="E63" s="912" t="s">
        <v>5</v>
      </c>
      <c r="F63" s="912" t="s">
        <v>43</v>
      </c>
      <c r="G63" s="912">
        <v>40.865720000000003</v>
      </c>
      <c r="H63" s="912">
        <v>-72.850241999999994</v>
      </c>
      <c r="I63" s="914">
        <v>4.0036356164000004</v>
      </c>
      <c r="J63" s="912" t="s">
        <v>103</v>
      </c>
      <c r="K63" s="912" t="s">
        <v>828</v>
      </c>
      <c r="L63" s="915">
        <v>37.69</v>
      </c>
      <c r="M63" s="915">
        <v>31.5</v>
      </c>
      <c r="N63" s="915">
        <v>1.1965079365079301</v>
      </c>
      <c r="O63" s="912" t="s">
        <v>831</v>
      </c>
      <c r="P63" s="912" t="s">
        <v>831</v>
      </c>
      <c r="Q63" s="912">
        <v>28</v>
      </c>
      <c r="R63" s="912">
        <v>180</v>
      </c>
      <c r="AB63" s="917">
        <v>0.19050871714806142</v>
      </c>
      <c r="AC63" s="917">
        <v>0.18778357613974053</v>
      </c>
      <c r="AD63" s="917">
        <v>0.18417771979415815</v>
      </c>
      <c r="AE63" s="917">
        <v>0.18948684496629703</v>
      </c>
      <c r="AF63" s="917">
        <v>0.19410833550177811</v>
      </c>
      <c r="AG63" s="917">
        <v>0.17145393926215843</v>
      </c>
      <c r="AH63" s="917">
        <v>0.17670508081466985</v>
      </c>
      <c r="AI63" s="917">
        <v>0.18346742045372183</v>
      </c>
      <c r="AJ63" s="918">
        <v>36.237497893970698</v>
      </c>
      <c r="AK63" s="918">
        <v>9.9050405079946895</v>
      </c>
      <c r="AL63" s="919">
        <v>311.91380748936717</v>
      </c>
      <c r="AM63" s="919">
        <v>275.99929531440387</v>
      </c>
    </row>
    <row r="64" spans="1:39" x14ac:dyDescent="0.4">
      <c r="A64" s="912">
        <v>57462</v>
      </c>
      <c r="B64" s="912" t="s">
        <v>878</v>
      </c>
      <c r="C64" s="913">
        <v>40900</v>
      </c>
      <c r="D64" s="912">
        <v>2011</v>
      </c>
      <c r="E64" s="912" t="s">
        <v>1</v>
      </c>
      <c r="F64" s="912" t="s">
        <v>570</v>
      </c>
      <c r="G64" s="912">
        <v>41.387450999999999</v>
      </c>
      <c r="H64" s="912">
        <v>-84.092860000000002</v>
      </c>
      <c r="I64" s="914">
        <v>3.8701515982000001</v>
      </c>
      <c r="J64" s="912" t="s">
        <v>103</v>
      </c>
      <c r="K64" s="912" t="s">
        <v>828</v>
      </c>
      <c r="L64" s="915">
        <v>9.7919999999999998</v>
      </c>
      <c r="M64" s="915">
        <v>8.08</v>
      </c>
      <c r="N64" s="915">
        <v>1.2118811881188101</v>
      </c>
      <c r="O64" s="912" t="s">
        <v>180</v>
      </c>
      <c r="P64" s="912" t="s">
        <v>805</v>
      </c>
      <c r="Q64" s="912" t="s">
        <v>180</v>
      </c>
      <c r="R64" s="912">
        <v>179</v>
      </c>
      <c r="AB64" s="917">
        <v>0.20026848996375046</v>
      </c>
      <c r="AC64" s="917">
        <v>0.20263969890139702</v>
      </c>
      <c r="AD64" s="917">
        <v>0.20179201139292013</v>
      </c>
      <c r="AE64" s="917">
        <v>0.18839854875898551</v>
      </c>
      <c r="AF64" s="917">
        <v>0.19239244621183432</v>
      </c>
      <c r="AG64" s="917">
        <v>0.17942718929427198</v>
      </c>
      <c r="AH64" s="917">
        <v>0.16548272977982734</v>
      </c>
      <c r="AI64" s="917">
        <v>0.17284348297843485</v>
      </c>
      <c r="AJ64" s="918">
        <v>30.8857925007168</v>
      </c>
      <c r="AK64" s="918">
        <v>16.123395301188499</v>
      </c>
      <c r="AM64" s="919">
        <v>170.15101591602948</v>
      </c>
    </row>
    <row r="65" spans="1:39" x14ac:dyDescent="0.4">
      <c r="A65" s="912">
        <v>57699</v>
      </c>
      <c r="B65" s="912" t="s">
        <v>879</v>
      </c>
      <c r="C65" s="913">
        <v>40906</v>
      </c>
      <c r="D65" s="912">
        <v>2011</v>
      </c>
      <c r="E65" s="912" t="s">
        <v>2</v>
      </c>
      <c r="F65" s="912" t="s">
        <v>22</v>
      </c>
      <c r="G65" s="912">
        <v>30.238790999999999</v>
      </c>
      <c r="H65" s="912">
        <v>-97.508719999999997</v>
      </c>
      <c r="I65" s="914">
        <v>4.7175917808000003</v>
      </c>
      <c r="J65" s="912" t="s">
        <v>103</v>
      </c>
      <c r="K65" s="912" t="s">
        <v>828</v>
      </c>
      <c r="L65" s="915">
        <v>34.991999999999997</v>
      </c>
      <c r="M65" s="915">
        <v>30</v>
      </c>
      <c r="N65" s="915">
        <v>1.1663999999999899</v>
      </c>
      <c r="O65" s="912" t="s">
        <v>180</v>
      </c>
      <c r="P65" s="912" t="s">
        <v>805</v>
      </c>
      <c r="Q65" s="912" t="s">
        <v>180</v>
      </c>
      <c r="R65" s="912">
        <v>182</v>
      </c>
      <c r="AB65" s="917">
        <v>0.24278992106860958</v>
      </c>
      <c r="AC65" s="917">
        <v>0.22442161339421612</v>
      </c>
      <c r="AD65" s="917">
        <v>0.22054794520547946</v>
      </c>
      <c r="AE65" s="917">
        <v>0.20444824961948249</v>
      </c>
      <c r="AF65" s="917">
        <v>0.1673155737704918</v>
      </c>
      <c r="AG65" s="917">
        <v>0.23761035007610348</v>
      </c>
      <c r="AH65" s="917">
        <v>0.21773211567732115</v>
      </c>
      <c r="AI65" s="917">
        <v>0.21492770167427699</v>
      </c>
      <c r="AJ65" s="918">
        <v>67.429083439655699</v>
      </c>
      <c r="AK65" s="918">
        <v>0</v>
      </c>
      <c r="AL65" s="919">
        <v>154.14133735018936</v>
      </c>
      <c r="AM65" s="919">
        <v>199.92573086548077</v>
      </c>
    </row>
    <row r="66" spans="1:39" x14ac:dyDescent="0.4">
      <c r="A66" s="912">
        <v>59455</v>
      </c>
      <c r="B66" s="912" t="s">
        <v>880</v>
      </c>
      <c r="C66" s="913">
        <v>41262</v>
      </c>
      <c r="D66" s="912">
        <v>2012</v>
      </c>
      <c r="E66" s="912" t="s">
        <v>99</v>
      </c>
      <c r="F66" s="912" t="s">
        <v>51</v>
      </c>
      <c r="G66" s="912">
        <v>32.101880999999999</v>
      </c>
      <c r="H66" s="912">
        <v>-110.816671</v>
      </c>
      <c r="I66" s="914">
        <v>5.7976952055000002</v>
      </c>
      <c r="J66" s="912" t="s">
        <v>103</v>
      </c>
      <c r="K66" s="912" t="s">
        <v>830</v>
      </c>
      <c r="L66" s="915">
        <v>6.1</v>
      </c>
      <c r="M66" s="915">
        <v>5.0999999999999996</v>
      </c>
      <c r="N66" s="915">
        <v>1.1960784313725401</v>
      </c>
      <c r="O66" s="912" t="s">
        <v>831</v>
      </c>
      <c r="P66" s="912" t="s">
        <v>831</v>
      </c>
      <c r="R66" s="912">
        <v>180</v>
      </c>
      <c r="AD66" s="917">
        <v>0.32180365296803654</v>
      </c>
      <c r="AE66" s="917">
        <v>0.28728310502283105</v>
      </c>
      <c r="AF66" s="917">
        <v>0.29724499089253187</v>
      </c>
      <c r="AG66" s="917">
        <v>0.29664383561643831</v>
      </c>
      <c r="AH66" s="917">
        <v>0.3055936073059361</v>
      </c>
      <c r="AI66" s="917">
        <v>0.30369863013698628</v>
      </c>
      <c r="AJ66" s="918"/>
      <c r="AK66" s="918"/>
      <c r="AM66" s="919">
        <v>101.29140379783921</v>
      </c>
    </row>
    <row r="67" spans="1:39" x14ac:dyDescent="0.4">
      <c r="A67" s="912">
        <v>58042</v>
      </c>
      <c r="B67" s="912" t="s">
        <v>881</v>
      </c>
      <c r="C67" s="913">
        <v>41258</v>
      </c>
      <c r="D67" s="912">
        <v>2012</v>
      </c>
      <c r="E67" s="912" t="s">
        <v>99</v>
      </c>
      <c r="F67" s="912" t="s">
        <v>51</v>
      </c>
      <c r="G67" s="912">
        <v>35.022790999999998</v>
      </c>
      <c r="H67" s="912">
        <v>-114.16237</v>
      </c>
      <c r="I67" s="914">
        <v>5.7839205479000002</v>
      </c>
      <c r="J67" s="912" t="s">
        <v>103</v>
      </c>
      <c r="K67" s="912" t="s">
        <v>828</v>
      </c>
      <c r="L67" s="915">
        <v>9.9749999999999996</v>
      </c>
      <c r="M67" s="915">
        <v>9</v>
      </c>
      <c r="N67" s="915">
        <v>1.1083333333333301</v>
      </c>
      <c r="O67" s="912" t="s">
        <v>180</v>
      </c>
      <c r="P67" s="912" t="s">
        <v>805</v>
      </c>
      <c r="Q67" s="912" t="s">
        <v>180</v>
      </c>
      <c r="R67" s="912">
        <v>180</v>
      </c>
      <c r="AC67" s="917">
        <v>0.28498224251648913</v>
      </c>
      <c r="AD67" s="917">
        <v>0.28318112633181119</v>
      </c>
      <c r="AE67" s="917">
        <v>0.27834855403348552</v>
      </c>
      <c r="AF67" s="917">
        <v>0.26123254401942925</v>
      </c>
      <c r="AG67" s="917">
        <v>0.26817605276509376</v>
      </c>
      <c r="AH67" s="917">
        <v>0.26737696600710298</v>
      </c>
      <c r="AI67" s="917">
        <v>0.2641806189751395</v>
      </c>
      <c r="AJ67" s="918">
        <v>26.618169968122299</v>
      </c>
      <c r="AK67" s="918">
        <v>7.7380425160000001</v>
      </c>
      <c r="AL67" s="919">
        <v>133.03692870117212</v>
      </c>
      <c r="AM67" s="919">
        <v>145.54324426493085</v>
      </c>
    </row>
    <row r="68" spans="1:39" x14ac:dyDescent="0.4">
      <c r="A68" s="912">
        <v>58213</v>
      </c>
      <c r="B68" s="912" t="s">
        <v>882</v>
      </c>
      <c r="C68" s="913">
        <v>40909</v>
      </c>
      <c r="D68" s="912">
        <v>2012</v>
      </c>
      <c r="E68" s="912" t="s">
        <v>99</v>
      </c>
      <c r="F68" s="912" t="s">
        <v>51</v>
      </c>
      <c r="G68" s="912">
        <v>33.381211</v>
      </c>
      <c r="H68" s="912">
        <v>-113.18445</v>
      </c>
      <c r="I68" s="914">
        <v>5.8609155251000002</v>
      </c>
      <c r="J68" s="912" t="s">
        <v>103</v>
      </c>
      <c r="K68" s="912" t="s">
        <v>828</v>
      </c>
      <c r="L68" s="915">
        <v>16.920000000000002</v>
      </c>
      <c r="M68" s="915">
        <v>15</v>
      </c>
      <c r="N68" s="915">
        <v>1.1279999999999999</v>
      </c>
      <c r="O68" s="912" t="s">
        <v>180</v>
      </c>
      <c r="P68" s="912" t="s">
        <v>805</v>
      </c>
      <c r="Q68" s="912" t="s">
        <v>180</v>
      </c>
      <c r="R68" s="912">
        <v>181</v>
      </c>
      <c r="AC68" s="917">
        <v>0.29815829528158294</v>
      </c>
      <c r="AD68" s="917">
        <v>0.28583713850837134</v>
      </c>
      <c r="AE68" s="917">
        <v>0.27229071537290717</v>
      </c>
      <c r="AF68" s="917">
        <v>0.26079993928354583</v>
      </c>
      <c r="AG68" s="917">
        <v>0.24146879756468798</v>
      </c>
      <c r="AH68" s="917">
        <v>0.26276255707762558</v>
      </c>
      <c r="AI68" s="917">
        <v>0.26772450532724507</v>
      </c>
      <c r="AJ68" s="918">
        <v>22.418003520938498</v>
      </c>
      <c r="AK68" s="918">
        <v>8.6349026969999993</v>
      </c>
    </row>
    <row r="69" spans="1:39" x14ac:dyDescent="0.4">
      <c r="A69" s="912">
        <v>57883</v>
      </c>
      <c r="B69" s="912" t="s">
        <v>883</v>
      </c>
      <c r="C69" s="913">
        <v>41183</v>
      </c>
      <c r="D69" s="912">
        <v>2012</v>
      </c>
      <c r="E69" s="912" t="s">
        <v>99</v>
      </c>
      <c r="F69" s="912" t="s">
        <v>51</v>
      </c>
      <c r="G69" s="912">
        <v>33.266711000000001</v>
      </c>
      <c r="H69" s="912">
        <v>-111.61336</v>
      </c>
      <c r="I69" s="914">
        <v>5.8016344749000002</v>
      </c>
      <c r="J69" s="912" t="s">
        <v>103</v>
      </c>
      <c r="K69" s="912" t="s">
        <v>828</v>
      </c>
      <c r="L69" s="915">
        <v>25.283999999999999</v>
      </c>
      <c r="M69" s="915">
        <v>19</v>
      </c>
      <c r="N69" s="915">
        <v>1.3307368421052601</v>
      </c>
      <c r="O69" s="912" t="s">
        <v>180</v>
      </c>
      <c r="P69" s="912" t="s">
        <v>805</v>
      </c>
      <c r="Q69" s="912" t="s">
        <v>180</v>
      </c>
      <c r="R69" s="912">
        <v>180</v>
      </c>
      <c r="AC69" s="917">
        <v>0.32012136505647676</v>
      </c>
      <c r="AD69" s="917">
        <v>0.31315789473684208</v>
      </c>
      <c r="AE69" s="917">
        <v>0.30435592405671713</v>
      </c>
      <c r="AF69" s="917">
        <v>0.31242809893586426</v>
      </c>
      <c r="AG69" s="917">
        <v>0.30754025474645513</v>
      </c>
      <c r="AH69" s="917">
        <v>0.29774693583273254</v>
      </c>
      <c r="AI69" s="917">
        <v>0.2861031002162942</v>
      </c>
      <c r="AJ69" s="918"/>
      <c r="AK69" s="918"/>
      <c r="AL69" s="919">
        <v>104.17838165945746</v>
      </c>
      <c r="AM69" s="919">
        <v>139.52034104807234</v>
      </c>
    </row>
    <row r="70" spans="1:39" x14ac:dyDescent="0.4">
      <c r="A70" s="912">
        <v>57560</v>
      </c>
      <c r="B70" s="912" t="s">
        <v>884</v>
      </c>
      <c r="C70" s="913">
        <v>41274</v>
      </c>
      <c r="D70" s="912">
        <v>2012</v>
      </c>
      <c r="E70" s="912" t="s">
        <v>99</v>
      </c>
      <c r="F70" s="912" t="s">
        <v>51</v>
      </c>
      <c r="G70" s="912">
        <v>34.724361000000002</v>
      </c>
      <c r="H70" s="912">
        <v>-112.43245</v>
      </c>
      <c r="I70" s="914">
        <v>5.5992618720999996</v>
      </c>
      <c r="J70" s="912" t="s">
        <v>103</v>
      </c>
      <c r="K70" s="912" t="s">
        <v>828</v>
      </c>
      <c r="L70" s="915">
        <v>21</v>
      </c>
      <c r="M70" s="915">
        <v>19</v>
      </c>
      <c r="N70" s="915">
        <v>1.1052631578947301</v>
      </c>
      <c r="O70" s="912" t="s">
        <v>180</v>
      </c>
      <c r="P70" s="912" t="s">
        <v>805</v>
      </c>
      <c r="Q70" s="912" t="s">
        <v>180</v>
      </c>
      <c r="R70" s="912">
        <v>180</v>
      </c>
      <c r="AC70" s="917">
        <v>0.2972782984859409</v>
      </c>
      <c r="AD70" s="917">
        <v>0.28292477769766883</v>
      </c>
      <c r="AE70" s="917">
        <v>0.27923576063446282</v>
      </c>
      <c r="AF70" s="917">
        <v>0.27402693893202951</v>
      </c>
      <c r="AG70" s="917">
        <v>0.25076904590242727</v>
      </c>
      <c r="AH70" s="917">
        <v>0.26783225186253307</v>
      </c>
      <c r="AI70" s="917">
        <v>0.26932227829848587</v>
      </c>
      <c r="AJ70" s="918">
        <v>22.559797009405301</v>
      </c>
      <c r="AK70" s="918">
        <v>6.0479989699999903</v>
      </c>
      <c r="AM70" s="919">
        <v>179.9567961830482</v>
      </c>
    </row>
    <row r="71" spans="1:39" x14ac:dyDescent="0.4">
      <c r="A71" s="912">
        <v>58486</v>
      </c>
      <c r="B71" s="912" t="s">
        <v>885</v>
      </c>
      <c r="C71" s="913">
        <v>41242</v>
      </c>
      <c r="D71" s="912">
        <v>2012</v>
      </c>
      <c r="E71" s="912" t="s">
        <v>99</v>
      </c>
      <c r="F71" s="912" t="s">
        <v>51</v>
      </c>
      <c r="G71" s="912">
        <v>32.369722000000003</v>
      </c>
      <c r="H71" s="912">
        <v>-111.242778</v>
      </c>
      <c r="I71" s="914">
        <v>5.7922134703000001</v>
      </c>
      <c r="J71" s="912" t="s">
        <v>103</v>
      </c>
      <c r="K71" s="912" t="s">
        <v>828</v>
      </c>
      <c r="L71" s="915">
        <v>25.16</v>
      </c>
      <c r="M71" s="915">
        <v>20</v>
      </c>
      <c r="N71" s="915">
        <v>1.258</v>
      </c>
      <c r="O71" s="912" t="s">
        <v>180</v>
      </c>
      <c r="P71" s="912" t="s">
        <v>805</v>
      </c>
      <c r="Q71" s="912" t="s">
        <v>180</v>
      </c>
      <c r="R71" s="912">
        <v>180</v>
      </c>
      <c r="AC71" s="917">
        <v>0.31959474885844746</v>
      </c>
      <c r="AD71" s="917">
        <v>0.3133732876712329</v>
      </c>
      <c r="AE71" s="917">
        <v>0.30009132420091322</v>
      </c>
      <c r="AF71" s="917">
        <v>0.31732695810564659</v>
      </c>
      <c r="AG71" s="917">
        <v>0.30487442922374436</v>
      </c>
      <c r="AH71" s="917">
        <v>0.29988013698630134</v>
      </c>
      <c r="AI71" s="917">
        <v>0.29398401826484022</v>
      </c>
      <c r="AJ71" s="918"/>
      <c r="AK71" s="918"/>
      <c r="AL71" s="919">
        <v>128.03867808268507</v>
      </c>
      <c r="AM71" s="919">
        <v>133.25974600378285</v>
      </c>
    </row>
    <row r="72" spans="1:39" x14ac:dyDescent="0.4">
      <c r="A72" s="912">
        <v>57657</v>
      </c>
      <c r="B72" s="912" t="s">
        <v>886</v>
      </c>
      <c r="C72" s="913">
        <v>41257</v>
      </c>
      <c r="D72" s="912">
        <v>2012</v>
      </c>
      <c r="E72" s="912" t="s">
        <v>99</v>
      </c>
      <c r="F72" s="912" t="s">
        <v>51</v>
      </c>
      <c r="G72" s="912">
        <v>32.371667000000002</v>
      </c>
      <c r="H72" s="912">
        <v>-111.282777</v>
      </c>
      <c r="I72" s="914">
        <v>5.7922134703000001</v>
      </c>
      <c r="J72" s="912" t="s">
        <v>103</v>
      </c>
      <c r="K72" s="912" t="s">
        <v>830</v>
      </c>
      <c r="L72" s="915">
        <v>34</v>
      </c>
      <c r="M72" s="915">
        <v>26.46</v>
      </c>
      <c r="N72" s="915">
        <v>1.2849584278155699</v>
      </c>
      <c r="O72" s="912" t="s">
        <v>180</v>
      </c>
      <c r="P72" s="912" t="s">
        <v>805</v>
      </c>
      <c r="Q72" s="912" t="s">
        <v>180</v>
      </c>
      <c r="R72" s="912">
        <v>180</v>
      </c>
      <c r="AC72" s="917">
        <v>0.32707248297594022</v>
      </c>
      <c r="AD72" s="917">
        <v>0.31991944418558893</v>
      </c>
      <c r="AE72" s="917">
        <v>0.30643175103628456</v>
      </c>
      <c r="AF72" s="917">
        <v>0.32202265646189659</v>
      </c>
      <c r="AG72" s="917">
        <v>0.31806862775551614</v>
      </c>
      <c r="AH72" s="917">
        <v>0.31134270044902784</v>
      </c>
      <c r="AI72" s="917">
        <v>0.29502617891398053</v>
      </c>
      <c r="AJ72" s="918"/>
      <c r="AK72" s="918"/>
      <c r="AL72" s="919">
        <v>128.03867808268507</v>
      </c>
      <c r="AM72" s="919">
        <v>134.01294163913221</v>
      </c>
    </row>
    <row r="73" spans="1:39" x14ac:dyDescent="0.4">
      <c r="A73" s="912">
        <v>57707</v>
      </c>
      <c r="B73" s="912" t="s">
        <v>887</v>
      </c>
      <c r="C73" s="913">
        <v>41274</v>
      </c>
      <c r="D73" s="912">
        <v>2012</v>
      </c>
      <c r="E73" s="912" t="s">
        <v>8</v>
      </c>
      <c r="F73" s="912" t="s">
        <v>51</v>
      </c>
      <c r="G73" s="912">
        <v>33.342699000000003</v>
      </c>
      <c r="H73" s="912">
        <v>-112.924136</v>
      </c>
      <c r="I73" s="914">
        <v>5.8711141552999999</v>
      </c>
      <c r="J73" s="912" t="s">
        <v>103</v>
      </c>
      <c r="K73" s="912" t="s">
        <v>828</v>
      </c>
      <c r="L73" s="915">
        <v>235.1</v>
      </c>
      <c r="M73" s="915">
        <v>170</v>
      </c>
      <c r="N73" s="915">
        <v>1.3829411764705799</v>
      </c>
      <c r="O73" s="912" t="s">
        <v>831</v>
      </c>
      <c r="P73" s="912" t="s">
        <v>831</v>
      </c>
      <c r="Q73" s="912">
        <v>20</v>
      </c>
      <c r="R73" s="912">
        <v>180</v>
      </c>
      <c r="AC73" s="917">
        <v>0.27800281177813602</v>
      </c>
      <c r="AD73" s="917">
        <v>0.27411959260005359</v>
      </c>
      <c r="AE73" s="917">
        <v>0.26698787127316481</v>
      </c>
      <c r="AF73" s="917">
        <v>0.2733890265723769</v>
      </c>
      <c r="AG73" s="917">
        <v>0.27784055345151693</v>
      </c>
      <c r="AH73" s="917">
        <v>0.27867228035186581</v>
      </c>
      <c r="AI73" s="917">
        <v>0.27718506580714475</v>
      </c>
      <c r="AJ73" s="918"/>
      <c r="AK73" s="918"/>
      <c r="AL73" s="919">
        <v>149.63355332733474</v>
      </c>
      <c r="AM73" s="919">
        <v>106.40463082117071</v>
      </c>
    </row>
    <row r="74" spans="1:39" x14ac:dyDescent="0.4">
      <c r="A74" s="912" t="s">
        <v>888</v>
      </c>
      <c r="B74" s="912" t="s">
        <v>889</v>
      </c>
      <c r="C74" s="913">
        <v>41061</v>
      </c>
      <c r="D74" s="912">
        <v>2012</v>
      </c>
      <c r="E74" s="912" t="s">
        <v>8</v>
      </c>
      <c r="F74" s="912" t="s">
        <v>41</v>
      </c>
      <c r="G74" s="912">
        <v>33.805911000000002</v>
      </c>
      <c r="H74" s="912">
        <v>-116.495891</v>
      </c>
      <c r="I74" s="914">
        <v>5.7726582192000002</v>
      </c>
      <c r="J74" s="912" t="s">
        <v>103</v>
      </c>
      <c r="K74" s="912" t="s">
        <v>828</v>
      </c>
      <c r="L74" s="915">
        <v>7.7923999999999998</v>
      </c>
      <c r="M74" s="915">
        <v>6.5</v>
      </c>
      <c r="N74" s="915">
        <v>1.19883076923076</v>
      </c>
      <c r="O74" s="912" t="s">
        <v>180</v>
      </c>
      <c r="P74" s="912" t="s">
        <v>805</v>
      </c>
      <c r="Q74" s="912" t="s">
        <v>180</v>
      </c>
      <c r="R74" s="912">
        <v>188</v>
      </c>
      <c r="AJ74" s="918">
        <v>17.213694140633901</v>
      </c>
      <c r="AK74" s="918">
        <v>4.68086344934928</v>
      </c>
    </row>
    <row r="75" spans="1:39" x14ac:dyDescent="0.4">
      <c r="A75" s="912">
        <v>57521</v>
      </c>
      <c r="B75" s="912" t="s">
        <v>890</v>
      </c>
      <c r="C75" s="913">
        <v>41115</v>
      </c>
      <c r="D75" s="912">
        <v>2012</v>
      </c>
      <c r="E75" s="912" t="s">
        <v>8</v>
      </c>
      <c r="F75" s="912" t="s">
        <v>41</v>
      </c>
      <c r="G75" s="912">
        <v>36.527639999999998</v>
      </c>
      <c r="H75" s="912">
        <v>-120.31192299999999</v>
      </c>
      <c r="I75" s="914">
        <v>5.3220723744000002</v>
      </c>
      <c r="J75" s="912" t="s">
        <v>103</v>
      </c>
      <c r="K75" s="912" t="s">
        <v>828</v>
      </c>
      <c r="L75" s="915">
        <v>12.91</v>
      </c>
      <c r="M75" s="915">
        <v>10</v>
      </c>
      <c r="N75" s="915">
        <v>1.2909999999999999</v>
      </c>
      <c r="O75" s="912" t="s">
        <v>831</v>
      </c>
      <c r="P75" s="912" t="s">
        <v>831</v>
      </c>
      <c r="Q75" s="912">
        <v>25</v>
      </c>
      <c r="R75" s="912">
        <v>179</v>
      </c>
      <c r="AC75" s="917">
        <v>0.27397260273972601</v>
      </c>
      <c r="AD75" s="917">
        <v>0.24563926940639269</v>
      </c>
      <c r="AE75" s="917">
        <v>0.24853881278538814</v>
      </c>
      <c r="AF75" s="917">
        <v>0.23540528233151184</v>
      </c>
      <c r="AG75" s="917">
        <v>0.2074771689497717</v>
      </c>
      <c r="AH75" s="917">
        <v>0.21630136986301371</v>
      </c>
      <c r="AI75" s="917">
        <v>0.19936073059360734</v>
      </c>
      <c r="AJ75" s="918">
        <v>17.434734600802798</v>
      </c>
      <c r="AK75" s="918">
        <v>6.5182140280366401</v>
      </c>
      <c r="AM75" s="919">
        <v>161.19748023103051</v>
      </c>
    </row>
    <row r="76" spans="1:39" x14ac:dyDescent="0.4">
      <c r="A76" s="912">
        <v>57305</v>
      </c>
      <c r="B76" s="912" t="s">
        <v>891</v>
      </c>
      <c r="C76" s="913">
        <v>41091</v>
      </c>
      <c r="D76" s="912">
        <v>2012</v>
      </c>
      <c r="E76" s="912" t="s">
        <v>99</v>
      </c>
      <c r="F76" s="912" t="s">
        <v>41</v>
      </c>
      <c r="G76" s="912">
        <v>34.548020999999999</v>
      </c>
      <c r="H76" s="912">
        <v>-117.4401</v>
      </c>
      <c r="I76" s="914">
        <v>5.9183289953999996</v>
      </c>
      <c r="J76" s="912" t="s">
        <v>103</v>
      </c>
      <c r="K76" s="912" t="s">
        <v>828</v>
      </c>
      <c r="L76" s="915">
        <v>11.4</v>
      </c>
      <c r="M76" s="915">
        <v>10</v>
      </c>
      <c r="N76" s="915">
        <v>1.1399999999999999</v>
      </c>
      <c r="O76" s="912" t="s">
        <v>831</v>
      </c>
      <c r="P76" s="912" t="s">
        <v>831</v>
      </c>
      <c r="Q76" s="912">
        <v>30</v>
      </c>
      <c r="R76" s="912">
        <v>180</v>
      </c>
      <c r="AC76" s="917">
        <v>0.24148401826484023</v>
      </c>
      <c r="AD76" s="917">
        <v>0.22759132420091324</v>
      </c>
      <c r="AE76" s="917">
        <v>0.2075342465753425</v>
      </c>
      <c r="AF76" s="917">
        <v>0.18493852459016394</v>
      </c>
      <c r="AG76" s="917">
        <v>0.19664383561643836</v>
      </c>
      <c r="AH76" s="917">
        <v>0.1784703196347032</v>
      </c>
      <c r="AI76" s="917">
        <v>0.14555936073059358</v>
      </c>
      <c r="AJ76" s="918"/>
      <c r="AK76" s="918"/>
      <c r="AM76" s="919">
        <v>293.27566172729502</v>
      </c>
    </row>
    <row r="77" spans="1:39" x14ac:dyDescent="0.4">
      <c r="A77" s="912">
        <v>57764</v>
      </c>
      <c r="B77" s="912" t="s">
        <v>892</v>
      </c>
      <c r="C77" s="913">
        <v>41205</v>
      </c>
      <c r="D77" s="912">
        <v>2012</v>
      </c>
      <c r="E77" s="912" t="s">
        <v>8</v>
      </c>
      <c r="F77" s="912" t="s">
        <v>41</v>
      </c>
      <c r="G77" s="912">
        <v>35.634</v>
      </c>
      <c r="H77" s="912">
        <v>-117.652</v>
      </c>
      <c r="I77" s="914">
        <v>5.8819429224000004</v>
      </c>
      <c r="J77" s="912" t="s">
        <v>103</v>
      </c>
      <c r="K77" s="912" t="s">
        <v>828</v>
      </c>
      <c r="L77" s="915">
        <v>13.78</v>
      </c>
      <c r="M77" s="915">
        <v>11.12</v>
      </c>
      <c r="N77" s="915">
        <v>1.2392086330935199</v>
      </c>
      <c r="O77" s="912" t="s">
        <v>180</v>
      </c>
      <c r="P77" s="912" t="s">
        <v>805</v>
      </c>
      <c r="Q77" s="912" t="s">
        <v>180</v>
      </c>
      <c r="R77" s="912">
        <v>180</v>
      </c>
      <c r="AC77" s="917">
        <v>0.2453413981143853</v>
      </c>
      <c r="AD77" s="917">
        <v>0.29864122400709575</v>
      </c>
      <c r="AE77" s="917">
        <v>0.28798536513255152</v>
      </c>
      <c r="AF77" s="917">
        <v>0.30123442229822711</v>
      </c>
      <c r="AG77" s="917">
        <v>0.29232778161032824</v>
      </c>
      <c r="AH77" s="917">
        <v>0.27537901185900598</v>
      </c>
      <c r="AI77" s="917">
        <v>0.24588548339410671</v>
      </c>
      <c r="AJ77" s="918">
        <v>22.962733878744601</v>
      </c>
      <c r="AK77" s="918">
        <v>5.4412044773365302</v>
      </c>
      <c r="AM77" s="919">
        <v>161.47600087784386</v>
      </c>
    </row>
    <row r="78" spans="1:39" x14ac:dyDescent="0.4">
      <c r="A78" s="912" t="s">
        <v>893</v>
      </c>
      <c r="B78" s="912" t="s">
        <v>894</v>
      </c>
      <c r="C78" s="913">
        <v>40967</v>
      </c>
      <c r="D78" s="912">
        <v>2012</v>
      </c>
      <c r="E78" s="912" t="s">
        <v>99</v>
      </c>
      <c r="F78" s="912" t="s">
        <v>41</v>
      </c>
      <c r="G78" s="912">
        <v>38.347931000000003</v>
      </c>
      <c r="H78" s="912">
        <v>-121.41278</v>
      </c>
      <c r="I78" s="914">
        <v>5.0825618721000003</v>
      </c>
      <c r="J78" s="912" t="s">
        <v>103</v>
      </c>
      <c r="K78" s="912" t="s">
        <v>828</v>
      </c>
      <c r="L78" s="915">
        <v>19.149999999999999</v>
      </c>
      <c r="M78" s="915">
        <v>14.85</v>
      </c>
      <c r="N78" s="915">
        <v>1.28956228956228</v>
      </c>
      <c r="O78" s="912" t="s">
        <v>180</v>
      </c>
      <c r="P78" s="912" t="s">
        <v>805</v>
      </c>
      <c r="Q78" s="912" t="s">
        <v>180</v>
      </c>
      <c r="R78" s="912">
        <v>180</v>
      </c>
      <c r="AC78" s="917">
        <v>0.29697108066971079</v>
      </c>
      <c r="AD78" s="917">
        <v>0.26678843226788429</v>
      </c>
      <c r="AE78" s="917">
        <v>0.2740791476407915</v>
      </c>
      <c r="AF78" s="917">
        <v>0.27387674559805703</v>
      </c>
      <c r="AG78" s="917">
        <v>0.25793759512937592</v>
      </c>
      <c r="AH78" s="917">
        <v>0.26796042617960425</v>
      </c>
      <c r="AI78" s="917">
        <v>0.25424657534246581</v>
      </c>
      <c r="AJ78" s="918"/>
      <c r="AK78" s="918"/>
      <c r="AM78" s="919">
        <v>175.00464800719587</v>
      </c>
    </row>
    <row r="79" spans="1:39" x14ac:dyDescent="0.4">
      <c r="A79" s="912" t="s">
        <v>895</v>
      </c>
      <c r="B79" s="912" t="s">
        <v>896</v>
      </c>
      <c r="C79" s="913">
        <v>40967</v>
      </c>
      <c r="D79" s="912">
        <v>2012</v>
      </c>
      <c r="E79" s="912" t="s">
        <v>99</v>
      </c>
      <c r="F79" s="912" t="s">
        <v>41</v>
      </c>
      <c r="G79" s="912">
        <v>38.363011</v>
      </c>
      <c r="H79" s="912">
        <v>-121.38511</v>
      </c>
      <c r="I79" s="914">
        <v>5.0761180364999996</v>
      </c>
      <c r="J79" s="912" t="s">
        <v>103</v>
      </c>
      <c r="K79" s="912" t="s">
        <v>828</v>
      </c>
      <c r="L79" s="915">
        <v>19.149999999999999</v>
      </c>
      <c r="M79" s="915">
        <v>14.85</v>
      </c>
      <c r="N79" s="915">
        <v>1.28956228956228</v>
      </c>
      <c r="O79" s="912" t="s">
        <v>180</v>
      </c>
      <c r="P79" s="912" t="s">
        <v>805</v>
      </c>
      <c r="Q79" s="912" t="s">
        <v>180</v>
      </c>
      <c r="R79" s="912">
        <v>180</v>
      </c>
      <c r="AC79" s="917">
        <v>0.2992313546423136</v>
      </c>
      <c r="AE79" s="917">
        <v>0.27947488584474883</v>
      </c>
      <c r="AF79" s="917">
        <v>0.27353521554341226</v>
      </c>
      <c r="AG79" s="917">
        <v>0.25936834094368338</v>
      </c>
      <c r="AH79" s="917">
        <v>0.27436834094368345</v>
      </c>
      <c r="AI79" s="917">
        <v>0.26325722983257233</v>
      </c>
      <c r="AJ79" s="918"/>
      <c r="AK79" s="918"/>
      <c r="AM79" s="919">
        <v>169.35582464056191</v>
      </c>
    </row>
    <row r="80" spans="1:39" x14ac:dyDescent="0.4">
      <c r="A80" s="912">
        <v>58002</v>
      </c>
      <c r="B80" s="912" t="s">
        <v>897</v>
      </c>
      <c r="C80" s="913">
        <v>41271</v>
      </c>
      <c r="D80" s="912">
        <v>2012</v>
      </c>
      <c r="E80" s="912" t="s">
        <v>8</v>
      </c>
      <c r="F80" s="912" t="s">
        <v>41</v>
      </c>
      <c r="G80" s="912">
        <v>35.909770999999999</v>
      </c>
      <c r="H80" s="912">
        <v>-119.426211</v>
      </c>
      <c r="I80" s="914">
        <v>5.3093230593999996</v>
      </c>
      <c r="J80" s="912" t="s">
        <v>103</v>
      </c>
      <c r="K80" s="912" t="s">
        <v>828</v>
      </c>
      <c r="L80" s="915">
        <v>26.53</v>
      </c>
      <c r="M80" s="915">
        <v>20</v>
      </c>
      <c r="N80" s="915">
        <v>1.3265</v>
      </c>
      <c r="O80" s="912" t="s">
        <v>180</v>
      </c>
      <c r="P80" s="912" t="s">
        <v>805</v>
      </c>
      <c r="Q80" s="912" t="s">
        <v>180</v>
      </c>
      <c r="R80" s="912">
        <v>180</v>
      </c>
      <c r="AC80" s="917">
        <v>0.2917279109589041</v>
      </c>
      <c r="AD80" s="917">
        <v>0.30553082191780823</v>
      </c>
      <c r="AE80" s="917">
        <v>0.28906963470319641</v>
      </c>
      <c r="AF80" s="917">
        <v>0.29867372495446259</v>
      </c>
      <c r="AG80" s="917">
        <v>0.28775114155251141</v>
      </c>
      <c r="AH80" s="917">
        <v>0.27744292237442919</v>
      </c>
      <c r="AI80" s="917">
        <v>0.2593721461187215</v>
      </c>
      <c r="AJ80" s="918">
        <v>4.8924245791778</v>
      </c>
      <c r="AK80" s="918">
        <v>4.54758270620973</v>
      </c>
      <c r="AL80" s="919">
        <v>157.94117785682593</v>
      </c>
      <c r="AM80" s="919">
        <v>141.15235293538669</v>
      </c>
    </row>
    <row r="81" spans="1:39" x14ac:dyDescent="0.4">
      <c r="A81" s="912">
        <v>57522</v>
      </c>
      <c r="B81" s="912" t="s">
        <v>898</v>
      </c>
      <c r="C81" s="913">
        <v>41115</v>
      </c>
      <c r="D81" s="912">
        <v>2012</v>
      </c>
      <c r="E81" s="912" t="s">
        <v>8</v>
      </c>
      <c r="F81" s="912" t="s">
        <v>41</v>
      </c>
      <c r="G81" s="912">
        <v>36.424571</v>
      </c>
      <c r="H81" s="912">
        <v>-120.34296000000001</v>
      </c>
      <c r="I81" s="914">
        <v>5.3470885844999998</v>
      </c>
      <c r="J81" s="912" t="s">
        <v>103</v>
      </c>
      <c r="K81" s="912" t="s">
        <v>828</v>
      </c>
      <c r="L81" s="915">
        <v>25.81</v>
      </c>
      <c r="M81" s="915">
        <v>20</v>
      </c>
      <c r="N81" s="915">
        <v>1.2905</v>
      </c>
      <c r="O81" s="912" t="s">
        <v>831</v>
      </c>
      <c r="P81" s="912" t="s">
        <v>831</v>
      </c>
      <c r="Q81" s="912">
        <v>25</v>
      </c>
      <c r="R81" s="912">
        <v>179</v>
      </c>
      <c r="AC81" s="917">
        <v>0.27497146118721455</v>
      </c>
      <c r="AD81" s="917">
        <v>0.24662671232876712</v>
      </c>
      <c r="AE81" s="917">
        <v>0.24284817351598173</v>
      </c>
      <c r="AF81" s="917">
        <v>0.24932832422586518</v>
      </c>
      <c r="AG81" s="917">
        <v>0.22729452054794516</v>
      </c>
      <c r="AH81" s="917">
        <v>0.24099885844748858</v>
      </c>
      <c r="AI81" s="917">
        <v>0.23039383561643836</v>
      </c>
      <c r="AJ81" s="918">
        <v>20.1473829778006</v>
      </c>
      <c r="AK81" s="918">
        <v>5.6606002644370097</v>
      </c>
      <c r="AM81" s="919">
        <v>128.26740691445633</v>
      </c>
    </row>
    <row r="82" spans="1:39" x14ac:dyDescent="0.4">
      <c r="A82" s="912">
        <v>57523</v>
      </c>
      <c r="B82" s="912" t="s">
        <v>899</v>
      </c>
      <c r="C82" s="913">
        <v>41151</v>
      </c>
      <c r="D82" s="912">
        <v>2012</v>
      </c>
      <c r="E82" s="912" t="s">
        <v>8</v>
      </c>
      <c r="F82" s="912" t="s">
        <v>41</v>
      </c>
      <c r="G82" s="912">
        <v>36.177509999999998</v>
      </c>
      <c r="H82" s="912">
        <v>-120.11206</v>
      </c>
      <c r="I82" s="914">
        <v>5.3794212329000004</v>
      </c>
      <c r="J82" s="912" t="s">
        <v>103</v>
      </c>
      <c r="K82" s="912" t="s">
        <v>828</v>
      </c>
      <c r="L82" s="915">
        <v>26.8</v>
      </c>
      <c r="M82" s="915">
        <v>20</v>
      </c>
      <c r="N82" s="915">
        <v>1.34</v>
      </c>
      <c r="O82" s="912" t="s">
        <v>831</v>
      </c>
      <c r="P82" s="912" t="s">
        <v>831</v>
      </c>
      <c r="Q82" s="912">
        <v>25</v>
      </c>
      <c r="R82" s="912">
        <v>179</v>
      </c>
      <c r="AC82" s="917">
        <v>0.25711757990867579</v>
      </c>
      <c r="AD82" s="917">
        <v>0.25122146118721461</v>
      </c>
      <c r="AE82" s="917">
        <v>0.24420662100456622</v>
      </c>
      <c r="AF82" s="917">
        <v>0.24193989071038252</v>
      </c>
      <c r="AG82" s="917">
        <v>0.23066780821917809</v>
      </c>
      <c r="AH82" s="917">
        <v>0.23580479452054795</v>
      </c>
      <c r="AI82" s="917">
        <v>0.22797374429223743</v>
      </c>
      <c r="AJ82" s="918">
        <v>22.319141558346601</v>
      </c>
      <c r="AK82" s="918">
        <v>5.8751429404626103</v>
      </c>
      <c r="AM82" s="919">
        <v>141.30606916301593</v>
      </c>
    </row>
    <row r="83" spans="1:39" x14ac:dyDescent="0.4">
      <c r="A83" s="912">
        <v>58062</v>
      </c>
      <c r="B83" s="912" t="s">
        <v>900</v>
      </c>
      <c r="C83" s="913">
        <v>41030</v>
      </c>
      <c r="D83" s="912">
        <v>2012</v>
      </c>
      <c r="E83" s="912" t="s">
        <v>99</v>
      </c>
      <c r="F83" s="912" t="s">
        <v>41</v>
      </c>
      <c r="G83" s="912">
        <v>33.246831</v>
      </c>
      <c r="H83" s="912">
        <v>-115.49733000000001</v>
      </c>
      <c r="I83" s="914">
        <v>5.8325257990999999</v>
      </c>
      <c r="J83" s="912" t="s">
        <v>103</v>
      </c>
      <c r="K83" s="912" t="s">
        <v>828</v>
      </c>
      <c r="L83" s="915">
        <v>28.565999999999999</v>
      </c>
      <c r="M83" s="915">
        <v>23</v>
      </c>
      <c r="N83" s="915">
        <v>1.242</v>
      </c>
      <c r="O83" s="912" t="s">
        <v>831</v>
      </c>
      <c r="P83" s="912" t="s">
        <v>831</v>
      </c>
      <c r="Q83" s="912">
        <v>30</v>
      </c>
      <c r="R83" s="912">
        <v>180</v>
      </c>
      <c r="AC83" s="917">
        <v>0.27063728409767723</v>
      </c>
      <c r="AD83" s="917">
        <v>0.2603037522334723</v>
      </c>
      <c r="AE83" s="917">
        <v>0.26119714115544962</v>
      </c>
      <c r="AF83" s="917">
        <v>0.26203274728755838</v>
      </c>
      <c r="AG83" s="917">
        <v>0.25663093110978757</v>
      </c>
      <c r="AH83" s="917">
        <v>0.21796208060353384</v>
      </c>
      <c r="AI83" s="917">
        <v>0.23577526305340479</v>
      </c>
      <c r="AJ83" s="918"/>
      <c r="AK83" s="918"/>
      <c r="AL83" s="919">
        <v>110.02605535372581</v>
      </c>
      <c r="AM83" s="919">
        <v>146.52328066366948</v>
      </c>
    </row>
    <row r="84" spans="1:39" x14ac:dyDescent="0.4">
      <c r="A84" s="912">
        <v>58039</v>
      </c>
      <c r="B84" s="912" t="s">
        <v>901</v>
      </c>
      <c r="C84" s="913">
        <v>41244</v>
      </c>
      <c r="D84" s="912">
        <v>2012</v>
      </c>
      <c r="E84" s="912" t="s">
        <v>8</v>
      </c>
      <c r="F84" s="912" t="s">
        <v>41</v>
      </c>
      <c r="G84" s="912">
        <v>37.736471000000002</v>
      </c>
      <c r="H84" s="912">
        <v>-120.9905</v>
      </c>
      <c r="I84" s="914">
        <v>5.1402089040999996</v>
      </c>
      <c r="J84" s="912" t="s">
        <v>103</v>
      </c>
      <c r="K84" s="912" t="s">
        <v>828</v>
      </c>
      <c r="L84" s="915">
        <v>31.2</v>
      </c>
      <c r="M84" s="915">
        <v>25.8</v>
      </c>
      <c r="N84" s="915">
        <v>1.2093023255813899</v>
      </c>
      <c r="O84" s="912" t="s">
        <v>180</v>
      </c>
      <c r="P84" s="912" t="s">
        <v>805</v>
      </c>
      <c r="Q84" s="912" t="s">
        <v>180</v>
      </c>
      <c r="R84" s="912">
        <v>180</v>
      </c>
      <c r="AC84" s="917">
        <v>0.29521521362075681</v>
      </c>
      <c r="AD84" s="917">
        <v>0.28767123287671231</v>
      </c>
      <c r="AE84" s="917">
        <v>0.28453860040352552</v>
      </c>
      <c r="AF84" s="917">
        <v>0.28360673387836943</v>
      </c>
      <c r="AG84" s="917">
        <v>0.27590616261371276</v>
      </c>
      <c r="AH84" s="917">
        <v>0.28286166861350043</v>
      </c>
      <c r="AI84" s="917">
        <v>0.27059219142685215</v>
      </c>
      <c r="AJ84" s="918">
        <v>27.331829644319999</v>
      </c>
      <c r="AK84" s="918">
        <v>5.0360242435657696</v>
      </c>
      <c r="AL84" s="919">
        <v>154.54344875579176</v>
      </c>
      <c r="AM84" s="919">
        <v>158.98444876808611</v>
      </c>
    </row>
    <row r="85" spans="1:39" x14ac:dyDescent="0.4">
      <c r="A85" s="912">
        <v>57816</v>
      </c>
      <c r="B85" s="912" t="s">
        <v>902</v>
      </c>
      <c r="C85" s="913">
        <v>41221</v>
      </c>
      <c r="D85" s="912">
        <v>2012</v>
      </c>
      <c r="E85" s="912" t="s">
        <v>99</v>
      </c>
      <c r="F85" s="912" t="s">
        <v>41</v>
      </c>
      <c r="G85" s="912">
        <v>38.307051000000001</v>
      </c>
      <c r="H85" s="912">
        <v>-121.29078</v>
      </c>
      <c r="I85" s="914">
        <v>5.0652563927000003</v>
      </c>
      <c r="J85" s="912" t="s">
        <v>103</v>
      </c>
      <c r="K85" s="912" t="s">
        <v>828</v>
      </c>
      <c r="L85" s="915">
        <v>38.299999999999997</v>
      </c>
      <c r="M85" s="915">
        <v>30</v>
      </c>
      <c r="N85" s="915">
        <v>1.27666666666666</v>
      </c>
      <c r="O85" s="912" t="s">
        <v>180</v>
      </c>
      <c r="P85" s="912" t="s">
        <v>805</v>
      </c>
      <c r="Q85" s="912" t="s">
        <v>180</v>
      </c>
      <c r="R85" s="912">
        <v>180</v>
      </c>
      <c r="AC85" s="917">
        <v>0.29691400304414001</v>
      </c>
      <c r="AD85" s="917">
        <v>0.27767503805175042</v>
      </c>
      <c r="AE85" s="917">
        <v>0.28014840182648398</v>
      </c>
      <c r="AG85" s="917">
        <v>0.26616438356164379</v>
      </c>
      <c r="AH85" s="917">
        <v>0.28056316590563163</v>
      </c>
      <c r="AI85" s="917">
        <v>0.27465372907153734</v>
      </c>
      <c r="AJ85" s="918"/>
      <c r="AK85" s="918"/>
      <c r="AM85" s="919">
        <v>149.64074726350776</v>
      </c>
    </row>
    <row r="86" spans="1:39" x14ac:dyDescent="0.4">
      <c r="A86" s="912">
        <v>58003</v>
      </c>
      <c r="B86" s="912" t="s">
        <v>903</v>
      </c>
      <c r="C86" s="913">
        <v>41271</v>
      </c>
      <c r="D86" s="912">
        <v>2012</v>
      </c>
      <c r="E86" s="912" t="s">
        <v>8</v>
      </c>
      <c r="F86" s="912" t="s">
        <v>41</v>
      </c>
      <c r="G86" s="912">
        <v>35.899721</v>
      </c>
      <c r="H86" s="912">
        <v>-119.439521</v>
      </c>
      <c r="I86" s="914">
        <v>5.3114335616000004</v>
      </c>
      <c r="J86" s="912" t="s">
        <v>103</v>
      </c>
      <c r="K86" s="912" t="s">
        <v>828</v>
      </c>
      <c r="L86" s="915">
        <v>66.25</v>
      </c>
      <c r="M86" s="915">
        <v>50</v>
      </c>
      <c r="N86" s="915">
        <v>1.325</v>
      </c>
      <c r="O86" s="912" t="s">
        <v>180</v>
      </c>
      <c r="P86" s="912" t="s">
        <v>805</v>
      </c>
      <c r="Q86" s="912" t="s">
        <v>180</v>
      </c>
      <c r="R86" s="912">
        <v>180</v>
      </c>
      <c r="AC86" s="917">
        <v>0.28891500000000003</v>
      </c>
      <c r="AD86" s="917">
        <v>0.3038757534246575</v>
      </c>
      <c r="AE86" s="917">
        <v>0.30267310502283107</v>
      </c>
      <c r="AF86" s="917">
        <v>0.30349726775956282</v>
      </c>
      <c r="AG86" s="917">
        <v>0.29232648401826483</v>
      </c>
      <c r="AH86" s="917">
        <v>0.27806392694063925</v>
      </c>
      <c r="AI86" s="917">
        <v>0.24791324200913242</v>
      </c>
      <c r="AJ86" s="918">
        <v>4.6760911418912503</v>
      </c>
      <c r="AK86" s="918">
        <v>4.7273694076020902</v>
      </c>
      <c r="AL86" s="919">
        <v>157.94117785682593</v>
      </c>
      <c r="AM86" s="919">
        <v>144.3503466076109</v>
      </c>
    </row>
    <row r="87" spans="1:39" x14ac:dyDescent="0.4">
      <c r="A87" s="912">
        <v>57368</v>
      </c>
      <c r="B87" s="912" t="s">
        <v>904</v>
      </c>
      <c r="C87" s="913">
        <v>41000</v>
      </c>
      <c r="D87" s="912">
        <v>2012</v>
      </c>
      <c r="E87" s="912" t="s">
        <v>99</v>
      </c>
      <c r="F87" s="912" t="s">
        <v>63</v>
      </c>
      <c r="G87" s="912">
        <v>37.598761000000003</v>
      </c>
      <c r="H87" s="912">
        <v>-105.95180000000001</v>
      </c>
      <c r="I87" s="914">
        <v>5.3435148402000001</v>
      </c>
      <c r="J87" s="912" t="s">
        <v>103</v>
      </c>
      <c r="K87" s="912" t="s">
        <v>868</v>
      </c>
      <c r="L87" s="915">
        <v>36.700000000000003</v>
      </c>
      <c r="M87" s="915">
        <v>30</v>
      </c>
      <c r="N87" s="915">
        <v>1.2233333333333301</v>
      </c>
      <c r="O87" s="912" t="s">
        <v>180</v>
      </c>
      <c r="P87" s="912" t="s">
        <v>821</v>
      </c>
      <c r="Q87" s="912" t="s">
        <v>180</v>
      </c>
      <c r="AC87" s="917">
        <v>0.24958904109589042</v>
      </c>
      <c r="AD87" s="917">
        <v>0.24221461187214613</v>
      </c>
      <c r="AE87" s="917">
        <v>0.22395357686453576</v>
      </c>
      <c r="AF87" s="917">
        <v>0.2422890103217972</v>
      </c>
      <c r="AG87" s="917">
        <v>0.22543759512937595</v>
      </c>
      <c r="AH87" s="917">
        <v>0.22506849315068497</v>
      </c>
      <c r="AI87" s="917">
        <v>0.20864155251141553</v>
      </c>
      <c r="AJ87" s="918">
        <v>23.082940143049001</v>
      </c>
      <c r="AK87" s="918">
        <v>11.30633738</v>
      </c>
      <c r="AL87" s="919">
        <v>134.11216198414911</v>
      </c>
    </row>
    <row r="88" spans="1:39" x14ac:dyDescent="0.4">
      <c r="A88" s="912">
        <v>58228</v>
      </c>
      <c r="B88" s="912" t="s">
        <v>905</v>
      </c>
      <c r="C88" s="913">
        <v>41214</v>
      </c>
      <c r="D88" s="912">
        <v>2012</v>
      </c>
      <c r="E88" s="912" t="s">
        <v>1</v>
      </c>
      <c r="F88" s="912" t="s">
        <v>571</v>
      </c>
      <c r="G88" s="912">
        <v>38.924931000000001</v>
      </c>
      <c r="H88" s="912">
        <v>-75.448359999999994</v>
      </c>
      <c r="I88" s="914">
        <v>4.1331461187</v>
      </c>
      <c r="J88" s="912" t="s">
        <v>103</v>
      </c>
      <c r="K88" s="912" t="s">
        <v>828</v>
      </c>
      <c r="L88" s="915">
        <v>15</v>
      </c>
      <c r="M88" s="915">
        <v>12</v>
      </c>
      <c r="N88" s="915">
        <v>1.25</v>
      </c>
      <c r="O88" s="912" t="s">
        <v>831</v>
      </c>
      <c r="P88" s="912" t="s">
        <v>831</v>
      </c>
      <c r="Q88" s="912">
        <v>20</v>
      </c>
      <c r="R88" s="912">
        <v>180</v>
      </c>
      <c r="AC88" s="917">
        <v>0.20121765601217653</v>
      </c>
      <c r="AD88" s="917">
        <v>0.19534817351598169</v>
      </c>
      <c r="AE88" s="917">
        <v>0.18353310502283104</v>
      </c>
      <c r="AF88" s="917">
        <v>0.19282217668488158</v>
      </c>
      <c r="AG88" s="917">
        <v>0.18951674277016742</v>
      </c>
      <c r="AH88" s="917">
        <v>0.17819634703196346</v>
      </c>
      <c r="AI88" s="917">
        <v>0.18499809741248097</v>
      </c>
      <c r="AJ88" s="918">
        <v>27.0024797705594</v>
      </c>
      <c r="AK88" s="918">
        <v>13.0894229827031</v>
      </c>
      <c r="AM88" s="919">
        <v>218.20767389279234</v>
      </c>
    </row>
    <row r="89" spans="1:39" x14ac:dyDescent="0.4">
      <c r="A89" s="912">
        <v>58549</v>
      </c>
      <c r="B89" s="912" t="s">
        <v>906</v>
      </c>
      <c r="C89" s="913">
        <v>41255</v>
      </c>
      <c r="D89" s="912">
        <v>2012</v>
      </c>
      <c r="E89" s="912" t="s">
        <v>18</v>
      </c>
      <c r="F89" s="912" t="s">
        <v>18</v>
      </c>
      <c r="G89" s="912">
        <v>21.901461000000001</v>
      </c>
      <c r="H89" s="912">
        <v>-159.58287000000001</v>
      </c>
      <c r="I89" s="914">
        <v>5.3850440638999997</v>
      </c>
      <c r="J89" s="912" t="s">
        <v>103</v>
      </c>
      <c r="K89" s="912" t="s">
        <v>828</v>
      </c>
      <c r="L89" s="915">
        <v>7.2</v>
      </c>
      <c r="M89" s="915">
        <v>5.76</v>
      </c>
      <c r="N89" s="915">
        <v>1.24999999999999</v>
      </c>
      <c r="O89" s="912" t="s">
        <v>831</v>
      </c>
      <c r="P89" s="912" t="s">
        <v>831</v>
      </c>
      <c r="Q89" s="912">
        <v>10</v>
      </c>
      <c r="R89" s="912">
        <v>180</v>
      </c>
      <c r="S89" s="916" t="s">
        <v>907</v>
      </c>
      <c r="T89" s="916" t="s">
        <v>908</v>
      </c>
      <c r="U89" s="912">
        <v>2012</v>
      </c>
      <c r="V89" s="912">
        <v>3</v>
      </c>
      <c r="W89" s="912">
        <v>2.0099999999999998</v>
      </c>
      <c r="AC89" s="917">
        <v>0.23795620243531201</v>
      </c>
      <c r="AD89" s="917">
        <v>0.22475547945205479</v>
      </c>
      <c r="AE89" s="917">
        <v>0.21418767123287671</v>
      </c>
      <c r="AF89" s="917">
        <v>0.2028688524590164</v>
      </c>
      <c r="AG89" s="917">
        <v>0.21033105022831053</v>
      </c>
      <c r="AH89" s="917">
        <v>0.22252663622526633</v>
      </c>
      <c r="AI89" s="917">
        <v>0.21158675799086757</v>
      </c>
      <c r="AJ89" s="918"/>
      <c r="AK89" s="918"/>
      <c r="AL89" s="919">
        <v>189.68693049286668</v>
      </c>
      <c r="AM89" s="919">
        <v>197.56539380522682</v>
      </c>
    </row>
    <row r="90" spans="1:39" x14ac:dyDescent="0.4">
      <c r="A90" s="912">
        <v>57912</v>
      </c>
      <c r="B90" s="912" t="s">
        <v>909</v>
      </c>
      <c r="C90" s="913">
        <v>41117</v>
      </c>
      <c r="D90" s="912">
        <v>2012</v>
      </c>
      <c r="E90" s="912" t="s">
        <v>1</v>
      </c>
      <c r="F90" s="912" t="s">
        <v>19</v>
      </c>
      <c r="G90" s="912">
        <v>41.146351000000003</v>
      </c>
      <c r="H90" s="912">
        <v>-88.754260000000002</v>
      </c>
      <c r="I90" s="914">
        <v>3.9462602740000001</v>
      </c>
      <c r="J90" s="912" t="s">
        <v>103</v>
      </c>
      <c r="K90" s="912" t="s">
        <v>830</v>
      </c>
      <c r="L90" s="915">
        <v>22.76</v>
      </c>
      <c r="M90" s="915">
        <v>20</v>
      </c>
      <c r="N90" s="915">
        <v>1.1379999999999999</v>
      </c>
      <c r="O90" s="912" t="s">
        <v>831</v>
      </c>
      <c r="P90" s="912" t="s">
        <v>831</v>
      </c>
      <c r="Q90" s="912">
        <v>25</v>
      </c>
      <c r="R90" s="912">
        <v>180</v>
      </c>
      <c r="S90" s="916" t="s">
        <v>910</v>
      </c>
      <c r="T90" s="916" t="s">
        <v>911</v>
      </c>
      <c r="U90" s="912">
        <v>2013</v>
      </c>
      <c r="V90" s="912">
        <v>33</v>
      </c>
      <c r="W90" s="912">
        <v>13.5</v>
      </c>
      <c r="AC90" s="917">
        <v>0.19595319634703195</v>
      </c>
      <c r="AD90" s="917">
        <v>0.17871575342465751</v>
      </c>
      <c r="AE90" s="917">
        <v>0.17204337899543382</v>
      </c>
      <c r="AF90" s="917">
        <v>0.1670651183970856</v>
      </c>
      <c r="AG90" s="917">
        <v>0.18459474885844748</v>
      </c>
      <c r="AH90" s="917">
        <v>0.17788812785388128</v>
      </c>
      <c r="AI90" s="917">
        <v>0.1734474885844749</v>
      </c>
      <c r="AJ90" s="918">
        <v>27.955281100656599</v>
      </c>
      <c r="AK90" s="918">
        <v>30.5009976940913</v>
      </c>
      <c r="AM90" s="919">
        <v>205.40258367588453</v>
      </c>
    </row>
    <row r="91" spans="1:39" x14ac:dyDescent="0.4">
      <c r="A91" s="912">
        <v>58463</v>
      </c>
      <c r="B91" s="912" t="s">
        <v>912</v>
      </c>
      <c r="C91" s="913">
        <v>41231</v>
      </c>
      <c r="D91" s="912">
        <v>2012</v>
      </c>
      <c r="E91" s="912" t="s">
        <v>1</v>
      </c>
      <c r="F91" s="912" t="s">
        <v>566</v>
      </c>
      <c r="G91" s="912">
        <v>38.546021000000003</v>
      </c>
      <c r="H91" s="912">
        <v>-76.800250000000005</v>
      </c>
      <c r="I91" s="914">
        <v>4.1924143836000001</v>
      </c>
      <c r="J91" s="912" t="s">
        <v>103</v>
      </c>
      <c r="K91" s="912" t="s">
        <v>828</v>
      </c>
      <c r="L91" s="915">
        <v>6.6404799999999904</v>
      </c>
      <c r="M91" s="915">
        <v>5.5</v>
      </c>
      <c r="N91" s="915">
        <v>1.20735999999999</v>
      </c>
      <c r="O91" s="912" t="s">
        <v>831</v>
      </c>
      <c r="P91" s="912" t="s">
        <v>831</v>
      </c>
      <c r="Q91" s="912">
        <v>20</v>
      </c>
      <c r="R91" s="912">
        <v>180</v>
      </c>
      <c r="AC91" s="917">
        <v>0.18289746782897467</v>
      </c>
      <c r="AD91" s="917">
        <v>0.17733499377334994</v>
      </c>
      <c r="AE91" s="917">
        <v>0.1757368202573682</v>
      </c>
      <c r="AF91" s="917">
        <v>0.18401225368438484</v>
      </c>
      <c r="AG91" s="917">
        <v>0.1790992112909921</v>
      </c>
      <c r="AH91" s="917">
        <v>0.16791199667911996</v>
      </c>
      <c r="AI91" s="917">
        <v>0.17691988376919884</v>
      </c>
      <c r="AJ91" s="918">
        <v>31.616575110601499</v>
      </c>
      <c r="AK91" s="918">
        <v>14.4038063526813</v>
      </c>
      <c r="AM91" s="919">
        <v>212.57238274019394</v>
      </c>
    </row>
    <row r="92" spans="1:39" x14ac:dyDescent="0.4">
      <c r="A92" s="912">
        <v>57758</v>
      </c>
      <c r="B92" s="912" t="s">
        <v>913</v>
      </c>
      <c r="C92" s="913">
        <v>41122</v>
      </c>
      <c r="D92" s="912">
        <v>2012</v>
      </c>
      <c r="E92" s="912" t="s">
        <v>1</v>
      </c>
      <c r="F92" s="912" t="s">
        <v>566</v>
      </c>
      <c r="G92" s="912">
        <v>39.674880999999999</v>
      </c>
      <c r="H92" s="912">
        <v>-77.345179999999999</v>
      </c>
      <c r="I92" s="914">
        <v>4.0358657534000004</v>
      </c>
      <c r="J92" s="912" t="s">
        <v>103</v>
      </c>
      <c r="K92" s="912" t="s">
        <v>830</v>
      </c>
      <c r="L92" s="915">
        <v>16.113600000000002</v>
      </c>
      <c r="M92" s="915">
        <v>13</v>
      </c>
      <c r="N92" s="915">
        <v>1.23950769230769</v>
      </c>
      <c r="O92" s="912" t="s">
        <v>831</v>
      </c>
      <c r="P92" s="912" t="s">
        <v>831</v>
      </c>
      <c r="Q92" s="912">
        <v>25</v>
      </c>
      <c r="R92" s="912">
        <v>169.29</v>
      </c>
      <c r="AC92" s="917">
        <v>0.20740252897787143</v>
      </c>
      <c r="AD92" s="917">
        <v>0.20354759395855282</v>
      </c>
      <c r="AE92" s="917">
        <v>0.20359149982437658</v>
      </c>
      <c r="AF92" s="917">
        <v>0.19130061650553454</v>
      </c>
      <c r="AG92" s="917">
        <v>0.18363189322093432</v>
      </c>
      <c r="AH92" s="917">
        <v>0.17251492799438006</v>
      </c>
      <c r="AI92" s="917">
        <v>0.17643133122585178</v>
      </c>
      <c r="AJ92" s="918">
        <v>31.836757319198799</v>
      </c>
      <c r="AK92" s="918">
        <v>15.9681308463693</v>
      </c>
      <c r="AM92" s="919">
        <v>263.83552235752347</v>
      </c>
    </row>
    <row r="93" spans="1:39" x14ac:dyDescent="0.4">
      <c r="A93" s="912">
        <v>58408</v>
      </c>
      <c r="B93" s="912" t="s">
        <v>914</v>
      </c>
      <c r="C93" s="913">
        <v>41244</v>
      </c>
      <c r="D93" s="912">
        <v>2012</v>
      </c>
      <c r="E93" s="912" t="s">
        <v>1</v>
      </c>
      <c r="F93" s="912" t="s">
        <v>566</v>
      </c>
      <c r="G93" s="912">
        <v>39.562891</v>
      </c>
      <c r="H93" s="912">
        <v>-77.718830999999994</v>
      </c>
      <c r="I93" s="914">
        <v>4.0483876712000004</v>
      </c>
      <c r="J93" s="912" t="s">
        <v>103</v>
      </c>
      <c r="K93" s="912" t="s">
        <v>830</v>
      </c>
      <c r="L93" s="915">
        <v>29.05875</v>
      </c>
      <c r="M93" s="915">
        <v>20</v>
      </c>
      <c r="N93" s="915">
        <v>1.4529375</v>
      </c>
      <c r="O93" s="912" t="s">
        <v>831</v>
      </c>
      <c r="P93" s="912" t="s">
        <v>831</v>
      </c>
      <c r="Q93" s="912">
        <v>20</v>
      </c>
      <c r="R93" s="912">
        <v>180</v>
      </c>
      <c r="AC93" s="917">
        <v>0.22002283105022832</v>
      </c>
      <c r="AD93" s="917">
        <v>0.20595890410958903</v>
      </c>
      <c r="AE93" s="917">
        <v>0.20853881278538813</v>
      </c>
      <c r="AF93" s="917">
        <v>0.21597791438979963</v>
      </c>
      <c r="AG93" s="917">
        <v>0.20396689497716894</v>
      </c>
      <c r="AH93" s="917">
        <v>0.19539383561643836</v>
      </c>
      <c r="AI93" s="917">
        <v>0.19828196347031962</v>
      </c>
      <c r="AJ93" s="918">
        <v>31.622422630954599</v>
      </c>
      <c r="AK93" s="918">
        <v>16.543192546451401</v>
      </c>
      <c r="AL93" s="919">
        <v>218.13997006679676</v>
      </c>
      <c r="AM93" s="919">
        <v>182.46550670705787</v>
      </c>
    </row>
    <row r="94" spans="1:39" x14ac:dyDescent="0.4">
      <c r="A94" s="912">
        <v>58135</v>
      </c>
      <c r="B94" s="912" t="s">
        <v>915</v>
      </c>
      <c r="C94" s="913">
        <v>41264</v>
      </c>
      <c r="D94" s="912">
        <v>2012</v>
      </c>
      <c r="E94" s="912" t="s">
        <v>100</v>
      </c>
      <c r="F94" s="912" t="s">
        <v>70</v>
      </c>
      <c r="G94" s="912">
        <v>35.504443999999999</v>
      </c>
      <c r="H94" s="912">
        <v>-76.848611000000005</v>
      </c>
      <c r="I94" s="914">
        <v>4.4052141553000004</v>
      </c>
      <c r="J94" s="912" t="s">
        <v>103</v>
      </c>
      <c r="K94" s="912" t="s">
        <v>828</v>
      </c>
      <c r="L94" s="915">
        <v>14.787000000000001</v>
      </c>
      <c r="M94" s="915">
        <v>12.5</v>
      </c>
      <c r="N94" s="915">
        <v>1.18296</v>
      </c>
      <c r="O94" s="912" t="s">
        <v>831</v>
      </c>
      <c r="P94" s="912" t="s">
        <v>831</v>
      </c>
      <c r="Q94" s="912">
        <v>25</v>
      </c>
      <c r="R94" s="912">
        <v>181</v>
      </c>
      <c r="AC94" s="917">
        <v>0.20182648401826483</v>
      </c>
      <c r="AD94" s="917">
        <v>0.19852054794520549</v>
      </c>
      <c r="AE94" s="917">
        <v>0.19638356164383561</v>
      </c>
      <c r="AF94" s="917">
        <v>0.20497267759562843</v>
      </c>
      <c r="AG94" s="917">
        <v>0.20507762557077625</v>
      </c>
      <c r="AH94" s="917">
        <v>0.19507762557077629</v>
      </c>
      <c r="AI94" s="917">
        <v>0.18333333333333332</v>
      </c>
      <c r="AJ94" s="918">
        <v>29.5415799403318</v>
      </c>
      <c r="AK94" s="918">
        <v>6.9789276899999999</v>
      </c>
      <c r="AM94" s="919">
        <v>164.71600910090876</v>
      </c>
    </row>
    <row r="95" spans="1:39" x14ac:dyDescent="0.4">
      <c r="A95" s="912">
        <v>57994</v>
      </c>
      <c r="B95" s="912" t="s">
        <v>916</v>
      </c>
      <c r="C95" s="913">
        <v>41244</v>
      </c>
      <c r="D95" s="912">
        <v>2012</v>
      </c>
      <c r="E95" s="912" t="s">
        <v>100</v>
      </c>
      <c r="F95" s="912" t="s">
        <v>70</v>
      </c>
      <c r="G95" s="912">
        <v>35.588135000000001</v>
      </c>
      <c r="H95" s="912">
        <v>-81.251981000000001</v>
      </c>
      <c r="I95" s="914">
        <v>4.4911753425000001</v>
      </c>
      <c r="J95" s="912" t="s">
        <v>103</v>
      </c>
      <c r="K95" s="912" t="s">
        <v>828</v>
      </c>
      <c r="L95" s="915">
        <v>24.951599999999999</v>
      </c>
      <c r="M95" s="915">
        <v>20</v>
      </c>
      <c r="N95" s="915">
        <v>1.2475799999999999</v>
      </c>
      <c r="O95" s="912" t="s">
        <v>180</v>
      </c>
      <c r="P95" s="912" t="s">
        <v>805</v>
      </c>
      <c r="Q95" s="912" t="s">
        <v>180</v>
      </c>
      <c r="R95" s="912">
        <v>179</v>
      </c>
      <c r="AD95" s="917">
        <v>0.20033702978908458</v>
      </c>
      <c r="AE95" s="917">
        <v>0.21235594694498799</v>
      </c>
      <c r="AF95" s="917">
        <v>0.23267412611674904</v>
      </c>
      <c r="AG95" s="917">
        <v>0.2151554685801261</v>
      </c>
      <c r="AH95" s="917">
        <v>0.2060665362035225</v>
      </c>
      <c r="AI95" s="917">
        <v>0.1816101326375299</v>
      </c>
      <c r="AJ95" s="918">
        <v>30.196319640439</v>
      </c>
      <c r="AK95" s="918">
        <v>15.19645446</v>
      </c>
      <c r="AM95" s="919">
        <v>210.72263559246986</v>
      </c>
    </row>
    <row r="96" spans="1:39" x14ac:dyDescent="0.4">
      <c r="A96" s="912">
        <v>58030</v>
      </c>
      <c r="B96" s="912" t="s">
        <v>917</v>
      </c>
      <c r="C96" s="913">
        <v>40934</v>
      </c>
      <c r="D96" s="912">
        <v>2012</v>
      </c>
      <c r="E96" s="912" t="s">
        <v>1</v>
      </c>
      <c r="F96" s="912" t="s">
        <v>35</v>
      </c>
      <c r="G96" s="912">
        <v>39.928491000000001</v>
      </c>
      <c r="H96" s="912">
        <v>-74.81626</v>
      </c>
      <c r="I96" s="914">
        <v>4.027356621</v>
      </c>
      <c r="J96" s="912" t="s">
        <v>103</v>
      </c>
      <c r="K96" s="912" t="s">
        <v>828</v>
      </c>
      <c r="L96" s="915">
        <v>6.6920000000000002</v>
      </c>
      <c r="M96" s="915">
        <v>5.5</v>
      </c>
      <c r="N96" s="915">
        <v>1.21672727272727</v>
      </c>
      <c r="O96" s="912" t="s">
        <v>831</v>
      </c>
      <c r="P96" s="912" t="s">
        <v>831</v>
      </c>
      <c r="Q96" s="912">
        <v>25</v>
      </c>
      <c r="R96" s="912">
        <v>180</v>
      </c>
      <c r="AC96" s="917">
        <v>0.18893731838937314</v>
      </c>
      <c r="AD96" s="917">
        <v>0.17974263179742631</v>
      </c>
      <c r="AE96" s="917">
        <v>0.18499377334993775</v>
      </c>
      <c r="AF96" s="917">
        <v>0.18322569961914223</v>
      </c>
      <c r="AG96" s="917">
        <v>0.16753839767538395</v>
      </c>
      <c r="AH96" s="917">
        <v>0.16712328767123288</v>
      </c>
      <c r="AI96" s="917">
        <v>0.17953507679535077</v>
      </c>
      <c r="AJ96" s="918">
        <v>24.016297670040899</v>
      </c>
      <c r="AK96" s="918">
        <v>19.355609564074602</v>
      </c>
      <c r="AM96" s="919">
        <v>179.21537565766153</v>
      </c>
    </row>
    <row r="97" spans="1:39" x14ac:dyDescent="0.4">
      <c r="A97" s="912">
        <v>58356</v>
      </c>
      <c r="B97" s="912" t="s">
        <v>918</v>
      </c>
      <c r="C97" s="913">
        <v>41065</v>
      </c>
      <c r="D97" s="912">
        <v>2012</v>
      </c>
      <c r="E97" s="912" t="s">
        <v>1</v>
      </c>
      <c r="F97" s="912" t="s">
        <v>35</v>
      </c>
      <c r="G97" s="912">
        <v>40.299670999999996</v>
      </c>
      <c r="H97" s="912">
        <v>-74.71978</v>
      </c>
      <c r="I97" s="914">
        <v>3.9864716895000001</v>
      </c>
      <c r="J97" s="912" t="s">
        <v>103</v>
      </c>
      <c r="K97" s="912" t="s">
        <v>828</v>
      </c>
      <c r="L97" s="915">
        <v>6.1120000000000001</v>
      </c>
      <c r="M97" s="915">
        <v>5.5</v>
      </c>
      <c r="N97" s="915">
        <v>1.1112727272727201</v>
      </c>
      <c r="O97" s="912" t="s">
        <v>180</v>
      </c>
      <c r="P97" s="912" t="s">
        <v>805</v>
      </c>
      <c r="Q97" s="912" t="s">
        <v>180</v>
      </c>
      <c r="R97" s="912">
        <v>160</v>
      </c>
      <c r="AC97" s="917">
        <v>0.18499377334993769</v>
      </c>
      <c r="AD97" s="917">
        <v>0.18462328767123287</v>
      </c>
      <c r="AE97" s="917">
        <v>0.19103362391033626</v>
      </c>
      <c r="AF97" s="917">
        <v>0.19156731246895184</v>
      </c>
      <c r="AG97" s="917">
        <v>0.17909921129099216</v>
      </c>
      <c r="AH97" s="917">
        <v>0.16760066417600664</v>
      </c>
      <c r="AI97" s="917">
        <v>0.18107098381070985</v>
      </c>
      <c r="AJ97" s="918">
        <v>24.394039173464002</v>
      </c>
      <c r="AK97" s="918">
        <v>18.464116867175999</v>
      </c>
      <c r="AM97" s="919">
        <v>265.69438247726322</v>
      </c>
    </row>
    <row r="98" spans="1:39" x14ac:dyDescent="0.4">
      <c r="A98" s="912">
        <v>58483</v>
      </c>
      <c r="B98" s="912" t="s">
        <v>919</v>
      </c>
      <c r="C98" s="913">
        <v>41183</v>
      </c>
      <c r="D98" s="912">
        <v>2012</v>
      </c>
      <c r="E98" s="912" t="s">
        <v>1</v>
      </c>
      <c r="F98" s="912" t="s">
        <v>35</v>
      </c>
      <c r="G98" s="912">
        <v>40.263140999999997</v>
      </c>
      <c r="H98" s="912">
        <v>-74.083449999999999</v>
      </c>
      <c r="I98" s="914">
        <v>4.0130954338000002</v>
      </c>
      <c r="J98" s="912" t="s">
        <v>103</v>
      </c>
      <c r="K98" s="912" t="s">
        <v>828</v>
      </c>
      <c r="L98" s="915">
        <v>19.88</v>
      </c>
      <c r="M98" s="915">
        <v>15.904</v>
      </c>
      <c r="N98" s="915">
        <v>1.25</v>
      </c>
      <c r="O98" s="912" t="s">
        <v>831</v>
      </c>
      <c r="P98" s="912" t="s">
        <v>831</v>
      </c>
      <c r="Q98" s="912">
        <v>18</v>
      </c>
      <c r="R98" s="912">
        <v>180</v>
      </c>
      <c r="AC98" s="917">
        <v>0.18917730125042495</v>
      </c>
      <c r="AD98" s="917">
        <v>0.17910689019964532</v>
      </c>
      <c r="AE98" s="917">
        <v>0.18025533337008348</v>
      </c>
      <c r="AF98" s="917">
        <v>0.19345638952109742</v>
      </c>
      <c r="AG98" s="917">
        <v>0.17881518563435406</v>
      </c>
      <c r="AH98" s="917">
        <v>0.17936528991299391</v>
      </c>
      <c r="AI98" s="917">
        <v>0.16374646279503507</v>
      </c>
      <c r="AJ98" s="918">
        <v>24.659483499532701</v>
      </c>
      <c r="AK98" s="918">
        <v>22.538427519529101</v>
      </c>
      <c r="AM98" s="919">
        <v>254.66759931412065</v>
      </c>
    </row>
    <row r="99" spans="1:39" x14ac:dyDescent="0.4">
      <c r="A99" s="912">
        <v>57986</v>
      </c>
      <c r="B99" s="912" t="s">
        <v>920</v>
      </c>
      <c r="C99" s="913">
        <v>41061</v>
      </c>
      <c r="D99" s="912">
        <v>2012</v>
      </c>
      <c r="E99" s="912" t="s">
        <v>99</v>
      </c>
      <c r="F99" s="912" t="s">
        <v>20</v>
      </c>
      <c r="G99" s="912">
        <v>32.035409999999999</v>
      </c>
      <c r="H99" s="912">
        <v>-106.33749</v>
      </c>
      <c r="I99" s="914">
        <v>5.8384073058999997</v>
      </c>
      <c r="J99" s="912" t="s">
        <v>103</v>
      </c>
      <c r="K99" s="912" t="s">
        <v>828</v>
      </c>
      <c r="L99" s="915">
        <v>11.3</v>
      </c>
      <c r="M99" s="915">
        <v>10</v>
      </c>
      <c r="N99" s="915">
        <v>1.1299999999999999</v>
      </c>
      <c r="O99" s="912" t="s">
        <v>180</v>
      </c>
      <c r="P99" s="912" t="s">
        <v>805</v>
      </c>
      <c r="Q99" s="912">
        <v>38</v>
      </c>
      <c r="R99" s="912">
        <v>180</v>
      </c>
      <c r="AC99" s="917">
        <v>0.30116438356164382</v>
      </c>
      <c r="AD99" s="917">
        <v>0.30956621004566204</v>
      </c>
      <c r="AE99" s="917">
        <v>0.29638127853881269</v>
      </c>
      <c r="AF99" s="917">
        <v>0.30256147540983608</v>
      </c>
      <c r="AG99" s="917">
        <v>0.31308219178082192</v>
      </c>
      <c r="AH99" s="917">
        <v>0.26529680365296804</v>
      </c>
      <c r="AI99" s="917">
        <v>0.29013698630136986</v>
      </c>
      <c r="AJ99" s="918"/>
      <c r="AK99" s="918"/>
      <c r="AL99" s="919">
        <v>96.999110030155364</v>
      </c>
    </row>
    <row r="100" spans="1:39" x14ac:dyDescent="0.4">
      <c r="A100" s="912">
        <v>57985</v>
      </c>
      <c r="B100" s="912" t="s">
        <v>921</v>
      </c>
      <c r="C100" s="913">
        <v>41030</v>
      </c>
      <c r="D100" s="912">
        <v>2012</v>
      </c>
      <c r="E100" s="912" t="s">
        <v>99</v>
      </c>
      <c r="F100" s="912" t="s">
        <v>20</v>
      </c>
      <c r="G100" s="912">
        <v>32.247557999999998</v>
      </c>
      <c r="H100" s="912">
        <v>-106.91173000000001</v>
      </c>
      <c r="I100" s="914">
        <v>5.8929127854000001</v>
      </c>
      <c r="J100" s="912" t="s">
        <v>103</v>
      </c>
      <c r="K100" s="912" t="s">
        <v>828</v>
      </c>
      <c r="L100" s="915">
        <v>13.692</v>
      </c>
      <c r="M100" s="915">
        <v>12</v>
      </c>
      <c r="N100" s="915">
        <v>1.141</v>
      </c>
      <c r="O100" s="912" t="s">
        <v>180</v>
      </c>
      <c r="P100" s="912" t="s">
        <v>805</v>
      </c>
      <c r="Q100" s="912">
        <v>38</v>
      </c>
      <c r="R100" s="912">
        <v>180</v>
      </c>
      <c r="AC100" s="917">
        <v>0.31780821917808222</v>
      </c>
      <c r="AD100" s="917">
        <v>0.31294710806697107</v>
      </c>
      <c r="AE100" s="917">
        <v>0.29473934550989345</v>
      </c>
      <c r="AF100" s="917">
        <v>0.30405661809350332</v>
      </c>
      <c r="AG100" s="917">
        <v>0.29804033485540332</v>
      </c>
      <c r="AH100" s="917">
        <v>0.25408105022831051</v>
      </c>
      <c r="AI100" s="917">
        <v>0.27701674277016741</v>
      </c>
      <c r="AJ100" s="918"/>
      <c r="AK100" s="918"/>
      <c r="AL100" s="919">
        <v>97.328193346328405</v>
      </c>
      <c r="AM100" s="919">
        <v>151.70344090082315</v>
      </c>
    </row>
    <row r="101" spans="1:39" x14ac:dyDescent="0.4">
      <c r="A101" s="912">
        <v>58489</v>
      </c>
      <c r="B101" s="912" t="s">
        <v>922</v>
      </c>
      <c r="C101" s="913">
        <v>41153</v>
      </c>
      <c r="D101" s="912">
        <v>2012</v>
      </c>
      <c r="E101" s="912" t="s">
        <v>99</v>
      </c>
      <c r="F101" s="912" t="s">
        <v>71</v>
      </c>
      <c r="G101" s="912">
        <v>36.392260999999998</v>
      </c>
      <c r="H101" s="912">
        <v>-114.96456000000001</v>
      </c>
      <c r="I101" s="914">
        <v>5.6922251142000002</v>
      </c>
      <c r="J101" s="912" t="s">
        <v>103</v>
      </c>
      <c r="K101" s="912" t="s">
        <v>828</v>
      </c>
      <c r="L101" s="915">
        <v>24.8</v>
      </c>
      <c r="M101" s="915">
        <v>20</v>
      </c>
      <c r="N101" s="915">
        <v>1.24</v>
      </c>
      <c r="O101" s="912" t="s">
        <v>180</v>
      </c>
      <c r="P101" s="912" t="s">
        <v>805</v>
      </c>
      <c r="Q101" s="912" t="s">
        <v>180</v>
      </c>
      <c r="R101" s="912">
        <v>190</v>
      </c>
      <c r="AC101" s="917">
        <v>0.30083904109589044</v>
      </c>
      <c r="AD101" s="917">
        <v>0.29843607305936076</v>
      </c>
      <c r="AE101" s="917">
        <v>0.27928082191780823</v>
      </c>
      <c r="AF101" s="917">
        <v>0.29731329690346081</v>
      </c>
      <c r="AG101" s="917">
        <v>0.29570776255707759</v>
      </c>
      <c r="AH101" s="917">
        <v>0.2965353881278539</v>
      </c>
      <c r="AI101" s="917">
        <v>0.29284246575342465</v>
      </c>
      <c r="AJ101" s="918">
        <v>27.1893854168625</v>
      </c>
      <c r="AK101" s="918">
        <v>5.609978065</v>
      </c>
      <c r="AL101" s="919">
        <v>126.21212395114803</v>
      </c>
      <c r="AM101" s="919">
        <v>174.83961104998087</v>
      </c>
    </row>
    <row r="102" spans="1:39" x14ac:dyDescent="0.4">
      <c r="A102" s="912">
        <v>50765</v>
      </c>
      <c r="B102" s="912" t="s">
        <v>923</v>
      </c>
      <c r="C102" s="913">
        <v>40973</v>
      </c>
      <c r="D102" s="912">
        <v>2012</v>
      </c>
      <c r="E102" s="912" t="s">
        <v>99</v>
      </c>
      <c r="F102" s="912" t="s">
        <v>71</v>
      </c>
      <c r="G102" s="912">
        <v>39.543590999999999</v>
      </c>
      <c r="H102" s="912">
        <v>-118.56045</v>
      </c>
      <c r="I102" s="914">
        <v>5.2686705479000002</v>
      </c>
      <c r="J102" s="912" t="s">
        <v>103</v>
      </c>
      <c r="K102" s="912" t="s">
        <v>828</v>
      </c>
      <c r="L102" s="915">
        <v>26.2</v>
      </c>
      <c r="M102" s="915">
        <v>21.8</v>
      </c>
      <c r="N102" s="915">
        <v>1.2018348623853199</v>
      </c>
      <c r="O102" s="912" t="s">
        <v>831</v>
      </c>
      <c r="P102" s="912" t="s">
        <v>831</v>
      </c>
      <c r="Q102" s="912">
        <v>16.2</v>
      </c>
      <c r="R102" s="912">
        <v>180</v>
      </c>
      <c r="S102" s="916" t="s">
        <v>924</v>
      </c>
      <c r="AC102" s="917">
        <v>0.23091531755915315</v>
      </c>
      <c r="AD102" s="917">
        <v>0.22381174761311748</v>
      </c>
      <c r="AE102" s="917">
        <v>0.21663034454130348</v>
      </c>
      <c r="AF102" s="917">
        <v>0.21989878291107803</v>
      </c>
      <c r="AG102" s="917">
        <v>0.20871731008717309</v>
      </c>
      <c r="AH102" s="917">
        <v>0.20507471980074721</v>
      </c>
      <c r="AI102" s="917">
        <v>0.20432233291822333</v>
      </c>
      <c r="AJ102" s="918"/>
      <c r="AK102" s="918"/>
      <c r="AM102" s="919">
        <v>161.94296837625839</v>
      </c>
    </row>
    <row r="103" spans="1:39" x14ac:dyDescent="0.4">
      <c r="A103" s="912">
        <v>57442</v>
      </c>
      <c r="B103" s="912" t="s">
        <v>925</v>
      </c>
      <c r="C103" s="913">
        <v>41015</v>
      </c>
      <c r="D103" s="912">
        <v>2012</v>
      </c>
      <c r="E103" s="912" t="s">
        <v>99</v>
      </c>
      <c r="F103" s="912" t="s">
        <v>71</v>
      </c>
      <c r="G103" s="912">
        <v>35.624341000000001</v>
      </c>
      <c r="H103" s="912">
        <v>-115.35256099999999</v>
      </c>
      <c r="I103" s="914">
        <v>5.5147972602999999</v>
      </c>
      <c r="J103" s="912" t="s">
        <v>103</v>
      </c>
      <c r="K103" s="912" t="s">
        <v>830</v>
      </c>
      <c r="L103" s="915">
        <v>63.5</v>
      </c>
      <c r="M103" s="915">
        <v>52</v>
      </c>
      <c r="N103" s="915">
        <v>1.22115384615384</v>
      </c>
      <c r="O103" s="912" t="s">
        <v>831</v>
      </c>
      <c r="P103" s="912" t="s">
        <v>831</v>
      </c>
      <c r="Q103" s="912">
        <v>25</v>
      </c>
      <c r="R103" s="912">
        <v>180</v>
      </c>
      <c r="AC103" s="917">
        <v>0.26837021426062524</v>
      </c>
      <c r="AD103" s="917">
        <v>0.26297857393747803</v>
      </c>
      <c r="AE103" s="917">
        <v>0.2630532139093783</v>
      </c>
      <c r="AF103" s="917">
        <v>0.25734289617486339</v>
      </c>
      <c r="AG103" s="917">
        <v>0.25598656480505799</v>
      </c>
      <c r="AH103" s="917">
        <v>0.25916315419740082</v>
      </c>
      <c r="AI103" s="917">
        <v>0.24955216016859855</v>
      </c>
      <c r="AJ103" s="918">
        <v>24.5628524374332</v>
      </c>
      <c r="AK103" s="918">
        <v>3.78270368199999</v>
      </c>
      <c r="AL103" s="919">
        <v>134.17296521757345</v>
      </c>
      <c r="AM103" s="919">
        <v>145.3143919613114</v>
      </c>
    </row>
    <row r="104" spans="1:39" x14ac:dyDescent="0.4">
      <c r="A104" s="912">
        <v>58017</v>
      </c>
      <c r="B104" s="912" t="s">
        <v>926</v>
      </c>
      <c r="C104" s="913">
        <v>41234</v>
      </c>
      <c r="D104" s="912">
        <v>2012</v>
      </c>
      <c r="E104" s="912" t="s">
        <v>8</v>
      </c>
      <c r="F104" s="912" t="s">
        <v>71</v>
      </c>
      <c r="G104" s="912">
        <v>35.804620999999997</v>
      </c>
      <c r="H104" s="912">
        <v>-114.967071</v>
      </c>
      <c r="I104" s="914">
        <v>5.4780166667000003</v>
      </c>
      <c r="J104" s="912" t="s">
        <v>103</v>
      </c>
      <c r="K104" s="912" t="s">
        <v>830</v>
      </c>
      <c r="L104" s="915">
        <v>114.375</v>
      </c>
      <c r="M104" s="915">
        <v>92</v>
      </c>
      <c r="N104" s="915">
        <v>1.2432065217391299</v>
      </c>
      <c r="O104" s="912" t="s">
        <v>831</v>
      </c>
      <c r="P104" s="912" t="s">
        <v>831</v>
      </c>
      <c r="Q104" s="912">
        <v>25</v>
      </c>
      <c r="R104" s="912">
        <v>180</v>
      </c>
      <c r="AC104" s="917">
        <v>0.28158485656144511</v>
      </c>
      <c r="AD104" s="917">
        <v>0.27818742753623199</v>
      </c>
      <c r="AE104" s="917">
        <v>0.28393746818975024</v>
      </c>
      <c r="AF104" s="917">
        <v>0.27803901806314452</v>
      </c>
      <c r="AG104" s="917">
        <v>0.27879928820395783</v>
      </c>
      <c r="AH104" s="917">
        <v>0.27966121042618003</v>
      </c>
      <c r="AI104" s="917">
        <v>0.27257229832572299</v>
      </c>
      <c r="AJ104" s="918">
        <v>22.945781052811899</v>
      </c>
      <c r="AK104" s="918">
        <v>4.9692912306859602</v>
      </c>
      <c r="AL104" s="919">
        <v>111.9409899558503</v>
      </c>
      <c r="AM104" s="919">
        <v>65.786803029297673</v>
      </c>
    </row>
    <row r="105" spans="1:39" x14ac:dyDescent="0.4">
      <c r="A105" s="912">
        <v>57256</v>
      </c>
      <c r="B105" s="912" t="s">
        <v>927</v>
      </c>
      <c r="C105" s="913">
        <v>41198</v>
      </c>
      <c r="D105" s="912">
        <v>2012</v>
      </c>
      <c r="E105" s="912" t="s">
        <v>1</v>
      </c>
      <c r="F105" s="912" t="s">
        <v>21</v>
      </c>
      <c r="G105" s="912">
        <v>40.860142000000003</v>
      </c>
      <c r="H105" s="912">
        <v>-75.852205999999995</v>
      </c>
      <c r="I105" s="914">
        <v>3.8493595890000001</v>
      </c>
      <c r="J105" s="912" t="s">
        <v>103</v>
      </c>
      <c r="K105" s="912" t="s">
        <v>828</v>
      </c>
      <c r="L105" s="915">
        <v>11.476000000000001</v>
      </c>
      <c r="M105" s="915">
        <v>10</v>
      </c>
      <c r="N105" s="915">
        <v>1.1476</v>
      </c>
      <c r="O105" s="912" t="s">
        <v>831</v>
      </c>
      <c r="P105" s="912" t="s">
        <v>831</v>
      </c>
      <c r="Q105" s="912">
        <v>25</v>
      </c>
      <c r="R105" s="912">
        <v>180</v>
      </c>
      <c r="AC105" s="917">
        <v>0.15882945205479448</v>
      </c>
      <c r="AD105" s="917">
        <v>0.1588356164383562</v>
      </c>
      <c r="AE105" s="917">
        <v>0.16605022831050228</v>
      </c>
      <c r="AF105" s="917">
        <v>0.17211976320582881</v>
      </c>
      <c r="AG105" s="917">
        <v>0.15945205479452054</v>
      </c>
      <c r="AH105" s="917">
        <v>0.1406849315068493</v>
      </c>
      <c r="AI105" s="917">
        <v>0.15336757990867581</v>
      </c>
      <c r="AJ105" s="918">
        <v>23.1146238140816</v>
      </c>
      <c r="AK105" s="918">
        <v>15.5728740867692</v>
      </c>
      <c r="AM105" s="919">
        <v>284.74041187125323</v>
      </c>
    </row>
    <row r="106" spans="1:39" x14ac:dyDescent="0.4">
      <c r="A106" s="912">
        <v>58401</v>
      </c>
      <c r="B106" s="912" t="s">
        <v>928</v>
      </c>
      <c r="C106" s="913">
        <v>41263</v>
      </c>
      <c r="D106" s="912">
        <v>2012</v>
      </c>
      <c r="E106" s="912" t="s">
        <v>100</v>
      </c>
      <c r="F106" s="912" t="s">
        <v>567</v>
      </c>
      <c r="G106" s="912">
        <v>35.097161</v>
      </c>
      <c r="H106" s="912">
        <v>-85.128339999999994</v>
      </c>
      <c r="I106" s="914">
        <v>4.3379680365000004</v>
      </c>
      <c r="J106" s="912" t="s">
        <v>103</v>
      </c>
      <c r="K106" s="912" t="s">
        <v>828</v>
      </c>
      <c r="L106" s="915">
        <v>9.5760000000000005</v>
      </c>
      <c r="M106" s="915">
        <v>7.6</v>
      </c>
      <c r="N106" s="915">
        <v>1.26</v>
      </c>
      <c r="O106" s="912" t="s">
        <v>831</v>
      </c>
      <c r="P106" s="912" t="s">
        <v>831</v>
      </c>
      <c r="Q106" s="912">
        <v>25</v>
      </c>
      <c r="R106" s="912">
        <v>181</v>
      </c>
      <c r="AC106" s="917">
        <v>0.1998017303532805</v>
      </c>
      <c r="AD106" s="917">
        <v>0.20954998798365781</v>
      </c>
      <c r="AE106" s="917">
        <v>0.19422915164623894</v>
      </c>
      <c r="AF106" s="917">
        <v>0.21428015051289429</v>
      </c>
      <c r="AG106" s="917">
        <v>0.19322278298485943</v>
      </c>
      <c r="AH106" s="917">
        <v>0.17468757510213892</v>
      </c>
      <c r="AI106" s="917">
        <v>0.18598293679403993</v>
      </c>
      <c r="AJ106" s="918">
        <v>27.392633002008399</v>
      </c>
      <c r="AK106" s="918">
        <v>15.488080679999999</v>
      </c>
      <c r="AM106" s="919">
        <v>185.45829661858755</v>
      </c>
    </row>
    <row r="107" spans="1:39" x14ac:dyDescent="0.4">
      <c r="A107" s="912">
        <v>58068</v>
      </c>
      <c r="B107" s="912" t="s">
        <v>929</v>
      </c>
      <c r="C107" s="913">
        <v>41047</v>
      </c>
      <c r="D107" s="912">
        <v>2012</v>
      </c>
      <c r="E107" s="912" t="s">
        <v>2</v>
      </c>
      <c r="F107" s="912" t="s">
        <v>22</v>
      </c>
      <c r="G107" s="912">
        <v>29.241810999999998</v>
      </c>
      <c r="H107" s="912">
        <v>-98.418049999999994</v>
      </c>
      <c r="I107" s="914">
        <v>4.7920499999999997</v>
      </c>
      <c r="J107" s="912" t="s">
        <v>103</v>
      </c>
      <c r="K107" s="912" t="s">
        <v>828</v>
      </c>
      <c r="L107" s="915">
        <v>11.5665</v>
      </c>
      <c r="M107" s="915">
        <v>9.9</v>
      </c>
      <c r="N107" s="915">
        <v>1.1683333333333299</v>
      </c>
      <c r="O107" s="912" t="s">
        <v>180</v>
      </c>
      <c r="P107" s="912" t="s">
        <v>805</v>
      </c>
      <c r="Q107" s="912" t="s">
        <v>180</v>
      </c>
      <c r="R107" s="912">
        <v>180</v>
      </c>
      <c r="AC107" s="917">
        <v>0.21413910797472435</v>
      </c>
      <c r="AD107" s="917">
        <v>0.22191088971910883</v>
      </c>
      <c r="AE107" s="917">
        <v>0.20470688621373542</v>
      </c>
      <c r="AF107" s="917">
        <v>0.22243150999981595</v>
      </c>
      <c r="AG107" s="917">
        <v>0.22097689220976885</v>
      </c>
      <c r="AH107" s="917">
        <v>0.18742216687422164</v>
      </c>
      <c r="AI107" s="917">
        <v>0.19025875190258745</v>
      </c>
      <c r="AJ107" s="918">
        <v>66.078825870343195</v>
      </c>
      <c r="AK107" s="918">
        <v>0</v>
      </c>
      <c r="AM107" s="919">
        <v>203.01410616950585</v>
      </c>
    </row>
    <row r="108" spans="1:39" x14ac:dyDescent="0.4">
      <c r="A108" s="912">
        <v>58027</v>
      </c>
      <c r="B108" s="912" t="s">
        <v>930</v>
      </c>
      <c r="C108" s="913">
        <v>41047</v>
      </c>
      <c r="D108" s="912">
        <v>2012</v>
      </c>
      <c r="E108" s="912" t="s">
        <v>2</v>
      </c>
      <c r="F108" s="912" t="s">
        <v>22</v>
      </c>
      <c r="G108" s="912">
        <v>29.234110999999999</v>
      </c>
      <c r="H108" s="912">
        <v>-98.428871000000001</v>
      </c>
      <c r="I108" s="914">
        <v>4.7920499999999997</v>
      </c>
      <c r="J108" s="912" t="s">
        <v>103</v>
      </c>
      <c r="K108" s="912" t="s">
        <v>828</v>
      </c>
      <c r="L108" s="915">
        <v>11.5665</v>
      </c>
      <c r="M108" s="915">
        <v>9.9</v>
      </c>
      <c r="N108" s="915">
        <v>1.1683333333333299</v>
      </c>
      <c r="O108" s="912" t="s">
        <v>180</v>
      </c>
      <c r="P108" s="912" t="s">
        <v>805</v>
      </c>
      <c r="Q108" s="912" t="s">
        <v>180</v>
      </c>
      <c r="R108" s="912">
        <v>180</v>
      </c>
      <c r="AC108" s="917">
        <v>0.22697292560306251</v>
      </c>
      <c r="AD108" s="917">
        <v>0.22358286056916185</v>
      </c>
      <c r="AE108" s="917">
        <v>0.2019510170195101</v>
      </c>
      <c r="AF108" s="917">
        <v>0.22118958252838028</v>
      </c>
      <c r="AG108" s="917">
        <v>0.22093076887597429</v>
      </c>
      <c r="AH108" s="917">
        <v>0.1929569669295696</v>
      </c>
      <c r="AI108" s="917">
        <v>0.19939117199391165</v>
      </c>
      <c r="AJ108" s="918">
        <v>66.645515254824403</v>
      </c>
      <c r="AK108" s="918">
        <v>0</v>
      </c>
      <c r="AM108" s="919">
        <v>196.20443211035035</v>
      </c>
    </row>
    <row r="109" spans="1:39" x14ac:dyDescent="0.4">
      <c r="A109" s="912">
        <v>58009</v>
      </c>
      <c r="B109" s="912" t="s">
        <v>931</v>
      </c>
      <c r="C109" s="913">
        <v>41122</v>
      </c>
      <c r="D109" s="912">
        <v>2012</v>
      </c>
      <c r="E109" s="912" t="s">
        <v>2</v>
      </c>
      <c r="F109" s="912" t="s">
        <v>22</v>
      </c>
      <c r="G109" s="912">
        <v>29.225860999999998</v>
      </c>
      <c r="H109" s="912">
        <v>-98.672030000000007</v>
      </c>
      <c r="I109" s="914">
        <v>4.7976424658000001</v>
      </c>
      <c r="J109" s="912" t="s">
        <v>103</v>
      </c>
      <c r="K109" s="912" t="s">
        <v>828</v>
      </c>
      <c r="L109" s="915">
        <v>12.3</v>
      </c>
      <c r="M109" s="915">
        <v>10.6</v>
      </c>
      <c r="N109" s="915">
        <v>1.1603773584905599</v>
      </c>
      <c r="O109" s="912" t="s">
        <v>180</v>
      </c>
      <c r="P109" s="912" t="s">
        <v>805</v>
      </c>
      <c r="Q109" s="912" t="s">
        <v>180</v>
      </c>
      <c r="R109" s="912">
        <v>180</v>
      </c>
      <c r="AC109" s="917">
        <v>0.23122899974153538</v>
      </c>
      <c r="AD109" s="917">
        <v>0.22346428879124677</v>
      </c>
      <c r="AE109" s="917">
        <v>0.20983027483415184</v>
      </c>
      <c r="AF109" s="917">
        <v>0.22664492903048425</v>
      </c>
      <c r="AG109" s="917">
        <v>0.22252735418282082</v>
      </c>
      <c r="AH109" s="917">
        <v>0.17686525372619977</v>
      </c>
      <c r="AI109" s="917">
        <v>0.19477470491944524</v>
      </c>
      <c r="AJ109" s="918">
        <v>65.082670321973794</v>
      </c>
      <c r="AK109" s="918">
        <v>0</v>
      </c>
      <c r="AM109" s="919">
        <v>197.90282080966307</v>
      </c>
    </row>
    <row r="110" spans="1:39" x14ac:dyDescent="0.4">
      <c r="A110" s="912">
        <v>59454</v>
      </c>
      <c r="B110" s="912" t="s">
        <v>932</v>
      </c>
      <c r="C110" s="913">
        <v>41453</v>
      </c>
      <c r="D110" s="912">
        <v>2013</v>
      </c>
      <c r="E110" s="912" t="s">
        <v>99</v>
      </c>
      <c r="F110" s="912" t="s">
        <v>51</v>
      </c>
      <c r="G110" s="912">
        <v>32.145521000000002</v>
      </c>
      <c r="H110" s="912">
        <v>-110.87951</v>
      </c>
      <c r="I110" s="914">
        <v>5.7976952055000002</v>
      </c>
      <c r="J110" s="912" t="s">
        <v>103</v>
      </c>
      <c r="K110" s="912" t="s">
        <v>828</v>
      </c>
      <c r="L110" s="915">
        <v>12.6936</v>
      </c>
      <c r="M110" s="915">
        <v>9</v>
      </c>
      <c r="N110" s="915">
        <v>1.4104000000000001</v>
      </c>
      <c r="O110" s="912" t="s">
        <v>180</v>
      </c>
      <c r="P110" s="912" t="s">
        <v>805</v>
      </c>
      <c r="Q110" s="912" t="s">
        <v>180</v>
      </c>
      <c r="R110" s="912">
        <v>180</v>
      </c>
      <c r="AD110" s="917">
        <v>0.31887366818873669</v>
      </c>
      <c r="AE110" s="917">
        <v>0.2945712836123795</v>
      </c>
      <c r="AF110" s="917">
        <v>0.29791540174053838</v>
      </c>
      <c r="AG110" s="917">
        <v>0.33496955859969557</v>
      </c>
      <c r="AH110" s="917">
        <v>0.31610857432775241</v>
      </c>
      <c r="AI110" s="917">
        <v>0.31300101471334352</v>
      </c>
      <c r="AJ110" s="918"/>
      <c r="AK110" s="918"/>
      <c r="AL110" s="919">
        <v>133.87399430328566</v>
      </c>
      <c r="AM110" s="919">
        <v>79.549591317213199</v>
      </c>
    </row>
    <row r="111" spans="1:39" x14ac:dyDescent="0.4">
      <c r="A111" s="912">
        <v>58383</v>
      </c>
      <c r="B111" s="912" t="s">
        <v>247</v>
      </c>
      <c r="C111" s="913">
        <v>41300</v>
      </c>
      <c r="D111" s="912">
        <v>2013</v>
      </c>
      <c r="E111" s="912" t="s">
        <v>99</v>
      </c>
      <c r="F111" s="912" t="s">
        <v>51</v>
      </c>
      <c r="G111" s="912">
        <v>33.026390999999997</v>
      </c>
      <c r="H111" s="912">
        <v>-113.35424999999999</v>
      </c>
      <c r="I111" s="914">
        <v>5.8588940639000002</v>
      </c>
      <c r="J111" s="912" t="s">
        <v>103</v>
      </c>
      <c r="K111" s="912" t="s">
        <v>828</v>
      </c>
      <c r="L111" s="915">
        <v>21</v>
      </c>
      <c r="M111" s="915">
        <v>14</v>
      </c>
      <c r="N111" s="915">
        <v>1.5</v>
      </c>
      <c r="O111" s="912" t="s">
        <v>180</v>
      </c>
      <c r="P111" s="912" t="s">
        <v>805</v>
      </c>
      <c r="Q111" s="912" t="s">
        <v>180</v>
      </c>
      <c r="R111" s="912">
        <v>180</v>
      </c>
      <c r="AD111" s="917">
        <v>0.34916014350945856</v>
      </c>
      <c r="AE111" s="917">
        <v>0.35735485975211995</v>
      </c>
      <c r="AF111" s="917">
        <v>0.30171740827478533</v>
      </c>
      <c r="AG111" s="917">
        <v>0.29680365296803651</v>
      </c>
      <c r="AH111" s="917">
        <v>0.30220156555772992</v>
      </c>
      <c r="AI111" s="917">
        <v>0.2988095238095238</v>
      </c>
      <c r="AJ111" s="918">
        <v>20.5855735833639</v>
      </c>
      <c r="AK111" s="918">
        <v>7.6899539460000002</v>
      </c>
      <c r="AM111" s="919">
        <v>136.78415315764363</v>
      </c>
    </row>
    <row r="112" spans="1:39" x14ac:dyDescent="0.4">
      <c r="A112" s="912">
        <v>58262</v>
      </c>
      <c r="B112" s="912" t="s">
        <v>933</v>
      </c>
      <c r="C112" s="913">
        <v>41627</v>
      </c>
      <c r="D112" s="912">
        <v>2013</v>
      </c>
      <c r="E112" s="912" t="s">
        <v>99</v>
      </c>
      <c r="F112" s="912" t="s">
        <v>51</v>
      </c>
      <c r="G112" s="912">
        <v>33.498421</v>
      </c>
      <c r="H112" s="912">
        <v>-112.81325</v>
      </c>
      <c r="I112" s="914">
        <v>5.8128221461000003</v>
      </c>
      <c r="J112" s="912" t="s">
        <v>103</v>
      </c>
      <c r="K112" s="912" t="s">
        <v>828</v>
      </c>
      <c r="L112" s="915">
        <v>19.3</v>
      </c>
      <c r="M112" s="915">
        <v>14.8</v>
      </c>
      <c r="N112" s="915">
        <v>1.3040540540540499</v>
      </c>
      <c r="O112" s="912" t="s">
        <v>180</v>
      </c>
      <c r="P112" s="912" t="s">
        <v>805</v>
      </c>
      <c r="Q112" s="912" t="s">
        <v>180</v>
      </c>
      <c r="R112" s="912">
        <v>180</v>
      </c>
      <c r="AD112" s="917">
        <v>0.30500761035007612</v>
      </c>
      <c r="AE112" s="917">
        <v>0.30217656012176564</v>
      </c>
      <c r="AF112" s="917">
        <v>0.31376745598057071</v>
      </c>
      <c r="AG112" s="917">
        <v>0.30493911719939121</v>
      </c>
      <c r="AH112" s="917">
        <v>0.30782343987823446</v>
      </c>
      <c r="AI112" s="917">
        <v>0.29662100456620999</v>
      </c>
      <c r="AJ112" s="918">
        <v>21.0786810099574</v>
      </c>
      <c r="AK112" s="918">
        <v>7.9783779609999996</v>
      </c>
      <c r="AL112" s="919">
        <v>74.409786058782956</v>
      </c>
      <c r="AM112" s="919">
        <v>104.58649049793489</v>
      </c>
    </row>
    <row r="113" spans="1:39" x14ac:dyDescent="0.4">
      <c r="A113" s="912">
        <v>58501</v>
      </c>
      <c r="B113" s="912" t="s">
        <v>934</v>
      </c>
      <c r="C113" s="913">
        <v>41609</v>
      </c>
      <c r="D113" s="912">
        <v>2013</v>
      </c>
      <c r="E113" s="912" t="s">
        <v>99</v>
      </c>
      <c r="F113" s="912" t="s">
        <v>51</v>
      </c>
      <c r="G113" s="912">
        <v>33.020681000000003</v>
      </c>
      <c r="H113" s="912">
        <v>-112.661681</v>
      </c>
      <c r="I113" s="914">
        <v>5.8092182648000001</v>
      </c>
      <c r="J113" s="912" t="s">
        <v>103</v>
      </c>
      <c r="K113" s="912" t="s">
        <v>828</v>
      </c>
      <c r="L113" s="915">
        <v>20.2</v>
      </c>
      <c r="M113" s="915">
        <v>15</v>
      </c>
      <c r="N113" s="915">
        <v>1.34666666666666</v>
      </c>
      <c r="O113" s="912" t="s">
        <v>180</v>
      </c>
      <c r="P113" s="912" t="s">
        <v>805</v>
      </c>
      <c r="Q113" s="912" t="s">
        <v>180</v>
      </c>
      <c r="R113" s="912">
        <v>190</v>
      </c>
      <c r="AD113" s="917">
        <v>0.33980974124809743</v>
      </c>
      <c r="AE113" s="917">
        <v>0.32562404870624051</v>
      </c>
      <c r="AF113" s="917">
        <v>0.33497267759562843</v>
      </c>
      <c r="AG113" s="917">
        <v>0.32329528158295279</v>
      </c>
      <c r="AH113" s="917">
        <v>0.31654490106544908</v>
      </c>
      <c r="AI113" s="917">
        <v>0.32914764079147635</v>
      </c>
      <c r="AJ113" s="918">
        <v>22.680170133709499</v>
      </c>
      <c r="AK113" s="918">
        <v>7.8582818149999998</v>
      </c>
      <c r="AL113" s="919">
        <v>82.937356166687763</v>
      </c>
      <c r="AM113" s="919">
        <v>97.285756495090112</v>
      </c>
    </row>
    <row r="114" spans="1:39" x14ac:dyDescent="0.4">
      <c r="A114" s="912">
        <v>57997</v>
      </c>
      <c r="B114" s="912" t="s">
        <v>935</v>
      </c>
      <c r="C114" s="913">
        <v>41364</v>
      </c>
      <c r="D114" s="912">
        <v>2013</v>
      </c>
      <c r="E114" s="912" t="s">
        <v>99</v>
      </c>
      <c r="F114" s="912" t="s">
        <v>51</v>
      </c>
      <c r="G114" s="912">
        <v>32.639431000000002</v>
      </c>
      <c r="H114" s="912">
        <v>-114.4316</v>
      </c>
      <c r="I114" s="914">
        <v>5.8991789953999998</v>
      </c>
      <c r="J114" s="912" t="s">
        <v>103</v>
      </c>
      <c r="K114" s="912" t="s">
        <v>828</v>
      </c>
      <c r="L114" s="915">
        <v>52</v>
      </c>
      <c r="M114" s="915">
        <v>37.44</v>
      </c>
      <c r="N114" s="915">
        <v>1.38888888888888</v>
      </c>
      <c r="O114" s="912" t="s">
        <v>180</v>
      </c>
      <c r="P114" s="912" t="s">
        <v>805</v>
      </c>
      <c r="Q114" s="912" t="s">
        <v>180</v>
      </c>
      <c r="R114" s="912">
        <v>180</v>
      </c>
      <c r="AD114" s="917">
        <v>0.34581052667525275</v>
      </c>
      <c r="AE114" s="917">
        <v>0.33789222573469152</v>
      </c>
      <c r="AF114" s="917">
        <v>0.29468825895567702</v>
      </c>
      <c r="AG114" s="917">
        <v>0.29144957655231629</v>
      </c>
      <c r="AH114" s="917">
        <v>0.28363494223939428</v>
      </c>
      <c r="AI114" s="917">
        <v>0.29121175311243813</v>
      </c>
      <c r="AJ114" s="918">
        <v>22.809320590203299</v>
      </c>
      <c r="AK114" s="918">
        <v>8.2034605500000009</v>
      </c>
      <c r="AM114" s="919">
        <v>120.66650517177925</v>
      </c>
    </row>
    <row r="115" spans="1:39" x14ac:dyDescent="0.4">
      <c r="A115" s="912">
        <v>57680</v>
      </c>
      <c r="B115" s="912" t="s">
        <v>936</v>
      </c>
      <c r="C115" s="913">
        <v>41591</v>
      </c>
      <c r="D115" s="912">
        <v>2013</v>
      </c>
      <c r="E115" s="912" t="s">
        <v>99</v>
      </c>
      <c r="F115" s="912" t="s">
        <v>51</v>
      </c>
      <c r="G115" s="912">
        <v>33.304951000000003</v>
      </c>
      <c r="H115" s="912">
        <v>-112.83365000000001</v>
      </c>
      <c r="I115" s="914">
        <v>5.8517682647999996</v>
      </c>
      <c r="J115" s="912" t="s">
        <v>103</v>
      </c>
      <c r="K115" s="912" t="s">
        <v>828</v>
      </c>
      <c r="L115" s="915">
        <v>174.9</v>
      </c>
      <c r="M115" s="915">
        <v>129</v>
      </c>
      <c r="N115" s="915">
        <v>1.35581395348837</v>
      </c>
      <c r="O115" s="912" t="s">
        <v>180</v>
      </c>
      <c r="P115" s="912" t="s">
        <v>805</v>
      </c>
      <c r="Q115" s="912" t="s">
        <v>180</v>
      </c>
      <c r="R115" s="912">
        <v>180</v>
      </c>
      <c r="AD115" s="917">
        <v>0.3231071466496761</v>
      </c>
      <c r="AE115" s="917">
        <v>0.31588527839722486</v>
      </c>
      <c r="AF115" s="917">
        <v>0.32158187543242822</v>
      </c>
      <c r="AG115" s="917">
        <v>0.3167923259353651</v>
      </c>
      <c r="AH115" s="917">
        <v>0.29655941382605927</v>
      </c>
      <c r="AI115" s="917">
        <v>0.3082988212806626</v>
      </c>
      <c r="AJ115" s="918">
        <v>22.831122826420099</v>
      </c>
      <c r="AK115" s="918">
        <v>7.7951115069999997</v>
      </c>
      <c r="AL115" s="919">
        <v>107.59637847732819</v>
      </c>
      <c r="AM115" s="919">
        <v>130.22222075193292</v>
      </c>
    </row>
    <row r="116" spans="1:39" x14ac:dyDescent="0.4">
      <c r="A116" s="912">
        <v>57306</v>
      </c>
      <c r="B116" s="912" t="s">
        <v>937</v>
      </c>
      <c r="C116" s="913">
        <v>41334</v>
      </c>
      <c r="D116" s="912">
        <v>2013</v>
      </c>
      <c r="E116" s="912" t="s">
        <v>99</v>
      </c>
      <c r="F116" s="912" t="s">
        <v>41</v>
      </c>
      <c r="G116" s="912">
        <v>35.229061000000002</v>
      </c>
      <c r="H116" s="912">
        <v>-118.19559</v>
      </c>
      <c r="I116" s="914">
        <v>5.7857828766999999</v>
      </c>
      <c r="J116" s="912" t="s">
        <v>103</v>
      </c>
      <c r="K116" s="912" t="s">
        <v>828</v>
      </c>
      <c r="L116" s="915">
        <v>9.75</v>
      </c>
      <c r="M116" s="915">
        <v>8.5</v>
      </c>
      <c r="N116" s="915">
        <v>1.1470588235294099</v>
      </c>
      <c r="O116" s="912" t="s">
        <v>831</v>
      </c>
      <c r="P116" s="912" t="s">
        <v>831</v>
      </c>
      <c r="Q116" s="912">
        <v>30</v>
      </c>
      <c r="R116" s="912">
        <v>180</v>
      </c>
      <c r="AD116" s="917">
        <v>0.22394574268063389</v>
      </c>
      <c r="AE116" s="917">
        <v>0.1387187751813054</v>
      </c>
      <c r="AF116" s="917">
        <v>0.15325993785492339</v>
      </c>
      <c r="AG116" s="917">
        <v>0.19786462530217566</v>
      </c>
      <c r="AH116" s="917">
        <v>0.19689766317485902</v>
      </c>
      <c r="AI116" s="917">
        <v>0.17066881547139404</v>
      </c>
      <c r="AJ116" s="918"/>
      <c r="AK116" s="918"/>
      <c r="AM116" s="919">
        <v>347.35485003694441</v>
      </c>
    </row>
    <row r="117" spans="1:39" x14ac:dyDescent="0.4">
      <c r="A117" s="912">
        <v>58227</v>
      </c>
      <c r="B117" s="912" t="s">
        <v>938</v>
      </c>
      <c r="C117" s="913">
        <v>41365</v>
      </c>
      <c r="D117" s="912">
        <v>2013</v>
      </c>
      <c r="E117" s="912" t="s">
        <v>8</v>
      </c>
      <c r="F117" s="912" t="s">
        <v>41</v>
      </c>
      <c r="G117" s="912">
        <v>34.190190999999999</v>
      </c>
      <c r="H117" s="912">
        <v>-116.09159</v>
      </c>
      <c r="I117" s="914">
        <v>5.7987392694000004</v>
      </c>
      <c r="J117" s="912" t="s">
        <v>103</v>
      </c>
      <c r="K117" s="912" t="s">
        <v>828</v>
      </c>
      <c r="L117" s="915">
        <v>10.97</v>
      </c>
      <c r="M117" s="915">
        <v>8.5</v>
      </c>
      <c r="N117" s="915">
        <v>1.29058823529411</v>
      </c>
      <c r="O117" s="912" t="s">
        <v>180</v>
      </c>
      <c r="P117" s="912" t="s">
        <v>805</v>
      </c>
      <c r="Q117" s="912" t="s">
        <v>180</v>
      </c>
      <c r="R117" s="912">
        <v>180</v>
      </c>
      <c r="AD117" s="917">
        <v>0.33018772196854385</v>
      </c>
      <c r="AE117" s="917">
        <v>0.32327498731608323</v>
      </c>
      <c r="AF117" s="917">
        <v>0.30775652701882217</v>
      </c>
      <c r="AG117" s="917">
        <v>0.32496194824961949</v>
      </c>
      <c r="AH117" s="917">
        <v>0.31207508878741758</v>
      </c>
      <c r="AI117" s="917">
        <v>0.31104769152714351</v>
      </c>
      <c r="AJ117" s="918">
        <v>15.893915927247701</v>
      </c>
      <c r="AK117" s="918">
        <v>3.7884668607748901</v>
      </c>
      <c r="AM117" s="919">
        <v>99.369874425920514</v>
      </c>
    </row>
    <row r="118" spans="1:39" x14ac:dyDescent="0.4">
      <c r="A118" s="912">
        <v>58206</v>
      </c>
      <c r="B118" s="912" t="s">
        <v>939</v>
      </c>
      <c r="C118" s="913">
        <v>41449</v>
      </c>
      <c r="D118" s="912">
        <v>2013</v>
      </c>
      <c r="E118" s="912" t="s">
        <v>8</v>
      </c>
      <c r="F118" s="912" t="s">
        <v>41</v>
      </c>
      <c r="G118" s="912">
        <v>36.141931</v>
      </c>
      <c r="H118" s="912">
        <v>-120.13271</v>
      </c>
      <c r="I118" s="914">
        <v>5.3794212329000004</v>
      </c>
      <c r="J118" s="912" t="s">
        <v>103</v>
      </c>
      <c r="K118" s="912" t="s">
        <v>828</v>
      </c>
      <c r="L118" s="915">
        <v>12.9</v>
      </c>
      <c r="M118" s="915">
        <v>10</v>
      </c>
      <c r="N118" s="915">
        <v>1.29</v>
      </c>
      <c r="O118" s="912" t="s">
        <v>831</v>
      </c>
      <c r="P118" s="912" t="s">
        <v>831</v>
      </c>
      <c r="Q118" s="912">
        <v>25</v>
      </c>
      <c r="R118" s="912">
        <v>180</v>
      </c>
      <c r="AD118" s="917">
        <v>0.26718036529680361</v>
      </c>
      <c r="AE118" s="917">
        <v>0.25283105022831054</v>
      </c>
      <c r="AF118" s="917">
        <v>0.25547586520947174</v>
      </c>
      <c r="AG118" s="917">
        <v>0.24606164383561649</v>
      </c>
      <c r="AH118" s="917">
        <v>0.24770547945205484</v>
      </c>
      <c r="AI118" s="917">
        <v>0.20619863013698631</v>
      </c>
      <c r="AJ118" s="918">
        <v>17.4435928793099</v>
      </c>
      <c r="AK118" s="918">
        <v>6.3150729158252998</v>
      </c>
      <c r="AM118" s="919">
        <v>160.64439623153586</v>
      </c>
    </row>
    <row r="119" spans="1:39" x14ac:dyDescent="0.4">
      <c r="A119" s="912">
        <v>58234</v>
      </c>
      <c r="B119" s="912" t="s">
        <v>940</v>
      </c>
      <c r="C119" s="913">
        <v>41365</v>
      </c>
      <c r="D119" s="912">
        <v>2013</v>
      </c>
      <c r="E119" s="912" t="s">
        <v>8</v>
      </c>
      <c r="F119" s="912" t="s">
        <v>41</v>
      </c>
      <c r="G119" s="912">
        <v>34.173141000000001</v>
      </c>
      <c r="H119" s="912">
        <v>-116.15367999999999</v>
      </c>
      <c r="I119" s="914">
        <v>5.8315438355999998</v>
      </c>
      <c r="J119" s="912" t="s">
        <v>103</v>
      </c>
      <c r="K119" s="912" t="s">
        <v>828</v>
      </c>
      <c r="L119" s="915">
        <v>14.638999999999999</v>
      </c>
      <c r="M119" s="915">
        <v>12</v>
      </c>
      <c r="N119" s="915">
        <v>1.2199166666666601</v>
      </c>
      <c r="O119" s="912" t="s">
        <v>180</v>
      </c>
      <c r="P119" s="912" t="s">
        <v>805</v>
      </c>
      <c r="Q119" s="912" t="s">
        <v>180</v>
      </c>
      <c r="R119" s="912">
        <v>180</v>
      </c>
      <c r="AD119" s="917">
        <v>0.31454528158295281</v>
      </c>
      <c r="AE119" s="917">
        <v>0.324781202435312</v>
      </c>
      <c r="AF119" s="917">
        <v>0.31416021554341228</v>
      </c>
      <c r="AG119" s="917">
        <v>0.31367009132420093</v>
      </c>
      <c r="AH119" s="917">
        <v>0.32388698630136986</v>
      </c>
      <c r="AI119" s="917">
        <v>0.3101503044140031</v>
      </c>
      <c r="AJ119" s="918">
        <v>15.2605439883322</v>
      </c>
      <c r="AK119" s="918">
        <v>4.0188302492960801</v>
      </c>
      <c r="AM119" s="919">
        <v>94.673006611960432</v>
      </c>
    </row>
    <row r="120" spans="1:39" x14ac:dyDescent="0.4">
      <c r="A120" s="912">
        <v>58621</v>
      </c>
      <c r="B120" s="912" t="s">
        <v>941</v>
      </c>
      <c r="C120" s="913">
        <v>41619</v>
      </c>
      <c r="D120" s="912">
        <v>2013</v>
      </c>
      <c r="E120" s="912" t="s">
        <v>99</v>
      </c>
      <c r="F120" s="912" t="s">
        <v>41</v>
      </c>
      <c r="G120" s="912">
        <v>32.803421</v>
      </c>
      <c r="H120" s="912">
        <v>-115.54585</v>
      </c>
      <c r="I120" s="914">
        <v>5.8721294521000003</v>
      </c>
      <c r="J120" s="912" t="s">
        <v>103</v>
      </c>
      <c r="K120" s="912" t="s">
        <v>828</v>
      </c>
      <c r="L120" s="915">
        <v>25.2</v>
      </c>
      <c r="M120" s="915">
        <v>20</v>
      </c>
      <c r="N120" s="915">
        <v>1.26</v>
      </c>
      <c r="O120" s="912" t="s">
        <v>180</v>
      </c>
      <c r="P120" s="912" t="s">
        <v>805</v>
      </c>
      <c r="Q120" s="912" t="s">
        <v>180</v>
      </c>
      <c r="R120" s="912">
        <v>180</v>
      </c>
      <c r="AD120" s="917">
        <v>0.2986415525114155</v>
      </c>
      <c r="AE120" s="917">
        <v>0.29560502283105022</v>
      </c>
      <c r="AF120" s="917">
        <v>0.29187158469945351</v>
      </c>
      <c r="AG120" s="917">
        <v>0.2798173515981735</v>
      </c>
      <c r="AH120" s="917">
        <v>0.27544520547945206</v>
      </c>
      <c r="AI120" s="917">
        <v>0.26658675799086762</v>
      </c>
      <c r="AJ120" s="918"/>
      <c r="AK120" s="918"/>
      <c r="AM120" s="919">
        <v>103.94643964181149</v>
      </c>
    </row>
    <row r="121" spans="1:39" x14ac:dyDescent="0.4">
      <c r="A121" s="912">
        <v>58373</v>
      </c>
      <c r="B121" s="912" t="s">
        <v>942</v>
      </c>
      <c r="C121" s="913">
        <v>41442</v>
      </c>
      <c r="D121" s="912">
        <v>2013</v>
      </c>
      <c r="E121" s="912" t="s">
        <v>8</v>
      </c>
      <c r="F121" s="912" t="s">
        <v>41</v>
      </c>
      <c r="G121" s="912">
        <v>35.875821000000002</v>
      </c>
      <c r="H121" s="912">
        <v>-119.45849</v>
      </c>
      <c r="I121" s="914">
        <v>5.3114335616000004</v>
      </c>
      <c r="J121" s="912" t="s">
        <v>103</v>
      </c>
      <c r="K121" s="912" t="s">
        <v>828</v>
      </c>
      <c r="L121" s="915">
        <v>26.795000000000002</v>
      </c>
      <c r="M121" s="915">
        <v>20</v>
      </c>
      <c r="N121" s="915">
        <v>1.33975</v>
      </c>
      <c r="O121" s="912" t="s">
        <v>180</v>
      </c>
      <c r="P121" s="912" t="s">
        <v>805</v>
      </c>
      <c r="Q121" s="912" t="s">
        <v>180</v>
      </c>
      <c r="R121" s="912">
        <v>180</v>
      </c>
      <c r="AD121" s="917">
        <v>0.30638127853881275</v>
      </c>
      <c r="AE121" s="917">
        <v>0.30232305936073062</v>
      </c>
      <c r="AF121" s="917">
        <v>0.3017304189435337</v>
      </c>
      <c r="AG121" s="917">
        <v>0.29622146118721454</v>
      </c>
      <c r="AH121" s="917">
        <v>0.29609018264840181</v>
      </c>
      <c r="AI121" s="917">
        <v>0.2694634703196348</v>
      </c>
      <c r="AJ121" s="918">
        <v>8.2530374633000996</v>
      </c>
      <c r="AK121" s="918">
        <v>4.4656827111833097</v>
      </c>
      <c r="AL121" s="919">
        <v>156.78919889199267</v>
      </c>
      <c r="AM121" s="919">
        <v>116.83166094709183</v>
      </c>
    </row>
    <row r="122" spans="1:39" x14ac:dyDescent="0.4">
      <c r="A122" s="912">
        <v>57891</v>
      </c>
      <c r="B122" s="912" t="s">
        <v>943</v>
      </c>
      <c r="C122" s="913">
        <v>41426</v>
      </c>
      <c r="D122" s="912">
        <v>2013</v>
      </c>
      <c r="E122" s="912" t="s">
        <v>8</v>
      </c>
      <c r="F122" s="912" t="s">
        <v>41</v>
      </c>
      <c r="G122" s="912">
        <v>36.163471000000001</v>
      </c>
      <c r="H122" s="912">
        <v>-119.65024</v>
      </c>
      <c r="I122" s="914">
        <v>5.3007287670999998</v>
      </c>
      <c r="J122" s="912" t="s">
        <v>103</v>
      </c>
      <c r="K122" s="912" t="s">
        <v>828</v>
      </c>
      <c r="L122" s="915">
        <v>25.5</v>
      </c>
      <c r="M122" s="915">
        <v>20</v>
      </c>
      <c r="N122" s="915">
        <v>1.2749999999999999</v>
      </c>
      <c r="O122" s="912" t="s">
        <v>180</v>
      </c>
      <c r="P122" s="912" t="s">
        <v>805</v>
      </c>
      <c r="Q122" s="912" t="s">
        <v>180</v>
      </c>
      <c r="R122" s="912">
        <v>180</v>
      </c>
      <c r="AD122" s="917">
        <v>0.2644520547945205</v>
      </c>
      <c r="AE122" s="917">
        <v>0.26345319634703201</v>
      </c>
      <c r="AF122" s="917">
        <v>0.2613957194899818</v>
      </c>
      <c r="AG122" s="917">
        <v>0.25157534246575342</v>
      </c>
      <c r="AH122" s="917">
        <v>0.2495262557077626</v>
      </c>
      <c r="AI122" s="917">
        <v>0.2459075342465753</v>
      </c>
      <c r="AJ122" s="918">
        <v>24.114344167826101</v>
      </c>
      <c r="AK122" s="918">
        <v>5.4681757491266803</v>
      </c>
      <c r="AM122" s="919">
        <v>157.82118311263196</v>
      </c>
    </row>
    <row r="123" spans="1:39" x14ac:dyDescent="0.4">
      <c r="A123" s="912">
        <v>57892</v>
      </c>
      <c r="B123" s="912" t="s">
        <v>944</v>
      </c>
      <c r="C123" s="913">
        <v>41426</v>
      </c>
      <c r="D123" s="912">
        <v>2013</v>
      </c>
      <c r="E123" s="912" t="s">
        <v>8</v>
      </c>
      <c r="F123" s="912" t="s">
        <v>41</v>
      </c>
      <c r="G123" s="912">
        <v>36.177210000000002</v>
      </c>
      <c r="H123" s="912">
        <v>-120.11144</v>
      </c>
      <c r="I123" s="914">
        <v>5.3794212329000004</v>
      </c>
      <c r="J123" s="912" t="s">
        <v>103</v>
      </c>
      <c r="K123" s="912" t="s">
        <v>828</v>
      </c>
      <c r="L123" s="915">
        <v>27.7</v>
      </c>
      <c r="M123" s="915">
        <v>20</v>
      </c>
      <c r="N123" s="915">
        <v>1.385</v>
      </c>
      <c r="O123" s="912" t="s">
        <v>831</v>
      </c>
      <c r="P123" s="912" t="s">
        <v>831</v>
      </c>
      <c r="Q123" s="912">
        <v>25</v>
      </c>
      <c r="R123" s="912">
        <v>179</v>
      </c>
      <c r="AD123" s="917">
        <v>0.27195205479452056</v>
      </c>
      <c r="AE123" s="917">
        <v>0.24673515981735156</v>
      </c>
      <c r="AF123" s="917">
        <v>0.2488444899817851</v>
      </c>
      <c r="AG123" s="917">
        <v>0.24188356164383562</v>
      </c>
      <c r="AH123" s="917">
        <v>0.24720890410958904</v>
      </c>
      <c r="AI123" s="917">
        <v>0.18969748858447488</v>
      </c>
      <c r="AJ123" s="918">
        <v>22.902562332797299</v>
      </c>
      <c r="AK123" s="918">
        <v>7.0708564620563399</v>
      </c>
      <c r="AM123" s="919">
        <v>161.72092137277065</v>
      </c>
    </row>
    <row r="124" spans="1:39" x14ac:dyDescent="0.4">
      <c r="A124" s="912">
        <v>58148</v>
      </c>
      <c r="B124" s="912" t="s">
        <v>945</v>
      </c>
      <c r="C124" s="913">
        <v>41432</v>
      </c>
      <c r="D124" s="912">
        <v>2013</v>
      </c>
      <c r="E124" s="912" t="s">
        <v>8</v>
      </c>
      <c r="F124" s="912" t="s">
        <v>41</v>
      </c>
      <c r="G124" s="912">
        <v>36.226111000000003</v>
      </c>
      <c r="H124" s="912">
        <v>-119.83416699999999</v>
      </c>
      <c r="I124" s="914">
        <v>5.3183070776000001</v>
      </c>
      <c r="J124" s="912" t="s">
        <v>103</v>
      </c>
      <c r="K124" s="912" t="s">
        <v>828</v>
      </c>
      <c r="L124" s="915">
        <v>27</v>
      </c>
      <c r="M124" s="915">
        <v>20</v>
      </c>
      <c r="N124" s="915">
        <v>1.35</v>
      </c>
      <c r="O124" s="912" t="s">
        <v>180</v>
      </c>
      <c r="P124" s="912" t="s">
        <v>805</v>
      </c>
      <c r="Q124" s="912" t="s">
        <v>180</v>
      </c>
      <c r="R124" s="912">
        <v>180</v>
      </c>
      <c r="AD124" s="917">
        <v>0.30290525114155253</v>
      </c>
      <c r="AE124" s="917">
        <v>0.30012557077625573</v>
      </c>
      <c r="AF124" s="917">
        <v>0.30198087431693987</v>
      </c>
      <c r="AG124" s="917">
        <v>0.26408105022831052</v>
      </c>
      <c r="AH124" s="917">
        <v>0.28019977168949761</v>
      </c>
      <c r="AI124" s="917">
        <v>0.27977168949771686</v>
      </c>
      <c r="AJ124" s="918">
        <v>24.203787531058701</v>
      </c>
      <c r="AK124" s="918">
        <v>4.81851362101846</v>
      </c>
      <c r="AM124" s="919">
        <v>128.65375746909922</v>
      </c>
    </row>
    <row r="125" spans="1:39" x14ac:dyDescent="0.4">
      <c r="A125" s="912">
        <v>58149</v>
      </c>
      <c r="B125" s="912" t="s">
        <v>946</v>
      </c>
      <c r="C125" s="913">
        <v>41426</v>
      </c>
      <c r="D125" s="912">
        <v>2013</v>
      </c>
      <c r="E125" s="912" t="s">
        <v>8</v>
      </c>
      <c r="F125" s="912" t="s">
        <v>41</v>
      </c>
      <c r="G125" s="912">
        <v>34.708888999999999</v>
      </c>
      <c r="H125" s="912">
        <v>-118.304722</v>
      </c>
      <c r="I125" s="914">
        <v>5.7811771690000002</v>
      </c>
      <c r="J125" s="912" t="s">
        <v>103</v>
      </c>
      <c r="K125" s="912" t="s">
        <v>828</v>
      </c>
      <c r="L125" s="915">
        <v>25.63</v>
      </c>
      <c r="M125" s="915">
        <v>20</v>
      </c>
      <c r="N125" s="915">
        <v>1.2814999999999901</v>
      </c>
      <c r="O125" s="912" t="s">
        <v>180</v>
      </c>
      <c r="P125" s="912" t="s">
        <v>805</v>
      </c>
      <c r="Q125" s="912" t="s">
        <v>180</v>
      </c>
      <c r="R125" s="912">
        <v>180</v>
      </c>
      <c r="AD125" s="917">
        <v>0.32952625570776262</v>
      </c>
      <c r="AE125" s="917">
        <v>0.3265525114155251</v>
      </c>
      <c r="AF125" s="917">
        <v>0.31803278688524594</v>
      </c>
      <c r="AG125" s="917">
        <v>0.31535958904109596</v>
      </c>
      <c r="AH125" s="917">
        <v>0.32050228310502282</v>
      </c>
      <c r="AI125" s="917">
        <v>0.28436073059360728</v>
      </c>
      <c r="AJ125" s="918">
        <v>25.949178162223301</v>
      </c>
      <c r="AK125" s="918">
        <v>4.7461751669360499</v>
      </c>
      <c r="AM125" s="919">
        <v>114.39376992466622</v>
      </c>
    </row>
    <row r="126" spans="1:39" x14ac:dyDescent="0.4">
      <c r="A126" s="912">
        <v>58374</v>
      </c>
      <c r="B126" s="912" t="s">
        <v>947</v>
      </c>
      <c r="C126" s="913">
        <v>41484</v>
      </c>
      <c r="D126" s="912">
        <v>2013</v>
      </c>
      <c r="E126" s="912" t="s">
        <v>8</v>
      </c>
      <c r="F126" s="912" t="s">
        <v>41</v>
      </c>
      <c r="G126" s="912">
        <v>36.142240999999999</v>
      </c>
      <c r="H126" s="912">
        <v>-119.57283099999999</v>
      </c>
      <c r="I126" s="914">
        <v>5.29148379</v>
      </c>
      <c r="J126" s="912" t="s">
        <v>103</v>
      </c>
      <c r="K126" s="912" t="s">
        <v>828</v>
      </c>
      <c r="L126" s="915">
        <v>26</v>
      </c>
      <c r="M126" s="915">
        <v>20</v>
      </c>
      <c r="N126" s="915">
        <v>1.3</v>
      </c>
      <c r="O126" s="912" t="s">
        <v>180</v>
      </c>
      <c r="P126" s="912" t="s">
        <v>805</v>
      </c>
      <c r="Q126" s="912" t="s">
        <v>180</v>
      </c>
      <c r="R126" s="912">
        <v>180</v>
      </c>
      <c r="AD126" s="917">
        <v>0.29239726027397261</v>
      </c>
      <c r="AE126" s="917">
        <v>0.29920091324200915</v>
      </c>
      <c r="AF126" s="917">
        <v>0.29131944444444446</v>
      </c>
      <c r="AG126" s="917">
        <v>0.29050228310502285</v>
      </c>
      <c r="AH126" s="917">
        <v>0.28850456621004561</v>
      </c>
      <c r="AI126" s="917">
        <v>0.25512557077625564</v>
      </c>
      <c r="AJ126" s="918">
        <v>9.3510712783243193</v>
      </c>
      <c r="AK126" s="918">
        <v>4.7586807773686903</v>
      </c>
      <c r="AM126" s="919">
        <v>117.91095812355317</v>
      </c>
    </row>
    <row r="127" spans="1:39" x14ac:dyDescent="0.4">
      <c r="A127" s="912">
        <v>58366</v>
      </c>
      <c r="B127" s="912" t="s">
        <v>948</v>
      </c>
      <c r="C127" s="913">
        <v>41355</v>
      </c>
      <c r="D127" s="912">
        <v>2013</v>
      </c>
      <c r="E127" s="912" t="s">
        <v>8</v>
      </c>
      <c r="F127" s="912" t="s">
        <v>41</v>
      </c>
      <c r="G127" s="912">
        <v>35.815430999999997</v>
      </c>
      <c r="H127" s="912">
        <v>-119.45104000000001</v>
      </c>
      <c r="I127" s="914">
        <v>5.3114335616000004</v>
      </c>
      <c r="J127" s="912" t="s">
        <v>103</v>
      </c>
      <c r="K127" s="912" t="s">
        <v>830</v>
      </c>
      <c r="L127" s="915">
        <v>23.5</v>
      </c>
      <c r="M127" s="915">
        <v>20.2</v>
      </c>
      <c r="N127" s="915">
        <v>1.16336633663366</v>
      </c>
      <c r="O127" s="912" t="s">
        <v>831</v>
      </c>
      <c r="P127" s="912" t="s">
        <v>831</v>
      </c>
      <c r="Q127" s="912">
        <v>18</v>
      </c>
      <c r="R127" s="912">
        <v>180</v>
      </c>
      <c r="AD127" s="917">
        <v>0.23749378362493795</v>
      </c>
      <c r="AE127" s="917">
        <v>0.23347574483475753</v>
      </c>
      <c r="AF127" s="917">
        <v>0.23250532020415163</v>
      </c>
      <c r="AG127" s="917">
        <v>0.21510353090103537</v>
      </c>
      <c r="AH127" s="917">
        <v>0.22479542474795433</v>
      </c>
      <c r="AI127" s="917">
        <v>0.21244744337447449</v>
      </c>
      <c r="AJ127" s="918">
        <v>6.6304781896683496</v>
      </c>
      <c r="AK127" s="918">
        <v>5.67057192631892</v>
      </c>
      <c r="AM127" s="919">
        <v>180.78210512517498</v>
      </c>
    </row>
    <row r="128" spans="1:39" x14ac:dyDescent="0.4">
      <c r="A128" s="912">
        <v>57455</v>
      </c>
      <c r="B128" s="912" t="s">
        <v>949</v>
      </c>
      <c r="C128" s="913">
        <v>41317</v>
      </c>
      <c r="D128" s="912">
        <v>2013</v>
      </c>
      <c r="E128" s="912" t="s">
        <v>8</v>
      </c>
      <c r="F128" s="912" t="s">
        <v>41</v>
      </c>
      <c r="G128" s="912">
        <v>33.291361000000002</v>
      </c>
      <c r="H128" s="912">
        <v>-116.35381</v>
      </c>
      <c r="I128" s="914">
        <v>5.8405652968000004</v>
      </c>
      <c r="J128" s="912" t="s">
        <v>103</v>
      </c>
      <c r="K128" s="912" t="s">
        <v>828</v>
      </c>
      <c r="L128" s="915">
        <v>33</v>
      </c>
      <c r="M128" s="915">
        <v>26</v>
      </c>
      <c r="N128" s="915">
        <v>1.2692307692307601</v>
      </c>
      <c r="O128" s="912" t="s">
        <v>180</v>
      </c>
      <c r="P128" s="912" t="s">
        <v>805</v>
      </c>
      <c r="Q128" s="912" t="s">
        <v>180</v>
      </c>
      <c r="R128" s="912">
        <v>180</v>
      </c>
      <c r="AD128" s="917">
        <v>0.32112111959957862</v>
      </c>
      <c r="AE128" s="917">
        <v>0.3148642623814541</v>
      </c>
      <c r="AF128" s="917">
        <v>0.31124758608308761</v>
      </c>
      <c r="AG128" s="917">
        <v>0.30305912232174204</v>
      </c>
      <c r="AH128" s="917">
        <v>0.29988130005268598</v>
      </c>
      <c r="AI128" s="917">
        <v>0.29136810677906566</v>
      </c>
      <c r="AJ128" s="918">
        <v>25.625428283489299</v>
      </c>
      <c r="AK128" s="918">
        <v>4.6046018274592697</v>
      </c>
      <c r="AL128" s="919">
        <v>130.67928018532925</v>
      </c>
      <c r="AM128" s="919">
        <v>124.49071994411862</v>
      </c>
    </row>
    <row r="129" spans="1:39" x14ac:dyDescent="0.4">
      <c r="A129" s="912">
        <v>57295</v>
      </c>
      <c r="B129" s="912" t="s">
        <v>950</v>
      </c>
      <c r="C129" s="913">
        <v>41298</v>
      </c>
      <c r="D129" s="912">
        <v>2013</v>
      </c>
      <c r="E129" s="912" t="s">
        <v>8</v>
      </c>
      <c r="F129" s="912" t="s">
        <v>41</v>
      </c>
      <c r="G129" s="912">
        <v>34.794361000000002</v>
      </c>
      <c r="H129" s="912">
        <v>-118.51049</v>
      </c>
      <c r="I129" s="914">
        <v>5.6237353881000001</v>
      </c>
      <c r="J129" s="912" t="s">
        <v>103</v>
      </c>
      <c r="K129" s="912" t="s">
        <v>830</v>
      </c>
      <c r="L129" s="915">
        <v>86.4</v>
      </c>
      <c r="M129" s="915">
        <v>66</v>
      </c>
      <c r="N129" s="915">
        <v>1.3090909090909</v>
      </c>
      <c r="O129" s="912" t="s">
        <v>831</v>
      </c>
      <c r="P129" s="912" t="s">
        <v>831</v>
      </c>
      <c r="Q129" s="912">
        <v>25</v>
      </c>
      <c r="R129" s="912">
        <v>180</v>
      </c>
      <c r="AD129" s="917">
        <v>0.28962815656565699</v>
      </c>
      <c r="AE129" s="917">
        <v>0.28849770323093976</v>
      </c>
      <c r="AF129" s="917">
        <v>0.28481768090743481</v>
      </c>
      <c r="AG129" s="917">
        <v>0.28181865988653709</v>
      </c>
      <c r="AH129" s="917">
        <v>0.28283046336654288</v>
      </c>
      <c r="AI129" s="917">
        <v>0.26798637055486374</v>
      </c>
      <c r="AJ129" s="918">
        <v>22.846280978464399</v>
      </c>
      <c r="AK129" s="918">
        <v>5.0095792198919504</v>
      </c>
      <c r="AL129" s="919">
        <v>135.88994944907773</v>
      </c>
      <c r="AM129" s="919">
        <v>143.70970308588124</v>
      </c>
    </row>
    <row r="130" spans="1:39" x14ac:dyDescent="0.4">
      <c r="A130" s="912">
        <v>57708</v>
      </c>
      <c r="B130" s="912" t="s">
        <v>951</v>
      </c>
      <c r="C130" s="913">
        <v>41508</v>
      </c>
      <c r="D130" s="912">
        <v>2013</v>
      </c>
      <c r="E130" s="912" t="s">
        <v>8</v>
      </c>
      <c r="F130" s="912" t="s">
        <v>41</v>
      </c>
      <c r="G130" s="912">
        <v>34.929571000000003</v>
      </c>
      <c r="H130" s="912">
        <v>-118.33254100000001</v>
      </c>
      <c r="I130" s="914">
        <v>5.8249045661999999</v>
      </c>
      <c r="J130" s="912" t="s">
        <v>103</v>
      </c>
      <c r="K130" s="912" t="s">
        <v>830</v>
      </c>
      <c r="L130" s="915">
        <v>143</v>
      </c>
      <c r="M130" s="915">
        <v>110</v>
      </c>
      <c r="N130" s="915">
        <v>1.3</v>
      </c>
      <c r="O130" s="912" t="s">
        <v>831</v>
      </c>
      <c r="P130" s="912" t="s">
        <v>831</v>
      </c>
      <c r="Q130" s="912">
        <v>20</v>
      </c>
      <c r="R130" s="912">
        <v>180</v>
      </c>
      <c r="S130" s="916" t="s">
        <v>910</v>
      </c>
      <c r="AD130" s="917">
        <v>0.29886156081361559</v>
      </c>
      <c r="AE130" s="917">
        <v>0.2904659609796596</v>
      </c>
      <c r="AF130" s="917">
        <v>0.27877959927140256</v>
      </c>
      <c r="AG130" s="917">
        <v>0.27938978829389788</v>
      </c>
      <c r="AH130" s="917">
        <v>0.27530095475300953</v>
      </c>
      <c r="AI130" s="917">
        <v>0.25646118721461192</v>
      </c>
      <c r="AJ130" s="918">
        <v>25.0569743395295</v>
      </c>
      <c r="AK130" s="918">
        <v>5.2740308403747003</v>
      </c>
      <c r="AL130" s="919">
        <v>115.19553556354373</v>
      </c>
      <c r="AM130" s="919">
        <v>109.13195520000586</v>
      </c>
    </row>
    <row r="131" spans="1:39" x14ac:dyDescent="0.4">
      <c r="A131" s="912">
        <v>57490</v>
      </c>
      <c r="B131" s="912" t="s">
        <v>952</v>
      </c>
      <c r="C131" s="913">
        <v>41596</v>
      </c>
      <c r="D131" s="912">
        <v>2013</v>
      </c>
      <c r="E131" s="912" t="s">
        <v>8</v>
      </c>
      <c r="F131" s="912" t="s">
        <v>41</v>
      </c>
      <c r="G131" s="912">
        <v>32.662210999999999</v>
      </c>
      <c r="H131" s="912">
        <v>-115.65951099999999</v>
      </c>
      <c r="I131" s="914">
        <v>5.6630150685</v>
      </c>
      <c r="J131" s="912" t="s">
        <v>103</v>
      </c>
      <c r="K131" s="912" t="s">
        <v>830</v>
      </c>
      <c r="L131" s="915">
        <v>172.3</v>
      </c>
      <c r="M131" s="915">
        <v>130</v>
      </c>
      <c r="N131" s="915">
        <v>1.3253846153846101</v>
      </c>
      <c r="O131" s="912" t="s">
        <v>831</v>
      </c>
      <c r="P131" s="912" t="s">
        <v>831</v>
      </c>
      <c r="Q131" s="912">
        <v>25</v>
      </c>
      <c r="R131" s="912">
        <v>180</v>
      </c>
      <c r="AD131" s="917">
        <v>0.28432384966631541</v>
      </c>
      <c r="AE131" s="917">
        <v>0.28077010888654724</v>
      </c>
      <c r="AF131" s="917">
        <v>0.25762838027182289</v>
      </c>
      <c r="AG131" s="917">
        <v>0.24644274675096592</v>
      </c>
      <c r="AH131" s="917">
        <v>0.24101949420442567</v>
      </c>
      <c r="AI131" s="917">
        <v>0.24719090270460134</v>
      </c>
      <c r="AJ131" s="918">
        <v>20.6666632193045</v>
      </c>
      <c r="AK131" s="918">
        <v>5.3905218370540897</v>
      </c>
      <c r="AL131" s="919">
        <v>125.55486656968762</v>
      </c>
      <c r="AM131" s="919">
        <v>149.83869391968386</v>
      </c>
    </row>
    <row r="132" spans="1:39" x14ac:dyDescent="0.4">
      <c r="A132" s="912">
        <v>58467</v>
      </c>
      <c r="B132" s="912" t="s">
        <v>953</v>
      </c>
      <c r="C132" s="913">
        <v>41487</v>
      </c>
      <c r="D132" s="912">
        <v>2013</v>
      </c>
      <c r="E132" s="912" t="s">
        <v>8</v>
      </c>
      <c r="F132" s="912" t="s">
        <v>41</v>
      </c>
      <c r="G132" s="912">
        <v>32.747070999999998</v>
      </c>
      <c r="H132" s="912">
        <v>-115.708781</v>
      </c>
      <c r="I132" s="914">
        <v>5.7881271689</v>
      </c>
      <c r="J132" s="912" t="s">
        <v>103</v>
      </c>
      <c r="K132" s="912" t="s">
        <v>830</v>
      </c>
      <c r="L132" s="915">
        <v>201.1</v>
      </c>
      <c r="M132" s="915">
        <v>147.4</v>
      </c>
      <c r="N132" s="915">
        <v>1.36431478968792</v>
      </c>
      <c r="O132" s="912" t="s">
        <v>831</v>
      </c>
      <c r="P132" s="912" t="s">
        <v>831</v>
      </c>
      <c r="Q132" s="912">
        <v>25</v>
      </c>
      <c r="R132" s="912">
        <v>180</v>
      </c>
      <c r="AD132" s="917">
        <v>0.30493167110147501</v>
      </c>
      <c r="AE132" s="917">
        <v>0.30299021057126901</v>
      </c>
      <c r="AF132" s="917">
        <v>0.2967519427081286</v>
      </c>
      <c r="AG132" s="917">
        <v>0.28869452383298838</v>
      </c>
      <c r="AH132" s="917">
        <v>0.26815725501790355</v>
      </c>
      <c r="AI132" s="917">
        <v>0.27580072927959004</v>
      </c>
      <c r="AJ132" s="918">
        <v>21.006464944225701</v>
      </c>
      <c r="AK132" s="918">
        <v>5.1355623799492598</v>
      </c>
      <c r="AM132" s="919">
        <v>115.57490046315085</v>
      </c>
    </row>
    <row r="133" spans="1:39" x14ac:dyDescent="0.4">
      <c r="A133" s="912">
        <v>57439</v>
      </c>
      <c r="B133" s="912" t="s">
        <v>954</v>
      </c>
      <c r="C133" s="913">
        <v>41579</v>
      </c>
      <c r="D133" s="912">
        <v>2013</v>
      </c>
      <c r="E133" s="912" t="s">
        <v>8</v>
      </c>
      <c r="F133" s="912" t="s">
        <v>41</v>
      </c>
      <c r="G133" s="912">
        <v>35.322971000000003</v>
      </c>
      <c r="H133" s="912">
        <v>-119.90856100000001</v>
      </c>
      <c r="I133" s="914">
        <v>5.5339874429</v>
      </c>
      <c r="J133" s="912" t="s">
        <v>103</v>
      </c>
      <c r="K133" s="912" t="s">
        <v>828</v>
      </c>
      <c r="L133" s="915">
        <v>314.89999999999998</v>
      </c>
      <c r="M133" s="915">
        <v>250</v>
      </c>
      <c r="N133" s="915">
        <v>1.2595999999999901</v>
      </c>
      <c r="O133" s="912" t="s">
        <v>180</v>
      </c>
      <c r="P133" s="912" t="s">
        <v>805</v>
      </c>
      <c r="Q133" s="912" t="s">
        <v>180</v>
      </c>
      <c r="R133" s="912">
        <v>180</v>
      </c>
      <c r="AD133" s="917">
        <v>0.3110276221461194</v>
      </c>
      <c r="AE133" s="917">
        <v>0.30691527858447593</v>
      </c>
      <c r="AF133" s="917">
        <v>0.30600592363388013</v>
      </c>
      <c r="AG133" s="917">
        <v>0.29517465296803619</v>
      </c>
      <c r="AH133" s="917">
        <v>0.30668869863013742</v>
      </c>
      <c r="AI133" s="917">
        <v>0.27448219178082189</v>
      </c>
      <c r="AJ133" s="918">
        <v>23.447132370076901</v>
      </c>
      <c r="AK133" s="918">
        <v>5.05842503018384</v>
      </c>
      <c r="AL133" s="919">
        <v>126.45570661208539</v>
      </c>
      <c r="AM133" s="919">
        <v>137.67319885954345</v>
      </c>
    </row>
    <row r="134" spans="1:39" x14ac:dyDescent="0.4">
      <c r="A134" s="912">
        <v>58482</v>
      </c>
      <c r="B134" s="912" t="s">
        <v>955</v>
      </c>
      <c r="C134" s="913">
        <v>41609</v>
      </c>
      <c r="D134" s="912">
        <v>2013</v>
      </c>
      <c r="E134" s="912" t="s">
        <v>100</v>
      </c>
      <c r="F134" s="912" t="s">
        <v>48</v>
      </c>
      <c r="G134" s="912">
        <v>32.979531000000001</v>
      </c>
      <c r="H134" s="912">
        <v>-82.591930000000005</v>
      </c>
      <c r="I134" s="914">
        <v>4.6805134703000002</v>
      </c>
      <c r="J134" s="912" t="s">
        <v>103</v>
      </c>
      <c r="K134" s="912" t="s">
        <v>828</v>
      </c>
      <c r="L134" s="915">
        <v>9.6999999999999993</v>
      </c>
      <c r="M134" s="915">
        <v>7.65</v>
      </c>
      <c r="N134" s="915">
        <v>1.26797385620915</v>
      </c>
      <c r="O134" s="912" t="s">
        <v>831</v>
      </c>
      <c r="P134" s="912" t="s">
        <v>831</v>
      </c>
      <c r="Q134" s="912">
        <v>20</v>
      </c>
      <c r="R134" s="912">
        <v>180</v>
      </c>
      <c r="AD134" s="917">
        <v>0.21996896170949348</v>
      </c>
      <c r="AE134" s="917">
        <v>0.20149520995612852</v>
      </c>
      <c r="AF134" s="917">
        <v>0.21249270807290738</v>
      </c>
      <c r="AG134" s="917">
        <v>0.20453934998656992</v>
      </c>
      <c r="AH134" s="917">
        <v>0.18596114244784667</v>
      </c>
      <c r="AI134" s="917">
        <v>0.19400423792043447</v>
      </c>
      <c r="AJ134" s="918">
        <v>26.8668328040063</v>
      </c>
      <c r="AK134" s="918">
        <v>13.5473427</v>
      </c>
      <c r="AL134" s="919">
        <v>143.19136023871189</v>
      </c>
      <c r="AM134" s="919">
        <v>169.22742875561192</v>
      </c>
    </row>
    <row r="135" spans="1:39" x14ac:dyDescent="0.4">
      <c r="A135" s="912">
        <v>58892</v>
      </c>
      <c r="B135" s="912" t="s">
        <v>956</v>
      </c>
      <c r="C135" s="913">
        <v>41609</v>
      </c>
      <c r="D135" s="912">
        <v>2013</v>
      </c>
      <c r="E135" s="912" t="s">
        <v>100</v>
      </c>
      <c r="F135" s="912" t="s">
        <v>48</v>
      </c>
      <c r="G135" s="912">
        <v>31.185590999999999</v>
      </c>
      <c r="H135" s="912">
        <v>-84.132480000000001</v>
      </c>
      <c r="I135" s="914">
        <v>4.7725954338000003</v>
      </c>
      <c r="J135" s="912" t="s">
        <v>103</v>
      </c>
      <c r="K135" s="912" t="s">
        <v>828</v>
      </c>
      <c r="L135" s="915">
        <v>20.248000000000001</v>
      </c>
      <c r="M135" s="915">
        <v>16</v>
      </c>
      <c r="N135" s="915">
        <v>1.2655000000000001</v>
      </c>
      <c r="O135" s="912" t="s">
        <v>831</v>
      </c>
      <c r="P135" s="912" t="s">
        <v>831</v>
      </c>
      <c r="Q135" s="912">
        <v>30</v>
      </c>
      <c r="R135" s="912">
        <v>180</v>
      </c>
      <c r="AD135" s="917">
        <v>0.22839611872146121</v>
      </c>
      <c r="AE135" s="917">
        <v>0.20745576484018269</v>
      </c>
      <c r="AF135" s="917">
        <v>0.22533868397085607</v>
      </c>
      <c r="AG135" s="917">
        <v>0.21409817351598176</v>
      </c>
      <c r="AH135" s="917">
        <v>0.19614012557077626</v>
      </c>
      <c r="AI135" s="917">
        <v>0.19660388127853881</v>
      </c>
      <c r="AJ135" s="918">
        <v>27.044877546221599</v>
      </c>
      <c r="AK135" s="918">
        <v>14.6242866599999</v>
      </c>
      <c r="AM135" s="919">
        <v>148.42522804574838</v>
      </c>
    </row>
    <row r="136" spans="1:39" x14ac:dyDescent="0.4">
      <c r="A136" s="912">
        <v>58553</v>
      </c>
      <c r="B136" s="912" t="s">
        <v>957</v>
      </c>
      <c r="C136" s="913">
        <v>41624</v>
      </c>
      <c r="D136" s="912">
        <v>2013</v>
      </c>
      <c r="E136" s="912" t="s">
        <v>4</v>
      </c>
      <c r="F136" s="912" t="s">
        <v>65</v>
      </c>
      <c r="G136" s="912">
        <v>39.653671000000003</v>
      </c>
      <c r="H136" s="912">
        <v>-86.259870000000006</v>
      </c>
      <c r="I136" s="914">
        <v>4.0385221461</v>
      </c>
      <c r="J136" s="912" t="s">
        <v>103</v>
      </c>
      <c r="K136" s="912" t="s">
        <v>828</v>
      </c>
      <c r="L136" s="915">
        <v>11.9</v>
      </c>
      <c r="M136" s="915">
        <v>8.6</v>
      </c>
      <c r="N136" s="915">
        <v>1.3837209302325499</v>
      </c>
      <c r="O136" s="912" t="s">
        <v>831</v>
      </c>
      <c r="P136" s="912" t="s">
        <v>831</v>
      </c>
      <c r="Q136" s="912">
        <v>20</v>
      </c>
      <c r="R136" s="912">
        <v>177</v>
      </c>
      <c r="AD136" s="917">
        <v>0.20020972708930665</v>
      </c>
      <c r="AE136" s="917">
        <v>0.19633375809705861</v>
      </c>
      <c r="AF136" s="917">
        <v>0.23004299572160802</v>
      </c>
      <c r="AG136" s="917">
        <v>0.19054635234151013</v>
      </c>
      <c r="AH136" s="917">
        <v>0.1822103642348944</v>
      </c>
      <c r="AI136" s="917">
        <v>0.17882552829988327</v>
      </c>
      <c r="AJ136" s="918">
        <v>29.665364971977699</v>
      </c>
      <c r="AK136" s="918">
        <v>0.89087988205456103</v>
      </c>
      <c r="AM136" s="919">
        <v>159.31293217849498</v>
      </c>
    </row>
    <row r="137" spans="1:39" x14ac:dyDescent="0.4">
      <c r="A137" s="912">
        <v>58391</v>
      </c>
      <c r="B137" s="912" t="s">
        <v>958</v>
      </c>
      <c r="C137" s="913">
        <v>41548</v>
      </c>
      <c r="D137" s="912">
        <v>2013</v>
      </c>
      <c r="E137" s="912" t="s">
        <v>4</v>
      </c>
      <c r="F137" s="912" t="s">
        <v>65</v>
      </c>
      <c r="G137" s="912">
        <v>39.695475000000002</v>
      </c>
      <c r="H137" s="912">
        <v>-86.315308000000002</v>
      </c>
      <c r="I137" s="914">
        <v>4.0498899543000002</v>
      </c>
      <c r="J137" s="912" t="s">
        <v>103</v>
      </c>
      <c r="K137" s="912" t="s">
        <v>828</v>
      </c>
      <c r="L137" s="915">
        <v>12.568519999999999</v>
      </c>
      <c r="M137" s="915">
        <v>10</v>
      </c>
      <c r="N137" s="915">
        <v>1.2568519999999901</v>
      </c>
      <c r="O137" s="912" t="s">
        <v>831</v>
      </c>
      <c r="P137" s="912" t="s">
        <v>831</v>
      </c>
      <c r="Q137" s="912">
        <v>30</v>
      </c>
      <c r="R137" s="912">
        <v>180</v>
      </c>
      <c r="AD137" s="917">
        <v>0.17800228310502286</v>
      </c>
      <c r="AE137" s="917">
        <v>0.18150684931506852</v>
      </c>
      <c r="AF137" s="917">
        <v>0.18316256830601094</v>
      </c>
      <c r="AG137" s="917">
        <v>0.17811643835616436</v>
      </c>
      <c r="AH137" s="917">
        <v>0.15059360730593604</v>
      </c>
      <c r="AI137" s="917">
        <v>0.16570776255707761</v>
      </c>
      <c r="AJ137" s="918">
        <v>29.691211473412</v>
      </c>
      <c r="AK137" s="918">
        <v>0.83344957941254205</v>
      </c>
      <c r="AM137" s="919">
        <v>200.7294240513682</v>
      </c>
    </row>
    <row r="138" spans="1:39" x14ac:dyDescent="0.4">
      <c r="A138" s="912">
        <v>58552</v>
      </c>
      <c r="B138" s="912" t="s">
        <v>959</v>
      </c>
      <c r="C138" s="913">
        <v>41624</v>
      </c>
      <c r="D138" s="912">
        <v>2013</v>
      </c>
      <c r="E138" s="912" t="s">
        <v>4</v>
      </c>
      <c r="F138" s="912" t="s">
        <v>65</v>
      </c>
      <c r="G138" s="912">
        <v>39.662160999999998</v>
      </c>
      <c r="H138" s="912">
        <v>-85.984210000000004</v>
      </c>
      <c r="I138" s="914">
        <v>4.0303196346999997</v>
      </c>
      <c r="J138" s="912" t="s">
        <v>103</v>
      </c>
      <c r="K138" s="912" t="s">
        <v>828</v>
      </c>
      <c r="L138" s="915">
        <v>13.9</v>
      </c>
      <c r="M138" s="915">
        <v>10.1</v>
      </c>
      <c r="N138" s="915">
        <v>1.3762376237623699</v>
      </c>
      <c r="O138" s="912" t="s">
        <v>831</v>
      </c>
      <c r="P138" s="912" t="s">
        <v>831</v>
      </c>
      <c r="Q138" s="912">
        <v>20</v>
      </c>
      <c r="R138" s="912">
        <v>180</v>
      </c>
      <c r="AD138" s="917">
        <v>0.19783896197838968</v>
      </c>
      <c r="AE138" s="917">
        <v>0.19814412948144136</v>
      </c>
      <c r="AF138" s="917">
        <v>0.20077007700770086</v>
      </c>
      <c r="AG138" s="917">
        <v>0.18263709932637107</v>
      </c>
      <c r="AH138" s="917">
        <v>0.17432976174329767</v>
      </c>
      <c r="AI138" s="917">
        <v>0.16741263167412637</v>
      </c>
      <c r="AJ138" s="918">
        <v>30.1747368833277</v>
      </c>
      <c r="AK138" s="918">
        <v>0.88608673244245595</v>
      </c>
      <c r="AL138" s="919">
        <v>96.653412914908998</v>
      </c>
      <c r="AM138" s="919">
        <v>159.20393839257108</v>
      </c>
    </row>
    <row r="139" spans="1:39" x14ac:dyDescent="0.4">
      <c r="A139" s="912">
        <v>58556</v>
      </c>
      <c r="B139" s="912" t="s">
        <v>960</v>
      </c>
      <c r="C139" s="913">
        <v>41624</v>
      </c>
      <c r="D139" s="912">
        <v>2013</v>
      </c>
      <c r="E139" s="912" t="s">
        <v>4</v>
      </c>
      <c r="F139" s="912" t="s">
        <v>65</v>
      </c>
      <c r="G139" s="912">
        <v>39.662160999999998</v>
      </c>
      <c r="H139" s="912">
        <v>-85.984210000000004</v>
      </c>
      <c r="I139" s="914">
        <v>4.0303196346999997</v>
      </c>
      <c r="J139" s="912" t="s">
        <v>103</v>
      </c>
      <c r="K139" s="912" t="s">
        <v>828</v>
      </c>
      <c r="L139" s="915">
        <v>13.9</v>
      </c>
      <c r="M139" s="915">
        <v>10.1</v>
      </c>
      <c r="N139" s="915">
        <v>1.3762376237623699</v>
      </c>
      <c r="O139" s="912" t="s">
        <v>831</v>
      </c>
      <c r="P139" s="912" t="s">
        <v>831</v>
      </c>
      <c r="Q139" s="912">
        <v>20</v>
      </c>
      <c r="R139" s="912">
        <v>180</v>
      </c>
      <c r="AD139" s="917">
        <v>0.19809891948098926</v>
      </c>
      <c r="AE139" s="917">
        <v>0.20151227451512282</v>
      </c>
      <c r="AF139" s="917">
        <v>0.19587819437681472</v>
      </c>
      <c r="AG139" s="917">
        <v>0.18739545187395459</v>
      </c>
      <c r="AH139" s="917">
        <v>0.17819521678195221</v>
      </c>
      <c r="AI139" s="917">
        <v>0.17403589674035902</v>
      </c>
      <c r="AJ139" s="918">
        <v>30.175983232394199</v>
      </c>
      <c r="AK139" s="918">
        <v>0.85914667793572896</v>
      </c>
      <c r="AM139" s="919">
        <v>152.37438585613396</v>
      </c>
    </row>
    <row r="140" spans="1:39" x14ac:dyDescent="0.4">
      <c r="A140" s="912">
        <v>58701</v>
      </c>
      <c r="B140" s="912" t="s">
        <v>961</v>
      </c>
      <c r="C140" s="913">
        <v>41578</v>
      </c>
      <c r="D140" s="912">
        <v>2013</v>
      </c>
      <c r="E140" s="912" t="s">
        <v>100</v>
      </c>
      <c r="F140" s="912" t="s">
        <v>70</v>
      </c>
      <c r="G140" s="912">
        <v>35.739831000000002</v>
      </c>
      <c r="H140" s="912">
        <v>-81.212440000000001</v>
      </c>
      <c r="I140" s="914">
        <v>4.4550100456999999</v>
      </c>
      <c r="J140" s="912" t="s">
        <v>103</v>
      </c>
      <c r="K140" s="912" t="s">
        <v>828</v>
      </c>
      <c r="L140" s="915">
        <v>25.056000000000001</v>
      </c>
      <c r="M140" s="915">
        <v>20</v>
      </c>
      <c r="N140" s="915">
        <v>1.2527999999999999</v>
      </c>
      <c r="O140" s="912" t="s">
        <v>180</v>
      </c>
      <c r="P140" s="912" t="s">
        <v>805</v>
      </c>
      <c r="Q140" s="912" t="s">
        <v>180</v>
      </c>
      <c r="R140" s="912">
        <v>179</v>
      </c>
      <c r="AD140" s="917">
        <v>0.22723744292237447</v>
      </c>
      <c r="AE140" s="917">
        <v>0.21831050228310503</v>
      </c>
      <c r="AF140" s="917">
        <v>0.24552026411657563</v>
      </c>
      <c r="AG140" s="917">
        <v>0.22641552511415522</v>
      </c>
      <c r="AH140" s="917">
        <v>0.21253424657534248</v>
      </c>
      <c r="AI140" s="917">
        <v>0.22794520547945205</v>
      </c>
      <c r="AJ140" s="918">
        <v>30.121169460491799</v>
      </c>
      <c r="AK140" s="918">
        <v>12.67754279</v>
      </c>
      <c r="AM140" s="919">
        <v>176.74827496631798</v>
      </c>
    </row>
    <row r="141" spans="1:39" x14ac:dyDescent="0.4">
      <c r="A141" s="912">
        <v>58882</v>
      </c>
      <c r="B141" s="912" t="s">
        <v>962</v>
      </c>
      <c r="C141" s="913">
        <v>41534</v>
      </c>
      <c r="D141" s="912">
        <v>2013</v>
      </c>
      <c r="E141" s="912" t="s">
        <v>1</v>
      </c>
      <c r="F141" s="912" t="s">
        <v>35</v>
      </c>
      <c r="G141" s="912">
        <v>40.256610000000002</v>
      </c>
      <c r="H141" s="912">
        <v>-74.645020000000002</v>
      </c>
      <c r="I141" s="914">
        <v>4.0037073058999999</v>
      </c>
      <c r="J141" s="912" t="s">
        <v>103</v>
      </c>
      <c r="K141" s="912" t="s">
        <v>830</v>
      </c>
      <c r="L141" s="915">
        <v>8.3000000000000007</v>
      </c>
      <c r="M141" s="915">
        <v>7.5</v>
      </c>
      <c r="N141" s="915">
        <v>1.10666666666666</v>
      </c>
      <c r="O141" s="912" t="s">
        <v>831</v>
      </c>
      <c r="P141" s="912" t="s">
        <v>831</v>
      </c>
      <c r="Q141" s="912">
        <v>30</v>
      </c>
      <c r="R141" s="912">
        <v>180</v>
      </c>
      <c r="AD141" s="917">
        <v>0.16410958904109588</v>
      </c>
      <c r="AE141" s="917">
        <v>0.16866057838660575</v>
      </c>
      <c r="AF141" s="917">
        <v>0.16847298117789919</v>
      </c>
      <c r="AG141" s="917">
        <v>0.15919330289193301</v>
      </c>
      <c r="AH141" s="917">
        <v>0.14645357686453578</v>
      </c>
      <c r="AI141" s="917">
        <v>0.16480974124809741</v>
      </c>
      <c r="AJ141" s="918">
        <v>24.5913295408699</v>
      </c>
      <c r="AK141" s="918">
        <v>19.3737221846594</v>
      </c>
      <c r="AM141" s="919">
        <v>338.03345369732887</v>
      </c>
    </row>
    <row r="142" spans="1:39" x14ac:dyDescent="0.4">
      <c r="A142" s="912">
        <v>59097</v>
      </c>
      <c r="B142" s="912" t="s">
        <v>963</v>
      </c>
      <c r="C142" s="913">
        <v>41487</v>
      </c>
      <c r="D142" s="912">
        <v>2013</v>
      </c>
      <c r="E142" s="912" t="s">
        <v>1</v>
      </c>
      <c r="F142" s="912" t="s">
        <v>35</v>
      </c>
      <c r="G142" s="912">
        <v>40.695081000000002</v>
      </c>
      <c r="H142" s="912">
        <v>-75.146450000000002</v>
      </c>
      <c r="I142" s="914">
        <v>3.9320136986000001</v>
      </c>
      <c r="J142" s="912" t="s">
        <v>103</v>
      </c>
      <c r="K142" s="912" t="s">
        <v>828</v>
      </c>
      <c r="L142" s="915">
        <v>13.06</v>
      </c>
      <c r="M142" s="915">
        <v>9.8000000000000007</v>
      </c>
      <c r="N142" s="915">
        <v>1.33265306122448</v>
      </c>
      <c r="O142" s="912" t="s">
        <v>831</v>
      </c>
      <c r="P142" s="912" t="s">
        <v>831</v>
      </c>
      <c r="Q142" s="912">
        <v>25</v>
      </c>
      <c r="R142" s="912">
        <v>180</v>
      </c>
      <c r="AD142" s="917">
        <v>0.18481502189917062</v>
      </c>
      <c r="AE142" s="917">
        <v>0.19702264467430805</v>
      </c>
      <c r="AF142" s="917">
        <v>0.18771374670086607</v>
      </c>
      <c r="AG142" s="917">
        <v>0.18559547106513832</v>
      </c>
      <c r="AH142" s="917">
        <v>0.17344609076507311</v>
      </c>
      <c r="AI142" s="917">
        <v>0.18320752958717731</v>
      </c>
      <c r="AJ142" s="918">
        <v>25.289974411347298</v>
      </c>
      <c r="AK142" s="918">
        <v>20.121590898189201</v>
      </c>
      <c r="AM142" s="919">
        <v>196.38136730195541</v>
      </c>
    </row>
    <row r="143" spans="1:39" x14ac:dyDescent="0.4">
      <c r="A143" s="912">
        <v>58520</v>
      </c>
      <c r="B143" s="912" t="s">
        <v>964</v>
      </c>
      <c r="C143" s="913">
        <v>41623</v>
      </c>
      <c r="D143" s="912">
        <v>2013</v>
      </c>
      <c r="E143" s="912" t="s">
        <v>99</v>
      </c>
      <c r="F143" s="912" t="s">
        <v>20</v>
      </c>
      <c r="G143" s="912">
        <v>32.977991000000003</v>
      </c>
      <c r="H143" s="912">
        <v>-105.97159000000001</v>
      </c>
      <c r="I143" s="914">
        <v>5.6873579908999998</v>
      </c>
      <c r="J143" s="912" t="s">
        <v>103</v>
      </c>
      <c r="K143" s="912" t="s">
        <v>830</v>
      </c>
      <c r="L143" s="915">
        <v>9.6187500000000004</v>
      </c>
      <c r="M143" s="915">
        <v>7.5</v>
      </c>
      <c r="N143" s="915">
        <v>1.2825</v>
      </c>
      <c r="O143" s="912" t="s">
        <v>831</v>
      </c>
      <c r="P143" s="912" t="s">
        <v>831</v>
      </c>
      <c r="Q143" s="912">
        <v>25</v>
      </c>
      <c r="R143" s="912">
        <v>180</v>
      </c>
      <c r="AD143" s="917">
        <v>0.28121765601217658</v>
      </c>
      <c r="AE143" s="917">
        <v>0.27108066971080669</v>
      </c>
      <c r="AF143" s="917">
        <v>0.28164845173041897</v>
      </c>
      <c r="AG143" s="917">
        <v>0.28447488584474884</v>
      </c>
      <c r="AH143" s="917">
        <v>0.27348554033485539</v>
      </c>
      <c r="AI143" s="917">
        <v>0.26234398782343987</v>
      </c>
      <c r="AJ143" s="918">
        <v>25.407854811040298</v>
      </c>
      <c r="AK143" s="918">
        <v>10.85266195</v>
      </c>
      <c r="AM143" s="919">
        <v>87.054298422076897</v>
      </c>
    </row>
    <row r="144" spans="1:39" x14ac:dyDescent="0.4">
      <c r="A144" s="912">
        <v>58521</v>
      </c>
      <c r="B144" s="912" t="s">
        <v>965</v>
      </c>
      <c r="C144" s="913">
        <v>41579</v>
      </c>
      <c r="D144" s="912">
        <v>2013</v>
      </c>
      <c r="E144" s="912" t="s">
        <v>99</v>
      </c>
      <c r="F144" s="912" t="s">
        <v>20</v>
      </c>
      <c r="G144" s="912">
        <v>34.746667000000002</v>
      </c>
      <c r="H144" s="912">
        <v>-106.654444</v>
      </c>
      <c r="I144" s="914">
        <v>5.6190511416</v>
      </c>
      <c r="J144" s="912" t="s">
        <v>103</v>
      </c>
      <c r="K144" s="912" t="s">
        <v>830</v>
      </c>
      <c r="L144" s="915">
        <v>10.26</v>
      </c>
      <c r="M144" s="915">
        <v>8</v>
      </c>
      <c r="N144" s="915">
        <v>1.2825</v>
      </c>
      <c r="O144" s="912" t="s">
        <v>831</v>
      </c>
      <c r="P144" s="912" t="s">
        <v>831</v>
      </c>
      <c r="Q144" s="912">
        <v>25</v>
      </c>
      <c r="R144" s="912">
        <v>180</v>
      </c>
      <c r="AD144" s="917">
        <v>0.26863584474885843</v>
      </c>
      <c r="AE144" s="917">
        <v>0.25796232876712327</v>
      </c>
      <c r="AF144" s="917">
        <v>0.26751764571949005</v>
      </c>
      <c r="AG144" s="917">
        <v>0.26970605022831057</v>
      </c>
      <c r="AH144" s="917">
        <v>0.26585331050228311</v>
      </c>
      <c r="AI144" s="917">
        <v>0.25771974885844745</v>
      </c>
      <c r="AJ144" s="918">
        <v>25.673724970820398</v>
      </c>
      <c r="AK144" s="918">
        <v>11.14622898</v>
      </c>
      <c r="AM144" s="919">
        <v>89.366616464796863</v>
      </c>
    </row>
    <row r="145" spans="1:39" x14ac:dyDescent="0.4">
      <c r="A145" s="912">
        <v>58490</v>
      </c>
      <c r="B145" s="912" t="s">
        <v>966</v>
      </c>
      <c r="C145" s="913">
        <v>41548</v>
      </c>
      <c r="D145" s="912">
        <v>2013</v>
      </c>
      <c r="E145" s="912" t="s">
        <v>99</v>
      </c>
      <c r="F145" s="912" t="s">
        <v>71</v>
      </c>
      <c r="G145" s="912">
        <v>36.236921000000002</v>
      </c>
      <c r="H145" s="912">
        <v>-114.87512</v>
      </c>
      <c r="I145" s="914">
        <v>5.6686463470000001</v>
      </c>
      <c r="J145" s="912" t="s">
        <v>103</v>
      </c>
      <c r="K145" s="912" t="s">
        <v>828</v>
      </c>
      <c r="L145" s="915">
        <v>37.6</v>
      </c>
      <c r="M145" s="915">
        <v>30</v>
      </c>
      <c r="N145" s="915">
        <v>1.2533333333333301</v>
      </c>
      <c r="O145" s="912" t="s">
        <v>180</v>
      </c>
      <c r="P145" s="912" t="s">
        <v>805</v>
      </c>
      <c r="Q145" s="912" t="s">
        <v>180</v>
      </c>
      <c r="R145" s="912">
        <v>180</v>
      </c>
      <c r="AD145" s="917">
        <v>0.31670091324200911</v>
      </c>
      <c r="AE145" s="917">
        <v>0.31582191780821917</v>
      </c>
      <c r="AF145" s="917">
        <v>0.31059881602914391</v>
      </c>
      <c r="AG145" s="917">
        <v>0.31665525114155257</v>
      </c>
      <c r="AH145" s="917">
        <v>0.31686834094368344</v>
      </c>
      <c r="AI145" s="917">
        <v>0.31150304414003044</v>
      </c>
      <c r="AJ145" s="918">
        <v>25.919471600810201</v>
      </c>
      <c r="AK145" s="918">
        <v>5.8384478089999998</v>
      </c>
      <c r="AL145" s="919">
        <v>110.1516817504756</v>
      </c>
      <c r="AM145" s="919">
        <v>114.71007331245904</v>
      </c>
    </row>
    <row r="146" spans="1:39" x14ac:dyDescent="0.4">
      <c r="A146" s="912">
        <v>58488</v>
      </c>
      <c r="B146" s="912" t="s">
        <v>967</v>
      </c>
      <c r="C146" s="913">
        <v>41455</v>
      </c>
      <c r="D146" s="912">
        <v>2013</v>
      </c>
      <c r="E146" s="912" t="s">
        <v>2</v>
      </c>
      <c r="F146" s="912" t="s">
        <v>22</v>
      </c>
      <c r="G146" s="912">
        <v>29.591570999999998</v>
      </c>
      <c r="H146" s="912">
        <v>-104.330411</v>
      </c>
      <c r="I146" s="914">
        <v>5.8602310502000003</v>
      </c>
      <c r="J146" s="912" t="s">
        <v>103</v>
      </c>
      <c r="K146" s="912" t="s">
        <v>828</v>
      </c>
      <c r="L146" s="915">
        <v>12.2148</v>
      </c>
      <c r="M146" s="915">
        <v>9.9990000000000006</v>
      </c>
      <c r="N146" s="915">
        <v>1.2216021602160201</v>
      </c>
      <c r="O146" s="912" t="s">
        <v>180</v>
      </c>
      <c r="P146" s="912" t="s">
        <v>805</v>
      </c>
      <c r="Q146" s="912" t="s">
        <v>180</v>
      </c>
      <c r="R146" s="912">
        <v>178</v>
      </c>
      <c r="AD146" s="917">
        <v>0.29876275298762744</v>
      </c>
      <c r="AE146" s="917">
        <v>0.28324750283247496</v>
      </c>
      <c r="AF146" s="917">
        <v>0.29174137814510043</v>
      </c>
      <c r="AG146" s="917">
        <v>0.26934200269341996</v>
      </c>
      <c r="AH146" s="917">
        <v>0.27898908612322409</v>
      </c>
      <c r="AI146" s="917">
        <v>0.27614633609479661</v>
      </c>
      <c r="AJ146" s="918">
        <v>63.6392089137155</v>
      </c>
      <c r="AK146" s="918">
        <v>0</v>
      </c>
      <c r="AM146" s="919">
        <v>140.75882047420436</v>
      </c>
    </row>
    <row r="147" spans="1:39" x14ac:dyDescent="0.4">
      <c r="A147" s="912">
        <v>58537</v>
      </c>
      <c r="B147" s="912" t="s">
        <v>968</v>
      </c>
      <c r="C147" s="913">
        <v>41639</v>
      </c>
      <c r="D147" s="912">
        <v>2013</v>
      </c>
      <c r="E147" s="912" t="s">
        <v>2</v>
      </c>
      <c r="F147" s="912" t="s">
        <v>22</v>
      </c>
      <c r="G147" s="912">
        <v>29.271667000000001</v>
      </c>
      <c r="H147" s="912">
        <v>-98.444720000000004</v>
      </c>
      <c r="I147" s="914">
        <v>4.7920499999999997</v>
      </c>
      <c r="J147" s="912" t="s">
        <v>103</v>
      </c>
      <c r="K147" s="912" t="s">
        <v>828</v>
      </c>
      <c r="L147" s="915">
        <v>49.46</v>
      </c>
      <c r="M147" s="915">
        <v>40.700000000000003</v>
      </c>
      <c r="N147" s="915">
        <v>1.2152334152334101</v>
      </c>
      <c r="O147" s="912" t="s">
        <v>180</v>
      </c>
      <c r="P147" s="912" t="s">
        <v>805</v>
      </c>
      <c r="Q147" s="912" t="s">
        <v>180</v>
      </c>
      <c r="R147" s="912">
        <v>180</v>
      </c>
      <c r="S147" s="916" t="s">
        <v>907</v>
      </c>
      <c r="T147" s="916" t="s">
        <v>969</v>
      </c>
      <c r="U147" s="912">
        <v>2016</v>
      </c>
      <c r="V147" s="912">
        <v>1</v>
      </c>
      <c r="W147" s="912">
        <v>0.25</v>
      </c>
      <c r="AD147" s="917">
        <v>0.22478827899769549</v>
      </c>
      <c r="AE147" s="917">
        <v>0.20365633379332007</v>
      </c>
      <c r="AF147" s="917">
        <v>0.20843403015534157</v>
      </c>
      <c r="AG147" s="917">
        <v>0.19951364814378511</v>
      </c>
      <c r="AH147" s="917">
        <v>0.17777085927770855</v>
      </c>
      <c r="AI147" s="917">
        <v>0.15721169488292777</v>
      </c>
      <c r="AJ147" s="918">
        <v>61.6115791533094</v>
      </c>
      <c r="AK147" s="918">
        <v>0</v>
      </c>
      <c r="AM147" s="919">
        <v>194.00924568497547</v>
      </c>
    </row>
    <row r="148" spans="1:39" x14ac:dyDescent="0.4">
      <c r="A148" s="912">
        <v>59044</v>
      </c>
      <c r="B148" s="912" t="s">
        <v>970</v>
      </c>
      <c r="C148" s="913">
        <v>41729</v>
      </c>
      <c r="D148" s="912">
        <v>2014</v>
      </c>
      <c r="E148" s="912" t="s">
        <v>99</v>
      </c>
      <c r="F148" s="912" t="s">
        <v>51</v>
      </c>
      <c r="G148" s="912">
        <v>31.496490999999999</v>
      </c>
      <c r="H148" s="912">
        <v>-111.00718999999999</v>
      </c>
      <c r="I148" s="914">
        <v>5.7151303653000003</v>
      </c>
      <c r="J148" s="912" t="s">
        <v>103</v>
      </c>
      <c r="K148" s="912" t="s">
        <v>828</v>
      </c>
      <c r="L148" s="915">
        <v>7.18</v>
      </c>
      <c r="M148" s="915">
        <v>6</v>
      </c>
      <c r="N148" s="915">
        <v>1.1966666666666601</v>
      </c>
      <c r="O148" s="912" t="s">
        <v>831</v>
      </c>
      <c r="P148" s="912" t="s">
        <v>831</v>
      </c>
      <c r="Q148" s="912">
        <v>25</v>
      </c>
      <c r="R148" s="912">
        <v>180</v>
      </c>
      <c r="AE148" s="917">
        <v>0.1955669710806697</v>
      </c>
      <c r="AF148" s="917">
        <v>0.2267569823922283</v>
      </c>
      <c r="AG148" s="917">
        <v>0.21421232876712329</v>
      </c>
      <c r="AH148" s="917">
        <v>0.21407914764079147</v>
      </c>
      <c r="AI148" s="917">
        <v>0.21447869101978695</v>
      </c>
      <c r="AJ148" s="918"/>
      <c r="AK148" s="918"/>
      <c r="AM148" s="919">
        <v>110.62595735359265</v>
      </c>
    </row>
    <row r="149" spans="1:39" x14ac:dyDescent="0.4">
      <c r="A149" s="912">
        <v>59779</v>
      </c>
      <c r="B149" s="912" t="s">
        <v>971</v>
      </c>
      <c r="C149" s="913">
        <v>41690</v>
      </c>
      <c r="D149" s="912">
        <v>2014</v>
      </c>
      <c r="E149" s="912" t="s">
        <v>99</v>
      </c>
      <c r="F149" s="912" t="s">
        <v>51</v>
      </c>
      <c r="G149" s="912">
        <v>32.145881000000003</v>
      </c>
      <c r="H149" s="912">
        <v>-110.879541</v>
      </c>
      <c r="I149" s="914">
        <v>5.7976952055000002</v>
      </c>
      <c r="J149" s="912" t="s">
        <v>103</v>
      </c>
      <c r="K149" s="912" t="s">
        <v>828</v>
      </c>
      <c r="L149" s="915">
        <v>16.53</v>
      </c>
      <c r="M149" s="915">
        <v>12.6</v>
      </c>
      <c r="N149" s="915">
        <v>1.3119047619047599</v>
      </c>
      <c r="O149" s="912" t="s">
        <v>180</v>
      </c>
      <c r="P149" s="912" t="s">
        <v>805</v>
      </c>
      <c r="Q149" s="912" t="s">
        <v>180</v>
      </c>
      <c r="R149" s="912">
        <v>180</v>
      </c>
      <c r="AJ149" s="918"/>
      <c r="AK149" s="918"/>
      <c r="AM149" s="919">
        <v>103.74104423060096</v>
      </c>
    </row>
    <row r="150" spans="1:39" x14ac:dyDescent="0.4">
      <c r="A150" s="912">
        <v>8223</v>
      </c>
      <c r="B150" s="912" t="s">
        <v>972</v>
      </c>
      <c r="C150" s="913">
        <v>42004</v>
      </c>
      <c r="D150" s="912">
        <v>2014</v>
      </c>
      <c r="E150" s="912" t="s">
        <v>99</v>
      </c>
      <c r="F150" s="912" t="s">
        <v>51</v>
      </c>
      <c r="G150" s="912">
        <v>34.296030999999999</v>
      </c>
      <c r="H150" s="912">
        <v>-109.26772099999999</v>
      </c>
      <c r="I150" s="914">
        <v>5.4530627854000002</v>
      </c>
      <c r="J150" s="912" t="s">
        <v>103</v>
      </c>
      <c r="K150" s="912" t="s">
        <v>973</v>
      </c>
      <c r="L150" s="915">
        <v>16.61</v>
      </c>
      <c r="M150" s="915">
        <v>13.624000000000001</v>
      </c>
      <c r="N150" s="915">
        <v>1.21917204932472</v>
      </c>
      <c r="O150" s="912" t="s">
        <v>825</v>
      </c>
      <c r="P150" s="912" t="s">
        <v>974</v>
      </c>
      <c r="Q150" s="912" t="s">
        <v>180</v>
      </c>
      <c r="R150" s="912">
        <v>180</v>
      </c>
      <c r="S150" s="916" t="s">
        <v>806</v>
      </c>
      <c r="AJ150" s="918"/>
      <c r="AK150" s="918"/>
    </row>
    <row r="151" spans="1:39" x14ac:dyDescent="0.4">
      <c r="A151" s="912">
        <v>58972</v>
      </c>
      <c r="B151" s="912" t="s">
        <v>975</v>
      </c>
      <c r="C151" s="913">
        <v>42004</v>
      </c>
      <c r="D151" s="912">
        <v>2014</v>
      </c>
      <c r="E151" s="912" t="s">
        <v>99</v>
      </c>
      <c r="F151" s="912" t="s">
        <v>51</v>
      </c>
      <c r="G151" s="912">
        <v>31.555841000000001</v>
      </c>
      <c r="H151" s="912">
        <v>-110.32008</v>
      </c>
      <c r="I151" s="914">
        <v>5.5542616438000003</v>
      </c>
      <c r="J151" s="912" t="s">
        <v>103</v>
      </c>
      <c r="K151" s="912" t="s">
        <v>828</v>
      </c>
      <c r="L151" s="915">
        <v>22.2</v>
      </c>
      <c r="M151" s="915">
        <v>17.7</v>
      </c>
      <c r="N151" s="915">
        <v>1.2542372881355901</v>
      </c>
      <c r="O151" s="912" t="s">
        <v>831</v>
      </c>
      <c r="P151" s="912" t="s">
        <v>831</v>
      </c>
      <c r="Q151" s="912">
        <v>25</v>
      </c>
      <c r="R151" s="912">
        <v>169</v>
      </c>
      <c r="AE151" s="917">
        <v>0.24795192049422515</v>
      </c>
      <c r="AF151" s="917">
        <v>0.2616471793635487</v>
      </c>
      <c r="AG151" s="917">
        <v>0.23630136986301378</v>
      </c>
      <c r="AH151" s="917">
        <v>0.23210277842272278</v>
      </c>
      <c r="AI151" s="917">
        <v>0.24060960193999442</v>
      </c>
      <c r="AJ151" s="918"/>
      <c r="AK151" s="918"/>
      <c r="AM151" s="919">
        <v>94.824465988061306</v>
      </c>
    </row>
    <row r="152" spans="1:39" x14ac:dyDescent="0.4">
      <c r="A152" s="912">
        <v>59168</v>
      </c>
      <c r="B152" s="912" t="s">
        <v>976</v>
      </c>
      <c r="C152" s="913">
        <v>41981</v>
      </c>
      <c r="D152" s="912">
        <v>2014</v>
      </c>
      <c r="E152" s="912" t="s">
        <v>99</v>
      </c>
      <c r="F152" s="912" t="s">
        <v>51</v>
      </c>
      <c r="G152" s="912">
        <v>32.030931000000002</v>
      </c>
      <c r="H152" s="912">
        <v>-110.958651</v>
      </c>
      <c r="I152" s="914">
        <v>5.7775589041000002</v>
      </c>
      <c r="J152" s="912" t="s">
        <v>103</v>
      </c>
      <c r="K152" s="912" t="s">
        <v>828</v>
      </c>
      <c r="L152" s="915">
        <v>35.1</v>
      </c>
      <c r="M152" s="915">
        <v>29</v>
      </c>
      <c r="N152" s="915">
        <v>1.2103448275862001</v>
      </c>
      <c r="O152" s="912" t="s">
        <v>180</v>
      </c>
      <c r="P152" s="912" t="s">
        <v>805</v>
      </c>
      <c r="Q152" s="912" t="s">
        <v>180</v>
      </c>
      <c r="R152" s="912">
        <v>180</v>
      </c>
      <c r="AE152" s="917">
        <v>0.29627224059203278</v>
      </c>
      <c r="AF152" s="917">
        <v>0.31312417561710948</v>
      </c>
      <c r="AG152" s="917">
        <v>0.30793575814832308</v>
      </c>
      <c r="AH152" s="917">
        <v>0.30337348449063145</v>
      </c>
      <c r="AI152" s="917">
        <v>0.29111557235081087</v>
      </c>
      <c r="AJ152" s="918"/>
      <c r="AK152" s="918"/>
      <c r="AL152" s="919">
        <v>102.51965173885839</v>
      </c>
      <c r="AM152" s="919">
        <v>140.32911858332304</v>
      </c>
    </row>
    <row r="153" spans="1:39" x14ac:dyDescent="0.4">
      <c r="A153" s="912">
        <v>59020</v>
      </c>
      <c r="B153" s="912" t="s">
        <v>977</v>
      </c>
      <c r="C153" s="913">
        <v>42004</v>
      </c>
      <c r="D153" s="912">
        <v>2014</v>
      </c>
      <c r="E153" s="912" t="s">
        <v>99</v>
      </c>
      <c r="F153" s="912" t="s">
        <v>51</v>
      </c>
      <c r="G153" s="912">
        <v>32.948731000000002</v>
      </c>
      <c r="H153" s="912">
        <v>-112.76985000000001</v>
      </c>
      <c r="I153" s="914">
        <v>5.8028424658000004</v>
      </c>
      <c r="J153" s="912" t="s">
        <v>103</v>
      </c>
      <c r="K153" s="912" t="s">
        <v>828</v>
      </c>
      <c r="L153" s="915">
        <v>51.03</v>
      </c>
      <c r="M153" s="915">
        <v>37.119999999999997</v>
      </c>
      <c r="N153" s="915">
        <v>1.37473060344827</v>
      </c>
      <c r="O153" s="912" t="s">
        <v>180</v>
      </c>
      <c r="P153" s="912" t="s">
        <v>805</v>
      </c>
      <c r="Q153" s="912" t="s">
        <v>180</v>
      </c>
      <c r="R153" s="912">
        <v>180</v>
      </c>
      <c r="AE153" s="917">
        <v>0.32229791568256971</v>
      </c>
      <c r="AF153" s="917">
        <v>0.31581409282551354</v>
      </c>
      <c r="AG153" s="917">
        <v>0.30813922020154311</v>
      </c>
      <c r="AH153" s="917">
        <v>0.29588721264367818</v>
      </c>
      <c r="AI153" s="917">
        <v>0.29143109844906318</v>
      </c>
      <c r="AJ153" s="918">
        <v>21.632736587185999</v>
      </c>
      <c r="AK153" s="918">
        <v>7.9645321629999897</v>
      </c>
      <c r="AM153" s="919">
        <v>93.424357254346191</v>
      </c>
    </row>
    <row r="154" spans="1:39" x14ac:dyDescent="0.4">
      <c r="A154" s="912">
        <v>57373</v>
      </c>
      <c r="B154" s="912" t="s">
        <v>978</v>
      </c>
      <c r="C154" s="913">
        <v>41698</v>
      </c>
      <c r="D154" s="912">
        <v>2014</v>
      </c>
      <c r="E154" s="912" t="s">
        <v>8</v>
      </c>
      <c r="F154" s="912" t="s">
        <v>51</v>
      </c>
      <c r="G154" s="912">
        <v>32.977981</v>
      </c>
      <c r="H154" s="912">
        <v>-113.49459</v>
      </c>
      <c r="I154" s="914">
        <v>5.8554977169000004</v>
      </c>
      <c r="J154" s="912" t="s">
        <v>103</v>
      </c>
      <c r="K154" s="912" t="s">
        <v>830</v>
      </c>
      <c r="L154" s="915">
        <v>398.599999999999</v>
      </c>
      <c r="M154" s="915">
        <v>290</v>
      </c>
      <c r="N154" s="915">
        <v>1.37448275862068</v>
      </c>
      <c r="O154" s="912" t="s">
        <v>831</v>
      </c>
      <c r="P154" s="912" t="s">
        <v>831</v>
      </c>
      <c r="Q154" s="912">
        <v>15</v>
      </c>
      <c r="R154" s="912">
        <v>195</v>
      </c>
      <c r="AE154" s="917">
        <v>0.29118804286726502</v>
      </c>
      <c r="AF154" s="917">
        <v>0.29188421836725131</v>
      </c>
      <c r="AG154" s="917">
        <v>0.27945538698630096</v>
      </c>
      <c r="AH154" s="917">
        <v>0.2863042355928202</v>
      </c>
      <c r="AI154" s="917">
        <v>0.2819111163596284</v>
      </c>
      <c r="AJ154" s="918">
        <v>18.8954920412036</v>
      </c>
      <c r="AK154" s="918">
        <v>4.72408355484722</v>
      </c>
      <c r="AL154" s="919">
        <v>192.51207117238803</v>
      </c>
      <c r="AM154" s="919">
        <v>138.61398349734895</v>
      </c>
    </row>
    <row r="155" spans="1:39" x14ac:dyDescent="0.4">
      <c r="A155" s="912">
        <v>58545</v>
      </c>
      <c r="B155" s="912" t="s">
        <v>979</v>
      </c>
      <c r="C155" s="913">
        <v>41820</v>
      </c>
      <c r="D155" s="912">
        <v>2014</v>
      </c>
      <c r="E155" s="912" t="s">
        <v>99</v>
      </c>
      <c r="F155" s="912" t="s">
        <v>41</v>
      </c>
      <c r="G155" s="912">
        <v>32.983161000000003</v>
      </c>
      <c r="H155" s="912">
        <v>-115.48184999999999</v>
      </c>
      <c r="I155" s="914">
        <v>5.8990940638999998</v>
      </c>
      <c r="J155" s="912" t="s">
        <v>103</v>
      </c>
      <c r="K155" s="912" t="s">
        <v>828</v>
      </c>
      <c r="L155" s="915">
        <v>7.4999999999999902</v>
      </c>
      <c r="M155" s="915">
        <v>6</v>
      </c>
      <c r="N155" s="915">
        <v>1.24999999999999</v>
      </c>
      <c r="O155" s="912" t="s">
        <v>180</v>
      </c>
      <c r="P155" s="912" t="s">
        <v>805</v>
      </c>
      <c r="Q155" s="912" t="s">
        <v>180</v>
      </c>
      <c r="R155" s="912">
        <v>181</v>
      </c>
      <c r="AE155" s="917">
        <v>0.27545662100456619</v>
      </c>
      <c r="AF155" s="917">
        <v>0.26474385245901638</v>
      </c>
      <c r="AG155" s="917">
        <v>0.25958904109589043</v>
      </c>
      <c r="AH155" s="917">
        <v>0.22317351598173515</v>
      </c>
      <c r="AI155" s="917">
        <v>0.26402207001522071</v>
      </c>
      <c r="AJ155" s="918"/>
      <c r="AK155" s="918"/>
      <c r="AM155" s="919">
        <v>140.35389979323949</v>
      </c>
    </row>
    <row r="156" spans="1:39" x14ac:dyDescent="0.4">
      <c r="A156" s="912">
        <v>57959</v>
      </c>
      <c r="B156" s="912" t="s">
        <v>980</v>
      </c>
      <c r="C156" s="913">
        <v>41982</v>
      </c>
      <c r="D156" s="912">
        <v>2014</v>
      </c>
      <c r="E156" s="912" t="s">
        <v>8</v>
      </c>
      <c r="F156" s="912" t="s">
        <v>41</v>
      </c>
      <c r="G156" s="912">
        <v>33.265421000000003</v>
      </c>
      <c r="H156" s="912">
        <v>-116.32762099999999</v>
      </c>
      <c r="I156" s="914">
        <v>5.8405652968000004</v>
      </c>
      <c r="J156" s="912" t="s">
        <v>103</v>
      </c>
      <c r="K156" s="912" t="s">
        <v>868</v>
      </c>
      <c r="L156" s="915">
        <v>8.8613999999999997</v>
      </c>
      <c r="M156" s="915">
        <v>6.3</v>
      </c>
      <c r="N156" s="915">
        <v>1.4065714285714199</v>
      </c>
      <c r="O156" s="912" t="s">
        <v>180</v>
      </c>
      <c r="P156" s="912" t="s">
        <v>821</v>
      </c>
      <c r="Q156" s="912" t="s">
        <v>180</v>
      </c>
      <c r="AE156" s="917">
        <v>0.28022396173081104</v>
      </c>
      <c r="AF156" s="917">
        <v>0.25640052620926934</v>
      </c>
      <c r="AG156" s="917">
        <v>0.24347684279191129</v>
      </c>
      <c r="AH156" s="917">
        <v>0.24434659708632311</v>
      </c>
      <c r="AI156" s="917">
        <v>0.28045952018554759</v>
      </c>
      <c r="AJ156" s="918">
        <v>26.863589293811799</v>
      </c>
      <c r="AK156" s="918">
        <v>4.7600981652768901</v>
      </c>
    </row>
    <row r="157" spans="1:39" x14ac:dyDescent="0.4">
      <c r="A157" s="912">
        <v>58757</v>
      </c>
      <c r="B157" s="912" t="s">
        <v>981</v>
      </c>
      <c r="C157" s="913">
        <v>42004</v>
      </c>
      <c r="D157" s="912">
        <v>2014</v>
      </c>
      <c r="E157" s="912" t="s">
        <v>8</v>
      </c>
      <c r="F157" s="912" t="s">
        <v>41</v>
      </c>
      <c r="G157" s="912">
        <v>34.723909999999997</v>
      </c>
      <c r="H157" s="912">
        <v>-118.29234099999999</v>
      </c>
      <c r="I157" s="914">
        <v>5.8113525114</v>
      </c>
      <c r="J157" s="912" t="s">
        <v>103</v>
      </c>
      <c r="K157" s="912" t="s">
        <v>828</v>
      </c>
      <c r="L157" s="915">
        <v>9.2010000000000005</v>
      </c>
      <c r="M157" s="915">
        <v>6.49</v>
      </c>
      <c r="N157" s="915">
        <v>1.4177195685670201</v>
      </c>
      <c r="O157" s="912" t="s">
        <v>831</v>
      </c>
      <c r="P157" s="912" t="s">
        <v>831</v>
      </c>
      <c r="Q157" s="912">
        <v>25</v>
      </c>
      <c r="R157" s="912">
        <v>193</v>
      </c>
      <c r="AE157" s="917">
        <v>0.25240798981221541</v>
      </c>
      <c r="AF157" s="917">
        <v>0.29018652768305447</v>
      </c>
      <c r="AG157" s="917">
        <v>0.27706833836390365</v>
      </c>
      <c r="AH157" s="917">
        <v>0.28573991599299237</v>
      </c>
      <c r="AI157" s="917">
        <v>0.25233763218439326</v>
      </c>
      <c r="AJ157" s="918">
        <v>25.832880093878401</v>
      </c>
      <c r="AK157" s="918">
        <v>5.3461051929587402</v>
      </c>
      <c r="AM157" s="919">
        <v>93.052366210117981</v>
      </c>
    </row>
    <row r="158" spans="1:39" x14ac:dyDescent="0.4">
      <c r="A158" s="912">
        <v>58721</v>
      </c>
      <c r="B158" s="912" t="s">
        <v>982</v>
      </c>
      <c r="C158" s="913">
        <v>41820</v>
      </c>
      <c r="D158" s="912">
        <v>2014</v>
      </c>
      <c r="E158" s="912" t="s">
        <v>8</v>
      </c>
      <c r="F158" s="912" t="s">
        <v>41</v>
      </c>
      <c r="G158" s="912">
        <v>35.147810999999997</v>
      </c>
      <c r="H158" s="912">
        <v>-118.88466</v>
      </c>
      <c r="I158" s="914">
        <v>5.3860926941000002</v>
      </c>
      <c r="J158" s="912" t="s">
        <v>103</v>
      </c>
      <c r="K158" s="912" t="s">
        <v>828</v>
      </c>
      <c r="L158" s="915">
        <v>9.4545454545454497</v>
      </c>
      <c r="M158" s="915">
        <v>8</v>
      </c>
      <c r="N158" s="915">
        <v>1.1818181818181801</v>
      </c>
      <c r="O158" s="912" t="s">
        <v>180</v>
      </c>
      <c r="P158" s="912" t="s">
        <v>805</v>
      </c>
      <c r="Q158" s="912" t="s">
        <v>180</v>
      </c>
      <c r="R158" s="912">
        <v>180</v>
      </c>
      <c r="AE158" s="917">
        <v>0.2935216894977169</v>
      </c>
      <c r="AF158" s="917">
        <v>0.27988387978142076</v>
      </c>
      <c r="AG158" s="917">
        <v>0.24646118721461188</v>
      </c>
      <c r="AH158" s="917">
        <v>0.25081335616438355</v>
      </c>
      <c r="AI158" s="917">
        <v>0.2596318493150685</v>
      </c>
      <c r="AJ158" s="918">
        <v>23.9842822062406</v>
      </c>
      <c r="AK158" s="918">
        <v>11.9998697074132</v>
      </c>
      <c r="AM158" s="919">
        <v>121.93919487184161</v>
      </c>
    </row>
    <row r="159" spans="1:39" x14ac:dyDescent="0.4">
      <c r="A159" s="912">
        <v>58398</v>
      </c>
      <c r="B159" s="912" t="s">
        <v>983</v>
      </c>
      <c r="C159" s="913">
        <v>41790</v>
      </c>
      <c r="D159" s="912">
        <v>2014</v>
      </c>
      <c r="E159" s="912" t="s">
        <v>99</v>
      </c>
      <c r="F159" s="912" t="s">
        <v>41</v>
      </c>
      <c r="G159" s="912">
        <v>32.712651000000001</v>
      </c>
      <c r="H159" s="912">
        <v>-115.54043</v>
      </c>
      <c r="I159" s="914">
        <v>5.8901109589000002</v>
      </c>
      <c r="J159" s="912" t="s">
        <v>103</v>
      </c>
      <c r="K159" s="912" t="s">
        <v>828</v>
      </c>
      <c r="L159" s="915">
        <v>13.127000000000001</v>
      </c>
      <c r="M159" s="915">
        <v>10</v>
      </c>
      <c r="N159" s="915">
        <v>1.3127</v>
      </c>
      <c r="O159" s="912" t="s">
        <v>180</v>
      </c>
      <c r="P159" s="912" t="s">
        <v>805</v>
      </c>
      <c r="Q159" s="912" t="s">
        <v>180</v>
      </c>
      <c r="R159" s="912">
        <v>180</v>
      </c>
      <c r="AE159" s="917">
        <v>0.30210045662100454</v>
      </c>
      <c r="AF159" s="917">
        <v>0.2951388888888889</v>
      </c>
      <c r="AG159" s="917">
        <v>0.29835616438356166</v>
      </c>
      <c r="AH159" s="917">
        <v>0.29278538812785393</v>
      </c>
      <c r="AI159" s="917">
        <v>0.29702054794520538</v>
      </c>
      <c r="AJ159" s="918"/>
      <c r="AK159" s="918"/>
      <c r="AM159" s="919">
        <v>103.09024560571493</v>
      </c>
    </row>
    <row r="160" spans="1:39" x14ac:dyDescent="0.4">
      <c r="A160" s="912">
        <v>58502</v>
      </c>
      <c r="B160" s="912" t="s">
        <v>984</v>
      </c>
      <c r="C160" s="913">
        <v>41698</v>
      </c>
      <c r="D160" s="912">
        <v>2014</v>
      </c>
      <c r="E160" s="912" t="s">
        <v>8</v>
      </c>
      <c r="F160" s="912" t="s">
        <v>41</v>
      </c>
      <c r="G160" s="912">
        <v>35.018821000000003</v>
      </c>
      <c r="H160" s="912">
        <v>-118.17665</v>
      </c>
      <c r="I160" s="914">
        <v>5.8443696346999996</v>
      </c>
      <c r="J160" s="912" t="s">
        <v>103</v>
      </c>
      <c r="K160" s="912" t="s">
        <v>828</v>
      </c>
      <c r="L160" s="915">
        <v>11.058</v>
      </c>
      <c r="M160" s="915">
        <v>10</v>
      </c>
      <c r="N160" s="915">
        <v>1.1057999999999999</v>
      </c>
      <c r="O160" s="912" t="s">
        <v>180</v>
      </c>
      <c r="P160" s="912" t="s">
        <v>805</v>
      </c>
      <c r="Q160" s="912" t="s">
        <v>180</v>
      </c>
      <c r="R160" s="912">
        <v>180</v>
      </c>
      <c r="AD160" s="917">
        <v>0.30349315068493149</v>
      </c>
      <c r="AE160" s="917">
        <v>0.29445205479452052</v>
      </c>
      <c r="AF160" s="917">
        <v>0.30111566484517305</v>
      </c>
      <c r="AG160" s="917">
        <v>0.28820776255707764</v>
      </c>
      <c r="AH160" s="917">
        <v>0.2874429223744292</v>
      </c>
      <c r="AI160" s="917">
        <v>0.26118721461187216</v>
      </c>
      <c r="AJ160" s="918">
        <v>25.7328013908892</v>
      </c>
      <c r="AK160" s="918">
        <v>5.1775265076035399</v>
      </c>
      <c r="AM160" s="919">
        <v>92.878171421322691</v>
      </c>
    </row>
    <row r="161" spans="1:39" x14ac:dyDescent="0.4">
      <c r="A161" s="912">
        <v>58417</v>
      </c>
      <c r="B161" s="912" t="s">
        <v>985</v>
      </c>
      <c r="C161" s="913">
        <v>41973</v>
      </c>
      <c r="D161" s="912">
        <v>2014</v>
      </c>
      <c r="E161" s="912" t="s">
        <v>8</v>
      </c>
      <c r="F161" s="912" t="s">
        <v>41</v>
      </c>
      <c r="G161" s="912">
        <v>34.397761000000003</v>
      </c>
      <c r="H161" s="912">
        <v>-116.86548000000001</v>
      </c>
      <c r="I161" s="914">
        <v>5.7028573059000003</v>
      </c>
      <c r="J161" s="912" t="s">
        <v>103</v>
      </c>
      <c r="K161" s="912" t="s">
        <v>828</v>
      </c>
      <c r="L161" s="915">
        <v>12.4</v>
      </c>
      <c r="M161" s="915">
        <v>10</v>
      </c>
      <c r="N161" s="915">
        <v>1.24</v>
      </c>
      <c r="O161" s="912" t="s">
        <v>180</v>
      </c>
      <c r="P161" s="912" t="s">
        <v>805</v>
      </c>
      <c r="Q161" s="912" t="s">
        <v>180</v>
      </c>
      <c r="R161" s="912">
        <v>180</v>
      </c>
      <c r="AE161" s="917">
        <v>0.28619863013698632</v>
      </c>
      <c r="AF161" s="917">
        <v>0.26131602914389795</v>
      </c>
      <c r="AG161" s="917">
        <v>0.27198630136986301</v>
      </c>
      <c r="AH161" s="917">
        <v>0.27529680365296805</v>
      </c>
      <c r="AI161" s="917">
        <v>0.27184931506849319</v>
      </c>
      <c r="AJ161" s="918">
        <v>24.896487455012299</v>
      </c>
      <c r="AK161" s="918">
        <v>4.9694932574152402</v>
      </c>
      <c r="AL161" s="919">
        <v>82.665744688357279</v>
      </c>
      <c r="AM161" s="919">
        <v>79.808993097053886</v>
      </c>
    </row>
    <row r="162" spans="1:39" x14ac:dyDescent="0.4">
      <c r="A162" s="912">
        <v>58718</v>
      </c>
      <c r="B162" s="912" t="s">
        <v>986</v>
      </c>
      <c r="C162" s="913">
        <v>41759</v>
      </c>
      <c r="D162" s="912">
        <v>2014</v>
      </c>
      <c r="E162" s="912" t="s">
        <v>8</v>
      </c>
      <c r="F162" s="912" t="s">
        <v>41</v>
      </c>
      <c r="G162" s="912">
        <v>35.147120999999999</v>
      </c>
      <c r="H162" s="912">
        <v>-118.886191</v>
      </c>
      <c r="I162" s="914">
        <v>5.3860926941000002</v>
      </c>
      <c r="J162" s="912" t="s">
        <v>103</v>
      </c>
      <c r="K162" s="912" t="s">
        <v>828</v>
      </c>
      <c r="L162" s="915">
        <v>15.684697365775101</v>
      </c>
      <c r="M162" s="915">
        <v>12</v>
      </c>
      <c r="N162" s="915">
        <v>1.30705811381459</v>
      </c>
      <c r="O162" s="912" t="s">
        <v>180</v>
      </c>
      <c r="P162" s="912" t="s">
        <v>805</v>
      </c>
      <c r="Q162" s="912" t="s">
        <v>180</v>
      </c>
      <c r="R162" s="912">
        <v>180</v>
      </c>
      <c r="AE162" s="917">
        <v>0.2918949771689498</v>
      </c>
      <c r="AF162" s="917">
        <v>0.28998747723132967</v>
      </c>
      <c r="AG162" s="917">
        <v>0.26757039573820396</v>
      </c>
      <c r="AH162" s="917">
        <v>0.24384512937595126</v>
      </c>
      <c r="AI162" s="917">
        <v>0.25833333333333336</v>
      </c>
      <c r="AJ162" s="918">
        <v>24.412628595736599</v>
      </c>
      <c r="AK162" s="918">
        <v>5.2396193672969504</v>
      </c>
      <c r="AM162" s="919">
        <v>131.54385130122625</v>
      </c>
    </row>
    <row r="163" spans="1:39" x14ac:dyDescent="0.4">
      <c r="A163" s="912">
        <v>58990</v>
      </c>
      <c r="B163" s="912" t="s">
        <v>987</v>
      </c>
      <c r="C163" s="913">
        <v>42004</v>
      </c>
      <c r="D163" s="912">
        <v>2014</v>
      </c>
      <c r="E163" s="912" t="s">
        <v>8</v>
      </c>
      <c r="F163" s="912" t="s">
        <v>41</v>
      </c>
      <c r="G163" s="912">
        <v>35.020350999999998</v>
      </c>
      <c r="H163" s="912">
        <v>-118.17667</v>
      </c>
      <c r="I163" s="914">
        <v>5.8443696346999996</v>
      </c>
      <c r="J163" s="912" t="s">
        <v>103</v>
      </c>
      <c r="K163" s="912" t="s">
        <v>828</v>
      </c>
      <c r="L163" s="915">
        <v>19.95</v>
      </c>
      <c r="M163" s="915">
        <v>15</v>
      </c>
      <c r="N163" s="915">
        <v>1.3299999999999901</v>
      </c>
      <c r="O163" s="912" t="s">
        <v>180</v>
      </c>
      <c r="P163" s="912" t="s">
        <v>805</v>
      </c>
      <c r="Q163" s="912" t="s">
        <v>180</v>
      </c>
      <c r="R163" s="912">
        <v>180</v>
      </c>
      <c r="AE163" s="917">
        <v>0.32831811263318111</v>
      </c>
      <c r="AF163" s="917">
        <v>0.33576199149969643</v>
      </c>
      <c r="AG163" s="917">
        <v>0.32015220700152214</v>
      </c>
      <c r="AH163" s="917">
        <v>0.31263318112633182</v>
      </c>
      <c r="AI163" s="917">
        <v>0.31943683409436835</v>
      </c>
      <c r="AJ163" s="918">
        <v>26.477011222264501</v>
      </c>
      <c r="AK163" s="918">
        <v>4.2387242258675899</v>
      </c>
      <c r="AL163" s="919">
        <v>63.715144126867884</v>
      </c>
      <c r="AM163" s="919">
        <v>90.347553525100608</v>
      </c>
    </row>
    <row r="164" spans="1:39" x14ac:dyDescent="0.4">
      <c r="A164" s="912">
        <v>58202</v>
      </c>
      <c r="B164" s="912" t="s">
        <v>988</v>
      </c>
      <c r="C164" s="913">
        <v>41698</v>
      </c>
      <c r="D164" s="912">
        <v>2014</v>
      </c>
      <c r="E164" s="912" t="s">
        <v>8</v>
      </c>
      <c r="F164" s="912" t="s">
        <v>41</v>
      </c>
      <c r="G164" s="912">
        <v>34.512309999999999</v>
      </c>
      <c r="H164" s="912">
        <v>-117.477791</v>
      </c>
      <c r="I164" s="914">
        <v>5.9183289953999996</v>
      </c>
      <c r="J164" s="912" t="s">
        <v>103</v>
      </c>
      <c r="K164" s="912" t="s">
        <v>828</v>
      </c>
      <c r="L164" s="915">
        <v>22.4</v>
      </c>
      <c r="M164" s="915">
        <v>17.5</v>
      </c>
      <c r="N164" s="915">
        <v>1.28</v>
      </c>
      <c r="O164" s="912" t="s">
        <v>180</v>
      </c>
      <c r="P164" s="912" t="s">
        <v>805</v>
      </c>
      <c r="Q164" s="912" t="s">
        <v>180</v>
      </c>
      <c r="R164" s="912">
        <v>180</v>
      </c>
      <c r="AD164" s="917">
        <v>0.33521200260926287</v>
      </c>
      <c r="AE164" s="917">
        <v>0.3111089367253751</v>
      </c>
      <c r="AF164" s="917">
        <v>0.32332812906583402</v>
      </c>
      <c r="AG164" s="917">
        <v>0.30802348336594915</v>
      </c>
      <c r="AH164" s="917">
        <v>0.30784735812133074</v>
      </c>
      <c r="AI164" s="917">
        <v>0.28374429223744291</v>
      </c>
      <c r="AJ164" s="918">
        <v>24.821999254783801</v>
      </c>
      <c r="AK164" s="918">
        <v>4.7640329915733801</v>
      </c>
      <c r="AM164" s="919">
        <v>142.16523929486365</v>
      </c>
    </row>
    <row r="165" spans="1:39" x14ac:dyDescent="0.4">
      <c r="A165" s="912">
        <v>58616</v>
      </c>
      <c r="B165" s="912" t="s">
        <v>989</v>
      </c>
      <c r="C165" s="913">
        <v>41698</v>
      </c>
      <c r="D165" s="912">
        <v>2014</v>
      </c>
      <c r="E165" s="912" t="s">
        <v>8</v>
      </c>
      <c r="F165" s="912" t="s">
        <v>41</v>
      </c>
      <c r="G165" s="912">
        <v>36.127591000000002</v>
      </c>
      <c r="H165" s="912">
        <v>-120.142241</v>
      </c>
      <c r="I165" s="914">
        <v>5.3794212329000004</v>
      </c>
      <c r="J165" s="912" t="s">
        <v>103</v>
      </c>
      <c r="K165" s="912" t="s">
        <v>828</v>
      </c>
      <c r="L165" s="915">
        <v>23.099999999999898</v>
      </c>
      <c r="M165" s="915">
        <v>18</v>
      </c>
      <c r="N165" s="915">
        <v>1.2833333333333301</v>
      </c>
      <c r="O165" s="912" t="s">
        <v>180</v>
      </c>
      <c r="P165" s="912" t="s">
        <v>805</v>
      </c>
      <c r="Q165" s="912" t="s">
        <v>180</v>
      </c>
      <c r="R165" s="912">
        <v>179</v>
      </c>
      <c r="AE165" s="917">
        <v>0.28996067985794011</v>
      </c>
      <c r="AF165" s="917">
        <v>0.28735326856911558</v>
      </c>
      <c r="AG165" s="917">
        <v>0.27443556570268901</v>
      </c>
      <c r="AH165" s="917">
        <v>0.27899543378995428</v>
      </c>
      <c r="AI165" s="917">
        <v>0.27177828513444946</v>
      </c>
      <c r="AJ165" s="918">
        <v>23.093051642639001</v>
      </c>
      <c r="AK165" s="918">
        <v>4.9428527078651197</v>
      </c>
      <c r="AM165" s="919">
        <v>90.530766048942795</v>
      </c>
    </row>
    <row r="166" spans="1:39" x14ac:dyDescent="0.4">
      <c r="A166" s="912">
        <v>58590</v>
      </c>
      <c r="B166" s="912" t="s">
        <v>990</v>
      </c>
      <c r="C166" s="913">
        <v>41670</v>
      </c>
      <c r="D166" s="912">
        <v>2014</v>
      </c>
      <c r="E166" s="912" t="s">
        <v>8</v>
      </c>
      <c r="F166" s="912" t="s">
        <v>41</v>
      </c>
      <c r="G166" s="912">
        <v>34.157221999999997</v>
      </c>
      <c r="H166" s="912">
        <v>-116.234444</v>
      </c>
      <c r="I166" s="914">
        <v>5.9317593607000001</v>
      </c>
      <c r="J166" s="912" t="s">
        <v>103</v>
      </c>
      <c r="K166" s="912" t="s">
        <v>828</v>
      </c>
      <c r="L166" s="915">
        <v>23.919</v>
      </c>
      <c r="M166" s="915">
        <v>18.5</v>
      </c>
      <c r="N166" s="915">
        <v>1.2929189189189101</v>
      </c>
      <c r="O166" s="912" t="s">
        <v>180</v>
      </c>
      <c r="P166" s="912" t="s">
        <v>805</v>
      </c>
      <c r="Q166" s="912" t="s">
        <v>180</v>
      </c>
      <c r="R166" s="912">
        <v>181</v>
      </c>
      <c r="AD166" s="917">
        <v>0.33817252332737746</v>
      </c>
      <c r="AE166" s="917">
        <v>0.34722429025213425</v>
      </c>
      <c r="AF166" s="917">
        <v>0.33838698819988916</v>
      </c>
      <c r="AG166" s="917">
        <v>0.34177089537423078</v>
      </c>
      <c r="AH166" s="917">
        <v>0.34142346634901732</v>
      </c>
      <c r="AI166" s="917">
        <v>0.32948679769704192</v>
      </c>
      <c r="AJ166" s="918">
        <v>15.611551905531201</v>
      </c>
      <c r="AK166" s="918">
        <v>3.9203115768486199</v>
      </c>
      <c r="AM166" s="919">
        <v>87.159466584687976</v>
      </c>
    </row>
    <row r="167" spans="1:39" x14ac:dyDescent="0.4">
      <c r="A167" s="912">
        <v>58984</v>
      </c>
      <c r="B167" s="912" t="s">
        <v>991</v>
      </c>
      <c r="C167" s="913">
        <v>42004</v>
      </c>
      <c r="D167" s="912">
        <v>2014</v>
      </c>
      <c r="E167" s="912" t="s">
        <v>8</v>
      </c>
      <c r="F167" s="912" t="s">
        <v>41</v>
      </c>
      <c r="G167" s="912">
        <v>36.613781000000003</v>
      </c>
      <c r="H167" s="912">
        <v>-120.38355</v>
      </c>
      <c r="I167" s="914">
        <v>5.3066899543000003</v>
      </c>
      <c r="J167" s="912" t="s">
        <v>103</v>
      </c>
      <c r="K167" s="912" t="s">
        <v>830</v>
      </c>
      <c r="L167" s="915">
        <v>24.87</v>
      </c>
      <c r="M167" s="915">
        <v>19</v>
      </c>
      <c r="N167" s="915">
        <v>1.30894736842105</v>
      </c>
      <c r="O167" s="912" t="s">
        <v>180</v>
      </c>
      <c r="P167" s="912" t="s">
        <v>805</v>
      </c>
      <c r="Q167" s="912" t="s">
        <v>180</v>
      </c>
      <c r="R167" s="912">
        <v>179</v>
      </c>
      <c r="AE167" s="917">
        <v>0.30669310261956267</v>
      </c>
      <c r="AF167" s="917">
        <v>0.29887474834627553</v>
      </c>
      <c r="AG167" s="917">
        <v>0.30261355443403026</v>
      </c>
      <c r="AH167" s="917">
        <v>0.30641672674837778</v>
      </c>
      <c r="AI167" s="917">
        <v>0.29733838019706799</v>
      </c>
      <c r="AJ167" s="918">
        <v>21.077535088366201</v>
      </c>
      <c r="AK167" s="918">
        <v>4.4217981550556402</v>
      </c>
      <c r="AM167" s="919">
        <v>91.921685316821311</v>
      </c>
    </row>
    <row r="168" spans="1:39" x14ac:dyDescent="0.4">
      <c r="A168" s="912">
        <v>58991</v>
      </c>
      <c r="B168" s="912" t="s">
        <v>992</v>
      </c>
      <c r="C168" s="913">
        <v>42004</v>
      </c>
      <c r="D168" s="912">
        <v>2014</v>
      </c>
      <c r="E168" s="912" t="s">
        <v>8</v>
      </c>
      <c r="F168" s="912" t="s">
        <v>41</v>
      </c>
      <c r="G168" s="912">
        <v>36.231831</v>
      </c>
      <c r="H168" s="912">
        <v>-119.91383999999999</v>
      </c>
      <c r="I168" s="914">
        <v>5.3587312784999996</v>
      </c>
      <c r="J168" s="912" t="s">
        <v>103</v>
      </c>
      <c r="K168" s="912" t="s">
        <v>830</v>
      </c>
      <c r="L168" s="915">
        <v>26.6</v>
      </c>
      <c r="M168" s="915">
        <v>19.405999999999999</v>
      </c>
      <c r="N168" s="915">
        <v>1.37071008966299</v>
      </c>
      <c r="O168" s="912" t="s">
        <v>180</v>
      </c>
      <c r="P168" s="912" t="s">
        <v>805</v>
      </c>
      <c r="Q168" s="912" t="s">
        <v>180</v>
      </c>
      <c r="R168" s="912">
        <v>180</v>
      </c>
      <c r="AE168" s="917">
        <v>0.30696347031963472</v>
      </c>
      <c r="AF168" s="917">
        <v>0.30440573770491797</v>
      </c>
      <c r="AG168" s="917">
        <v>0.30342465753424658</v>
      </c>
      <c r="AH168" s="917">
        <v>0.29674657534246579</v>
      </c>
      <c r="AI168" s="917">
        <v>0.29349315068493148</v>
      </c>
      <c r="AJ168" s="918">
        <v>24.3518568154674</v>
      </c>
      <c r="AK168" s="918">
        <v>4.4648172290843302</v>
      </c>
      <c r="AM168" s="919">
        <v>96.590464092406378</v>
      </c>
    </row>
    <row r="169" spans="1:39" x14ac:dyDescent="0.4">
      <c r="A169" s="912">
        <v>57651</v>
      </c>
      <c r="B169" s="912" t="s">
        <v>993</v>
      </c>
      <c r="C169" s="913">
        <v>41790</v>
      </c>
      <c r="D169" s="912">
        <v>2014</v>
      </c>
      <c r="E169" s="912" t="s">
        <v>8</v>
      </c>
      <c r="F169" s="912" t="s">
        <v>41</v>
      </c>
      <c r="G169" s="912">
        <v>35.104160999999998</v>
      </c>
      <c r="H169" s="912">
        <v>-118.953931</v>
      </c>
      <c r="I169" s="914">
        <v>5.4025652967999998</v>
      </c>
      <c r="J169" s="912" t="s">
        <v>103</v>
      </c>
      <c r="K169" s="912" t="s">
        <v>828</v>
      </c>
      <c r="L169" s="915">
        <v>26</v>
      </c>
      <c r="M169" s="915">
        <v>19.568000000000001</v>
      </c>
      <c r="N169" s="915">
        <v>1.3286999182338499</v>
      </c>
      <c r="O169" s="912" t="s">
        <v>180</v>
      </c>
      <c r="P169" s="912" t="s">
        <v>805</v>
      </c>
      <c r="Q169" s="912" t="s">
        <v>180</v>
      </c>
      <c r="R169" s="912">
        <v>180</v>
      </c>
      <c r="AE169" s="917">
        <v>0.28577625570776255</v>
      </c>
      <c r="AF169" s="917">
        <v>0.28621357012750459</v>
      </c>
      <c r="AG169" s="917">
        <v>0.28319634703196345</v>
      </c>
      <c r="AH169" s="917">
        <v>0.28688356164383561</v>
      </c>
      <c r="AI169" s="917">
        <v>0.27261986301369873</v>
      </c>
      <c r="AJ169" s="918">
        <v>24.6960010552413</v>
      </c>
      <c r="AK169" s="918">
        <v>4.8621313087354503</v>
      </c>
      <c r="AM169" s="919">
        <v>156.08235633625384</v>
      </c>
    </row>
    <row r="170" spans="1:39" x14ac:dyDescent="0.4">
      <c r="A170" s="912">
        <v>58986</v>
      </c>
      <c r="B170" s="912" t="s">
        <v>994</v>
      </c>
      <c r="C170" s="913">
        <v>42004</v>
      </c>
      <c r="D170" s="912">
        <v>2014</v>
      </c>
      <c r="E170" s="912" t="s">
        <v>8</v>
      </c>
      <c r="F170" s="912" t="s">
        <v>41</v>
      </c>
      <c r="G170" s="912">
        <v>35.219211000000001</v>
      </c>
      <c r="H170" s="912">
        <v>-119.08114999999999</v>
      </c>
      <c r="I170" s="914">
        <v>5.3936634702999999</v>
      </c>
      <c r="J170" s="912" t="s">
        <v>103</v>
      </c>
      <c r="K170" s="912" t="s">
        <v>830</v>
      </c>
      <c r="L170" s="915">
        <v>26.15</v>
      </c>
      <c r="M170" s="915">
        <v>19.649999999999999</v>
      </c>
      <c r="N170" s="915">
        <v>1.3307888040712399</v>
      </c>
      <c r="O170" s="912" t="s">
        <v>180</v>
      </c>
      <c r="P170" s="912" t="s">
        <v>805</v>
      </c>
      <c r="Q170" s="912" t="s">
        <v>180</v>
      </c>
      <c r="R170" s="912">
        <v>180</v>
      </c>
      <c r="AE170" s="917">
        <v>0.29014840182648399</v>
      </c>
      <c r="AF170" s="917">
        <v>0.29080145719489986</v>
      </c>
      <c r="AG170" s="917">
        <v>0.29176369863013701</v>
      </c>
      <c r="AH170" s="917">
        <v>0.28515410958904103</v>
      </c>
      <c r="AI170" s="917">
        <v>0.28321347031963473</v>
      </c>
      <c r="AJ170" s="918">
        <v>24.367938259138398</v>
      </c>
      <c r="AK170" s="918">
        <v>4.70063141690395</v>
      </c>
      <c r="AM170" s="919">
        <v>101.12194321279071</v>
      </c>
    </row>
    <row r="171" spans="1:39" x14ac:dyDescent="0.4">
      <c r="A171" s="912">
        <v>59443</v>
      </c>
      <c r="B171" s="912" t="s">
        <v>995</v>
      </c>
      <c r="C171" s="913">
        <v>41973</v>
      </c>
      <c r="D171" s="912">
        <v>2014</v>
      </c>
      <c r="E171" s="912" t="s">
        <v>8</v>
      </c>
      <c r="F171" s="912" t="s">
        <v>41</v>
      </c>
      <c r="G171" s="912">
        <v>34.688591000000002</v>
      </c>
      <c r="H171" s="912">
        <v>-118.325891</v>
      </c>
      <c r="I171" s="914">
        <v>5.6208550227999998</v>
      </c>
      <c r="J171" s="912" t="s">
        <v>103</v>
      </c>
      <c r="K171" s="912" t="s">
        <v>828</v>
      </c>
      <c r="L171" s="915">
        <v>28.3413</v>
      </c>
      <c r="M171" s="915">
        <v>19.7</v>
      </c>
      <c r="N171" s="915">
        <v>1.43864467005076</v>
      </c>
      <c r="O171" s="912" t="s">
        <v>180</v>
      </c>
      <c r="P171" s="912" t="s">
        <v>805</v>
      </c>
      <c r="Q171" s="912" t="s">
        <v>180</v>
      </c>
      <c r="R171" s="912">
        <v>180</v>
      </c>
      <c r="AE171" s="917">
        <v>0.35667237442922373</v>
      </c>
      <c r="AF171" s="917">
        <v>0.35307377049180327</v>
      </c>
      <c r="AG171" s="917">
        <v>0.33756849315068493</v>
      </c>
      <c r="AH171" s="917">
        <v>0.22189497716894976</v>
      </c>
      <c r="AI171" s="917">
        <v>0.32990867579908678</v>
      </c>
      <c r="AJ171" s="918">
        <v>26.861625931391401</v>
      </c>
      <c r="AK171" s="918">
        <v>4.0424643378061003</v>
      </c>
      <c r="AM171" s="919">
        <v>110.90217199553408</v>
      </c>
    </row>
    <row r="172" spans="1:39" x14ac:dyDescent="0.4">
      <c r="A172" s="912">
        <v>59183</v>
      </c>
      <c r="B172" s="912" t="s">
        <v>996</v>
      </c>
      <c r="C172" s="913">
        <v>41988</v>
      </c>
      <c r="D172" s="912">
        <v>2014</v>
      </c>
      <c r="E172" s="912" t="s">
        <v>8</v>
      </c>
      <c r="F172" s="912" t="s">
        <v>41</v>
      </c>
      <c r="G172" s="912">
        <v>36.137481000000001</v>
      </c>
      <c r="H172" s="912">
        <v>-119.56249</v>
      </c>
      <c r="I172" s="914">
        <v>5.29148379</v>
      </c>
      <c r="J172" s="912" t="s">
        <v>103</v>
      </c>
      <c r="K172" s="912" t="s">
        <v>830</v>
      </c>
      <c r="L172" s="915">
        <v>27.23</v>
      </c>
      <c r="M172" s="915">
        <v>19.760000000000002</v>
      </c>
      <c r="N172" s="915">
        <v>1.37803643724696</v>
      </c>
      <c r="O172" s="912" t="s">
        <v>180</v>
      </c>
      <c r="P172" s="912" t="s">
        <v>805</v>
      </c>
      <c r="Q172" s="912" t="s">
        <v>180</v>
      </c>
      <c r="R172" s="912">
        <v>180</v>
      </c>
      <c r="AE172" s="917">
        <v>0.29574991218826824</v>
      </c>
      <c r="AF172" s="917">
        <v>0.29371584699453546</v>
      </c>
      <c r="AG172" s="917">
        <v>0.28797857393747794</v>
      </c>
      <c r="AH172" s="917">
        <v>0.28746268001404973</v>
      </c>
      <c r="AI172" s="917">
        <v>0.25708530909729532</v>
      </c>
      <c r="AJ172" s="918">
        <v>9.4652880774123407</v>
      </c>
      <c r="AK172" s="918">
        <v>4.48391631450425</v>
      </c>
      <c r="AL172" s="919">
        <v>96.273109336038459</v>
      </c>
      <c r="AM172" s="919">
        <v>126.25895847524185</v>
      </c>
    </row>
    <row r="173" spans="1:39" x14ac:dyDescent="0.4">
      <c r="A173" s="912">
        <v>58626</v>
      </c>
      <c r="B173" s="912" t="s">
        <v>997</v>
      </c>
      <c r="C173" s="913">
        <v>41957</v>
      </c>
      <c r="D173" s="912">
        <v>2014</v>
      </c>
      <c r="E173" s="912" t="s">
        <v>8</v>
      </c>
      <c r="F173" s="912" t="s">
        <v>41</v>
      </c>
      <c r="G173" s="912">
        <v>34.677670999999997</v>
      </c>
      <c r="H173" s="912">
        <v>-118.31866100000001</v>
      </c>
      <c r="I173" s="914">
        <v>5.6208550227999998</v>
      </c>
      <c r="J173" s="912" t="s">
        <v>103</v>
      </c>
      <c r="K173" s="912" t="s">
        <v>828</v>
      </c>
      <c r="L173" s="915">
        <v>23.922000000000001</v>
      </c>
      <c r="M173" s="915">
        <v>19.945</v>
      </c>
      <c r="N173" s="915">
        <v>1.1993983454499799</v>
      </c>
      <c r="O173" s="912" t="s">
        <v>180</v>
      </c>
      <c r="P173" s="912" t="s">
        <v>805</v>
      </c>
      <c r="Q173" s="912" t="s">
        <v>180</v>
      </c>
      <c r="R173" s="912">
        <v>180</v>
      </c>
      <c r="AE173" s="917">
        <v>0.29842912758945539</v>
      </c>
      <c r="AF173" s="917">
        <v>0.297961927175872</v>
      </c>
      <c r="AG173" s="917">
        <v>0.30177165286730284</v>
      </c>
      <c r="AH173" s="917">
        <v>0.30454182792634077</v>
      </c>
      <c r="AI173" s="917">
        <v>0.29438261154247231</v>
      </c>
      <c r="AJ173" s="918">
        <v>25.583049318524498</v>
      </c>
      <c r="AK173" s="918">
        <v>4.5965736459641997</v>
      </c>
      <c r="AL173" s="919">
        <v>57.620026552602383</v>
      </c>
      <c r="AM173" s="919">
        <v>74.460706023545683</v>
      </c>
    </row>
    <row r="174" spans="1:39" x14ac:dyDescent="0.4">
      <c r="A174" s="912">
        <v>58498</v>
      </c>
      <c r="B174" s="912" t="s">
        <v>998</v>
      </c>
      <c r="C174" s="913">
        <v>41698</v>
      </c>
      <c r="D174" s="912">
        <v>2014</v>
      </c>
      <c r="E174" s="912" t="s">
        <v>8</v>
      </c>
      <c r="F174" s="912" t="s">
        <v>41</v>
      </c>
      <c r="G174" s="912">
        <v>34.903761000000003</v>
      </c>
      <c r="H174" s="912">
        <v>-118.25094</v>
      </c>
      <c r="I174" s="914">
        <v>5.8357687215</v>
      </c>
      <c r="J174" s="912" t="s">
        <v>103</v>
      </c>
      <c r="K174" s="912" t="s">
        <v>828</v>
      </c>
      <c r="L174" s="915">
        <v>26.2</v>
      </c>
      <c r="M174" s="915">
        <v>20</v>
      </c>
      <c r="N174" s="915">
        <v>1.31</v>
      </c>
      <c r="O174" s="912" t="s">
        <v>180</v>
      </c>
      <c r="P174" s="912" t="s">
        <v>805</v>
      </c>
      <c r="Q174" s="912" t="s">
        <v>180</v>
      </c>
      <c r="R174" s="912">
        <v>180</v>
      </c>
      <c r="AD174" s="917">
        <v>0.33972602739726027</v>
      </c>
      <c r="AE174" s="917">
        <v>0.33300799086757987</v>
      </c>
      <c r="AF174" s="917">
        <v>0.33707877959927135</v>
      </c>
      <c r="AG174" s="917">
        <v>0.3291780821917808</v>
      </c>
      <c r="AH174" s="917">
        <v>0.34127283105022826</v>
      </c>
      <c r="AI174" s="917">
        <v>0.32650114155251148</v>
      </c>
      <c r="AJ174" s="918">
        <v>26.5823688084126</v>
      </c>
      <c r="AK174" s="918">
        <v>4.14477763570883</v>
      </c>
      <c r="AL174" s="919">
        <v>97.230944040558128</v>
      </c>
      <c r="AM174" s="919">
        <v>83.937102645979849</v>
      </c>
    </row>
    <row r="175" spans="1:39" x14ac:dyDescent="0.4">
      <c r="A175" s="912">
        <v>58499</v>
      </c>
      <c r="B175" s="912" t="s">
        <v>999</v>
      </c>
      <c r="C175" s="913">
        <v>41698</v>
      </c>
      <c r="D175" s="912">
        <v>2014</v>
      </c>
      <c r="E175" s="912" t="s">
        <v>8</v>
      </c>
      <c r="F175" s="912" t="s">
        <v>41</v>
      </c>
      <c r="G175" s="912">
        <v>34.903461</v>
      </c>
      <c r="H175" s="912">
        <v>-118.24294999999999</v>
      </c>
      <c r="I175" s="914">
        <v>5.8357687215</v>
      </c>
      <c r="J175" s="912" t="s">
        <v>103</v>
      </c>
      <c r="K175" s="912" t="s">
        <v>828</v>
      </c>
      <c r="L175" s="915">
        <v>20.95</v>
      </c>
      <c r="M175" s="915">
        <v>20</v>
      </c>
      <c r="N175" s="915">
        <v>1.0474999999999901</v>
      </c>
      <c r="O175" s="912" t="s">
        <v>180</v>
      </c>
      <c r="P175" s="912" t="s">
        <v>805</v>
      </c>
      <c r="Q175" s="912" t="s">
        <v>180</v>
      </c>
      <c r="R175" s="912">
        <v>180</v>
      </c>
      <c r="AD175" s="917">
        <v>0.29159817351598172</v>
      </c>
      <c r="AE175" s="917">
        <v>0.28175799086757986</v>
      </c>
      <c r="AF175" s="917">
        <v>0.28535974499089262</v>
      </c>
      <c r="AG175" s="917">
        <v>0.28281963470319632</v>
      </c>
      <c r="AH175" s="917">
        <v>0.2800970319634703</v>
      </c>
      <c r="AI175" s="917">
        <v>0.25523972602739725</v>
      </c>
      <c r="AJ175" s="918">
        <v>25.492071715649001</v>
      </c>
      <c r="AK175" s="918">
        <v>5.2953342886128896</v>
      </c>
      <c r="AL175" s="919">
        <v>142.56710847089252</v>
      </c>
      <c r="AM175" s="919">
        <v>89.245993449506713</v>
      </c>
    </row>
    <row r="176" spans="1:39" x14ac:dyDescent="0.4">
      <c r="A176" s="912">
        <v>59237</v>
      </c>
      <c r="B176" s="912" t="s">
        <v>1000</v>
      </c>
      <c r="C176" s="913">
        <v>41973</v>
      </c>
      <c r="D176" s="912">
        <v>2014</v>
      </c>
      <c r="E176" s="912" t="s">
        <v>8</v>
      </c>
      <c r="F176" s="912" t="s">
        <v>41</v>
      </c>
      <c r="G176" s="912">
        <v>34.407291000000001</v>
      </c>
      <c r="H176" s="912">
        <v>-116.86243</v>
      </c>
      <c r="I176" s="914">
        <v>5.887906621</v>
      </c>
      <c r="J176" s="912" t="s">
        <v>103</v>
      </c>
      <c r="K176" s="912" t="s">
        <v>828</v>
      </c>
      <c r="L176" s="915">
        <v>24.8</v>
      </c>
      <c r="M176" s="915">
        <v>20</v>
      </c>
      <c r="N176" s="915">
        <v>1.24</v>
      </c>
      <c r="O176" s="912" t="s">
        <v>180</v>
      </c>
      <c r="P176" s="912" t="s">
        <v>805</v>
      </c>
      <c r="Q176" s="912" t="s">
        <v>180</v>
      </c>
      <c r="R176" s="912">
        <v>180</v>
      </c>
      <c r="AE176" s="917">
        <v>0.30354452054794523</v>
      </c>
      <c r="AF176" s="917">
        <v>0.25594831511839711</v>
      </c>
      <c r="AG176" s="917">
        <v>0.28876141552511414</v>
      </c>
      <c r="AH176" s="917">
        <v>0.29299086757990866</v>
      </c>
      <c r="AI176" s="917">
        <v>0.26323059360730594</v>
      </c>
      <c r="AJ176" s="918">
        <v>24.869717549651</v>
      </c>
      <c r="AK176" s="918">
        <v>5.1282049722929797</v>
      </c>
      <c r="AL176" s="919">
        <v>82.278995859770305</v>
      </c>
      <c r="AM176" s="919">
        <v>81.011730681314205</v>
      </c>
    </row>
    <row r="177" spans="1:39" x14ac:dyDescent="0.4">
      <c r="A177" s="912">
        <v>58985</v>
      </c>
      <c r="B177" s="912" t="s">
        <v>1001</v>
      </c>
      <c r="C177" s="913">
        <v>42004</v>
      </c>
      <c r="D177" s="912">
        <v>2014</v>
      </c>
      <c r="E177" s="912" t="s">
        <v>8</v>
      </c>
      <c r="F177" s="912" t="s">
        <v>41</v>
      </c>
      <c r="G177" s="912">
        <v>36.244290999999997</v>
      </c>
      <c r="H177" s="912">
        <v>-119.82814999999999</v>
      </c>
      <c r="I177" s="914">
        <v>5.3183070776000001</v>
      </c>
      <c r="J177" s="912" t="s">
        <v>103</v>
      </c>
      <c r="K177" s="912" t="s">
        <v>830</v>
      </c>
      <c r="L177" s="915">
        <v>27.8</v>
      </c>
      <c r="M177" s="915">
        <v>20</v>
      </c>
      <c r="N177" s="915">
        <v>1.39</v>
      </c>
      <c r="O177" s="912" t="s">
        <v>180</v>
      </c>
      <c r="P177" s="912" t="s">
        <v>805</v>
      </c>
      <c r="Q177" s="912" t="s">
        <v>180</v>
      </c>
      <c r="R177" s="912">
        <v>180</v>
      </c>
      <c r="AE177" s="917">
        <v>0.28529680365296806</v>
      </c>
      <c r="AF177" s="917">
        <v>0.30589139344262301</v>
      </c>
      <c r="AG177" s="917">
        <v>0.30471461187214616</v>
      </c>
      <c r="AH177" s="917">
        <v>0.2999543378995434</v>
      </c>
      <c r="AI177" s="917">
        <v>0.28335045662100455</v>
      </c>
      <c r="AJ177" s="918">
        <v>24.051155948041998</v>
      </c>
      <c r="AK177" s="918">
        <v>4.7495383861750797</v>
      </c>
      <c r="AL177" s="919">
        <v>86.942379729033604</v>
      </c>
      <c r="AM177" s="919">
        <v>94.224805293083179</v>
      </c>
    </row>
    <row r="178" spans="1:39" x14ac:dyDescent="0.4">
      <c r="A178" s="912">
        <v>58973</v>
      </c>
      <c r="B178" s="912" t="s">
        <v>1002</v>
      </c>
      <c r="C178" s="913">
        <v>41943</v>
      </c>
      <c r="D178" s="912">
        <v>2014</v>
      </c>
      <c r="E178" s="912" t="s">
        <v>8</v>
      </c>
      <c r="F178" s="912" t="s">
        <v>41</v>
      </c>
      <c r="G178" s="912">
        <v>35.845230999999998</v>
      </c>
      <c r="H178" s="912">
        <v>-119.06272</v>
      </c>
      <c r="I178" s="914">
        <v>5.3359831050000004</v>
      </c>
      <c r="J178" s="912" t="s">
        <v>103</v>
      </c>
      <c r="K178" s="912" t="s">
        <v>828</v>
      </c>
      <c r="L178" s="915">
        <v>26</v>
      </c>
      <c r="M178" s="915">
        <v>20</v>
      </c>
      <c r="N178" s="915">
        <v>1.3</v>
      </c>
      <c r="O178" s="912" t="s">
        <v>180</v>
      </c>
      <c r="P178" s="912" t="s">
        <v>805</v>
      </c>
      <c r="Q178" s="912" t="s">
        <v>180</v>
      </c>
      <c r="R178" s="912">
        <v>180</v>
      </c>
      <c r="AE178" s="917">
        <v>0.30281963470319628</v>
      </c>
      <c r="AF178" s="917">
        <v>0.30097336065573771</v>
      </c>
      <c r="AG178" s="917">
        <v>0.29210616438356168</v>
      </c>
      <c r="AH178" s="917">
        <v>0.28361301369863012</v>
      </c>
      <c r="AI178" s="917">
        <v>0.28483447488584474</v>
      </c>
      <c r="AJ178" s="918">
        <v>8.8918898238857693</v>
      </c>
      <c r="AK178" s="918">
        <v>4.27862552695139</v>
      </c>
      <c r="AL178" s="919">
        <v>80.555504530150273</v>
      </c>
      <c r="AM178" s="919">
        <v>82.445172470413837</v>
      </c>
    </row>
    <row r="179" spans="1:39" x14ac:dyDescent="0.4">
      <c r="A179" s="912">
        <v>58983</v>
      </c>
      <c r="B179" s="912" t="s">
        <v>1003</v>
      </c>
      <c r="C179" s="913">
        <v>42004</v>
      </c>
      <c r="D179" s="912">
        <v>2014</v>
      </c>
      <c r="E179" s="912" t="s">
        <v>8</v>
      </c>
      <c r="F179" s="912" t="s">
        <v>41</v>
      </c>
      <c r="G179" s="912">
        <v>35.017091000000001</v>
      </c>
      <c r="H179" s="912">
        <v>-118.17636</v>
      </c>
      <c r="I179" s="914">
        <v>5.8443696346999996</v>
      </c>
      <c r="J179" s="912" t="s">
        <v>103</v>
      </c>
      <c r="K179" s="912" t="s">
        <v>828</v>
      </c>
      <c r="L179" s="915">
        <v>59.1</v>
      </c>
      <c r="M179" s="915">
        <v>45</v>
      </c>
      <c r="N179" s="915">
        <v>1.3133333333333299</v>
      </c>
      <c r="O179" s="912" t="s">
        <v>180</v>
      </c>
      <c r="P179" s="912" t="s">
        <v>805</v>
      </c>
      <c r="Q179" s="912" t="s">
        <v>180</v>
      </c>
      <c r="R179" s="912">
        <v>180</v>
      </c>
      <c r="AE179" s="917">
        <v>0.32728817858954845</v>
      </c>
      <c r="AF179" s="917">
        <v>0.33335610200364296</v>
      </c>
      <c r="AG179" s="917">
        <v>0.32168949771689492</v>
      </c>
      <c r="AH179" s="917">
        <v>0.33030441400304417</v>
      </c>
      <c r="AI179" s="917">
        <v>0.31376966007102991</v>
      </c>
      <c r="AJ179" s="918">
        <v>26.068218749844299</v>
      </c>
      <c r="AK179" s="918">
        <v>4.3152663845970602</v>
      </c>
      <c r="AL179" s="919">
        <v>77.344977044547335</v>
      </c>
      <c r="AM179" s="919">
        <v>84.995647168455832</v>
      </c>
    </row>
    <row r="180" spans="1:39" x14ac:dyDescent="0.4">
      <c r="A180" s="912">
        <v>57650</v>
      </c>
      <c r="B180" s="912" t="s">
        <v>1004</v>
      </c>
      <c r="C180" s="913">
        <v>41973</v>
      </c>
      <c r="D180" s="912">
        <v>2014</v>
      </c>
      <c r="E180" s="912" t="s">
        <v>8</v>
      </c>
      <c r="F180" s="912" t="s">
        <v>41</v>
      </c>
      <c r="G180" s="912">
        <v>35.299560999999997</v>
      </c>
      <c r="H180" s="912">
        <v>-118.8509</v>
      </c>
      <c r="I180" s="914">
        <v>5.3805716895</v>
      </c>
      <c r="J180" s="912" t="s">
        <v>103</v>
      </c>
      <c r="K180" s="912" t="s">
        <v>828</v>
      </c>
      <c r="L180" s="915">
        <v>81.599999999999994</v>
      </c>
      <c r="M180" s="915">
        <v>60</v>
      </c>
      <c r="N180" s="915">
        <v>1.3599999999999901</v>
      </c>
      <c r="O180" s="912" t="s">
        <v>180</v>
      </c>
      <c r="P180" s="912" t="s">
        <v>805</v>
      </c>
      <c r="Q180" s="912" t="s">
        <v>180</v>
      </c>
      <c r="R180" s="912">
        <v>180</v>
      </c>
      <c r="AE180" s="917">
        <v>0.31586187214611872</v>
      </c>
      <c r="AF180" s="917">
        <v>0.28647161505768065</v>
      </c>
      <c r="AG180" s="917">
        <v>0.29374619482496195</v>
      </c>
      <c r="AH180" s="917">
        <v>0.30927511415525122</v>
      </c>
      <c r="AI180" s="917">
        <v>0.29960996955859964</v>
      </c>
      <c r="AJ180" s="918">
        <v>24.742140676754399</v>
      </c>
      <c r="AK180" s="918">
        <v>4.5347487864438696</v>
      </c>
      <c r="AL180" s="919">
        <v>119.68109562930729</v>
      </c>
      <c r="AM180" s="919">
        <v>119.72413902753402</v>
      </c>
    </row>
    <row r="181" spans="1:39" x14ac:dyDescent="0.4">
      <c r="A181" s="912">
        <v>58592</v>
      </c>
      <c r="B181" s="912" t="s">
        <v>1005</v>
      </c>
      <c r="C181" s="913">
        <v>42004</v>
      </c>
      <c r="D181" s="912">
        <v>2014</v>
      </c>
      <c r="E181" s="912" t="s">
        <v>8</v>
      </c>
      <c r="F181" s="912" t="s">
        <v>41</v>
      </c>
      <c r="G181" s="912">
        <v>33.082870999999997</v>
      </c>
      <c r="H181" s="912">
        <v>-115.46742</v>
      </c>
      <c r="I181" s="914">
        <v>5.9011614154999998</v>
      </c>
      <c r="J181" s="912" t="s">
        <v>103</v>
      </c>
      <c r="K181" s="912" t="s">
        <v>830</v>
      </c>
      <c r="L181" s="915">
        <v>194.7</v>
      </c>
      <c r="M181" s="915">
        <v>155.1</v>
      </c>
      <c r="N181" s="915">
        <v>1.2553191489361699</v>
      </c>
      <c r="O181" s="912" t="s">
        <v>180</v>
      </c>
      <c r="P181" s="912" t="s">
        <v>805</v>
      </c>
      <c r="Q181" s="912" t="s">
        <v>180</v>
      </c>
      <c r="R181" s="912">
        <v>180</v>
      </c>
      <c r="AE181" s="917">
        <v>0.30897028217176131</v>
      </c>
      <c r="AF181" s="917">
        <v>0.30709959729841141</v>
      </c>
      <c r="AG181" s="917">
        <v>0.29824108175900654</v>
      </c>
      <c r="AH181" s="917">
        <v>0.29727170421792987</v>
      </c>
      <c r="AI181" s="917">
        <v>0.29654598300109813</v>
      </c>
      <c r="AJ181" s="918">
        <v>14.600125422655401</v>
      </c>
      <c r="AK181" s="918">
        <v>4.4232104759681299</v>
      </c>
      <c r="AL181" s="919">
        <v>102.74055073357263</v>
      </c>
      <c r="AM181" s="919">
        <v>135.91275027801703</v>
      </c>
    </row>
    <row r="182" spans="1:39" x14ac:dyDescent="0.4">
      <c r="A182" s="912">
        <v>58430</v>
      </c>
      <c r="B182" s="912" t="s">
        <v>1006</v>
      </c>
      <c r="C182" s="913">
        <v>41882</v>
      </c>
      <c r="D182" s="912">
        <v>2014</v>
      </c>
      <c r="E182" s="912" t="s">
        <v>8</v>
      </c>
      <c r="F182" s="912" t="s">
        <v>41</v>
      </c>
      <c r="G182" s="912">
        <v>32.687080999999999</v>
      </c>
      <c r="H182" s="912">
        <v>-115.646871</v>
      </c>
      <c r="I182" s="914">
        <v>5.6630150685</v>
      </c>
      <c r="J182" s="912" t="s">
        <v>103</v>
      </c>
      <c r="K182" s="912" t="s">
        <v>828</v>
      </c>
      <c r="L182" s="915">
        <v>215.9</v>
      </c>
      <c r="M182" s="915">
        <v>170</v>
      </c>
      <c r="N182" s="915">
        <v>1.27</v>
      </c>
      <c r="O182" s="912" t="s">
        <v>180</v>
      </c>
      <c r="P182" s="912" t="s">
        <v>805</v>
      </c>
      <c r="Q182" s="912" t="s">
        <v>180</v>
      </c>
      <c r="R182" s="912">
        <v>180</v>
      </c>
      <c r="AE182" s="917">
        <v>0.34236569970453934</v>
      </c>
      <c r="AF182" s="917">
        <v>0.32463034394085505</v>
      </c>
      <c r="AG182" s="917">
        <v>0.31399274778404512</v>
      </c>
      <c r="AH182" s="917">
        <v>0.3080848777867311</v>
      </c>
      <c r="AI182" s="917">
        <v>0.32481668009669623</v>
      </c>
      <c r="AJ182" s="918">
        <v>22.226761040406998</v>
      </c>
      <c r="AK182" s="918">
        <v>4.1264327209343499</v>
      </c>
      <c r="AL182" s="919">
        <v>128.38562679836727</v>
      </c>
      <c r="AM182" s="919">
        <v>111.29813874295726</v>
      </c>
    </row>
    <row r="183" spans="1:39" x14ac:dyDescent="0.4">
      <c r="A183" s="912">
        <v>56917</v>
      </c>
      <c r="B183" s="912" t="s">
        <v>1007</v>
      </c>
      <c r="C183" s="913">
        <v>41729</v>
      </c>
      <c r="D183" s="912">
        <v>2014</v>
      </c>
      <c r="E183" s="912" t="s">
        <v>8</v>
      </c>
      <c r="F183" s="912" t="s">
        <v>41</v>
      </c>
      <c r="G183" s="912">
        <v>32.673341000000001</v>
      </c>
      <c r="H183" s="912">
        <v>-115.586991</v>
      </c>
      <c r="I183" s="914">
        <v>5.8522068492999999</v>
      </c>
      <c r="J183" s="912" t="s">
        <v>103</v>
      </c>
      <c r="K183" s="912" t="s">
        <v>830</v>
      </c>
      <c r="L183" s="915">
        <v>265.77999999999997</v>
      </c>
      <c r="M183" s="915">
        <v>206.72</v>
      </c>
      <c r="N183" s="915">
        <v>1.2857004643962799</v>
      </c>
      <c r="O183" s="912" t="s">
        <v>180</v>
      </c>
      <c r="P183" s="912" t="s">
        <v>805</v>
      </c>
      <c r="Q183" s="912" t="s">
        <v>180</v>
      </c>
      <c r="R183" s="912">
        <v>180</v>
      </c>
      <c r="AE183" s="917">
        <v>0.30762241851519367</v>
      </c>
      <c r="AF183" s="917">
        <v>0.30555179684559952</v>
      </c>
      <c r="AG183" s="917">
        <v>0.30613651574645773</v>
      </c>
      <c r="AH183" s="917">
        <v>0.28169621340350531</v>
      </c>
      <c r="AI183" s="917">
        <v>0.15626763153266129</v>
      </c>
      <c r="AJ183" s="918">
        <v>20.863787313091699</v>
      </c>
      <c r="AK183" s="918">
        <v>8.5381842536748493</v>
      </c>
      <c r="AL183" s="919">
        <v>83.426933085535097</v>
      </c>
      <c r="AM183" s="919">
        <v>192.76472602431565</v>
      </c>
    </row>
    <row r="184" spans="1:39" x14ac:dyDescent="0.4">
      <c r="A184" s="912">
        <v>57378</v>
      </c>
      <c r="B184" s="912" t="s">
        <v>1008</v>
      </c>
      <c r="C184" s="913">
        <v>41882</v>
      </c>
      <c r="D184" s="912">
        <v>2014</v>
      </c>
      <c r="E184" s="912" t="s">
        <v>8</v>
      </c>
      <c r="F184" s="912" t="s">
        <v>41</v>
      </c>
      <c r="G184" s="912">
        <v>34.784131000000002</v>
      </c>
      <c r="H184" s="912">
        <v>-118.432451</v>
      </c>
      <c r="I184" s="914">
        <v>5.7207748858</v>
      </c>
      <c r="J184" s="912" t="s">
        <v>103</v>
      </c>
      <c r="K184" s="912" t="s">
        <v>830</v>
      </c>
      <c r="L184" s="915">
        <v>283.7</v>
      </c>
      <c r="M184" s="915">
        <v>241.5</v>
      </c>
      <c r="N184" s="915">
        <v>1.1747412008281499</v>
      </c>
      <c r="O184" s="912" t="s">
        <v>831</v>
      </c>
      <c r="P184" s="912" t="s">
        <v>831</v>
      </c>
      <c r="Q184" s="912">
        <v>25</v>
      </c>
      <c r="R184" s="912">
        <v>180</v>
      </c>
      <c r="AD184" s="917">
        <v>0.2597065641525439</v>
      </c>
      <c r="AE184" s="917">
        <v>0.27948093201220064</v>
      </c>
      <c r="AF184" s="917">
        <v>0.27641615729641389</v>
      </c>
      <c r="AG184" s="917">
        <v>0.27431055642788815</v>
      </c>
      <c r="AH184" s="917">
        <v>0.27353718844189362</v>
      </c>
      <c r="AI184" s="917">
        <v>0.2597298175320808</v>
      </c>
      <c r="AJ184" s="918">
        <v>24.853789048012199</v>
      </c>
      <c r="AK184" s="918">
        <v>4.9831167458297401</v>
      </c>
      <c r="AL184" s="919">
        <v>137.68508460827246</v>
      </c>
      <c r="AM184" s="919">
        <v>170.53109704467221</v>
      </c>
    </row>
    <row r="185" spans="1:39" x14ac:dyDescent="0.4">
      <c r="A185" s="912">
        <v>58542</v>
      </c>
      <c r="B185" s="912" t="s">
        <v>1009</v>
      </c>
      <c r="C185" s="913">
        <v>41943</v>
      </c>
      <c r="D185" s="912">
        <v>2014</v>
      </c>
      <c r="E185" s="912" t="s">
        <v>8</v>
      </c>
      <c r="F185" s="912" t="s">
        <v>41</v>
      </c>
      <c r="G185" s="912">
        <v>33.812460999999999</v>
      </c>
      <c r="H185" s="912">
        <v>-115.374211</v>
      </c>
      <c r="I185" s="914">
        <v>5.7074497717000003</v>
      </c>
      <c r="J185" s="912" t="s">
        <v>103</v>
      </c>
      <c r="K185" s="912" t="s">
        <v>830</v>
      </c>
      <c r="L185" s="915">
        <v>333.62</v>
      </c>
      <c r="M185" s="915">
        <v>249.7</v>
      </c>
      <c r="N185" s="915">
        <v>1.3360832999599499</v>
      </c>
      <c r="O185" s="912" t="s">
        <v>831</v>
      </c>
      <c r="P185" s="912" t="s">
        <v>831</v>
      </c>
      <c r="Q185" s="912">
        <v>22.5</v>
      </c>
      <c r="R185" s="912">
        <v>191</v>
      </c>
      <c r="AE185" s="917">
        <v>0.28067516636402046</v>
      </c>
      <c r="AF185" s="917">
        <v>0.28437677125118449</v>
      </c>
      <c r="AG185" s="917">
        <v>0.28262270889450913</v>
      </c>
      <c r="AH185" s="917">
        <v>0.28340904062043409</v>
      </c>
      <c r="AI185" s="917">
        <v>0.27600792183496919</v>
      </c>
      <c r="AJ185" s="918">
        <v>21.5723609852196</v>
      </c>
      <c r="AK185" s="918">
        <v>4.8038120117464702</v>
      </c>
      <c r="AL185" s="919">
        <v>140.08794936438139</v>
      </c>
      <c r="AM185" s="919">
        <v>121.27954072547645</v>
      </c>
    </row>
    <row r="186" spans="1:39" x14ac:dyDescent="0.4">
      <c r="A186" s="912">
        <v>57993</v>
      </c>
      <c r="B186" s="912" t="s">
        <v>1010</v>
      </c>
      <c r="C186" s="913">
        <v>41943</v>
      </c>
      <c r="D186" s="912">
        <v>2014</v>
      </c>
      <c r="E186" s="912" t="s">
        <v>8</v>
      </c>
      <c r="F186" s="912" t="s">
        <v>41</v>
      </c>
      <c r="G186" s="912">
        <v>33.823151000000003</v>
      </c>
      <c r="H186" s="912">
        <v>-115.39679</v>
      </c>
      <c r="I186" s="914">
        <v>5.7074497717000003</v>
      </c>
      <c r="J186" s="912" t="s">
        <v>103</v>
      </c>
      <c r="K186" s="912" t="s">
        <v>830</v>
      </c>
      <c r="L186" s="915">
        <v>407.06</v>
      </c>
      <c r="M186" s="915">
        <v>313.7</v>
      </c>
      <c r="N186" s="915">
        <v>1.29760918074593</v>
      </c>
      <c r="O186" s="912" t="s">
        <v>831</v>
      </c>
      <c r="P186" s="912" t="s">
        <v>831</v>
      </c>
      <c r="Q186" s="912">
        <v>22.5</v>
      </c>
      <c r="R186" s="912">
        <v>191</v>
      </c>
      <c r="AE186" s="917">
        <v>0.24483954218540538</v>
      </c>
      <c r="AF186" s="917">
        <v>0.26221350088519835</v>
      </c>
      <c r="AG186" s="917">
        <v>0.2557950984202399</v>
      </c>
      <c r="AH186" s="917">
        <v>0.26379797468133337</v>
      </c>
      <c r="AI186" s="917">
        <v>0.2530072648882174</v>
      </c>
      <c r="AJ186" s="918">
        <v>21.263580131604702</v>
      </c>
      <c r="AK186" s="918">
        <v>5.2270230253786698</v>
      </c>
      <c r="AL186" s="919">
        <v>136.41543361093846</v>
      </c>
      <c r="AM186" s="919">
        <v>128.05286303993523</v>
      </c>
    </row>
    <row r="187" spans="1:39" x14ac:dyDescent="0.4">
      <c r="A187" s="912">
        <v>57695</v>
      </c>
      <c r="B187" s="912" t="s">
        <v>1011</v>
      </c>
      <c r="C187" s="913">
        <v>41943</v>
      </c>
      <c r="D187" s="912">
        <v>2014</v>
      </c>
      <c r="E187" s="912" t="s">
        <v>8</v>
      </c>
      <c r="F187" s="912" t="s">
        <v>41</v>
      </c>
      <c r="G187" s="912">
        <v>35.372340999999999</v>
      </c>
      <c r="H187" s="912">
        <v>-120.05654</v>
      </c>
      <c r="I187" s="914">
        <v>5.4923541095999999</v>
      </c>
      <c r="J187" s="912" t="s">
        <v>103</v>
      </c>
      <c r="K187" s="912" t="s">
        <v>830</v>
      </c>
      <c r="L187" s="915">
        <v>757.9</v>
      </c>
      <c r="M187" s="915">
        <v>585.9</v>
      </c>
      <c r="N187" s="915">
        <v>1.29356545485577</v>
      </c>
      <c r="O187" s="912" t="s">
        <v>831</v>
      </c>
      <c r="P187" s="912" t="s">
        <v>831</v>
      </c>
      <c r="Q187" s="912">
        <v>25</v>
      </c>
      <c r="R187" s="912">
        <v>180</v>
      </c>
      <c r="AE187" s="917">
        <v>0.2535491586530032</v>
      </c>
      <c r="AF187" s="917">
        <v>0.24594360924345063</v>
      </c>
      <c r="AG187" s="917">
        <v>0.24111755633334658</v>
      </c>
      <c r="AH187" s="917">
        <v>0.26024961792379675</v>
      </c>
      <c r="AI187" s="917">
        <v>0.24466164921312955</v>
      </c>
      <c r="AJ187" s="918">
        <v>22.473679948760299</v>
      </c>
      <c r="AK187" s="918">
        <v>5.5288083389278597</v>
      </c>
      <c r="AL187" s="919">
        <v>145.2907460896657</v>
      </c>
      <c r="AM187" s="919">
        <v>112.81936755430877</v>
      </c>
    </row>
    <row r="188" spans="1:39" x14ac:dyDescent="0.4">
      <c r="A188" s="912">
        <v>58628</v>
      </c>
      <c r="B188" s="912" t="s">
        <v>1012</v>
      </c>
      <c r="C188" s="913">
        <v>41640</v>
      </c>
      <c r="D188" s="912">
        <v>2014</v>
      </c>
      <c r="E188" s="912" t="s">
        <v>100</v>
      </c>
      <c r="F188" s="912" t="s">
        <v>48</v>
      </c>
      <c r="G188" s="912">
        <v>33.675480999999998</v>
      </c>
      <c r="H188" s="912">
        <v>-83.673760000000001</v>
      </c>
      <c r="I188" s="914">
        <v>4.5645682648000001</v>
      </c>
      <c r="J188" s="912" t="s">
        <v>103</v>
      </c>
      <c r="K188" s="912" t="s">
        <v>828</v>
      </c>
      <c r="L188" s="915">
        <v>38.6</v>
      </c>
      <c r="M188" s="915">
        <v>30</v>
      </c>
      <c r="N188" s="915">
        <v>1.28666666666666</v>
      </c>
      <c r="O188" s="912" t="s">
        <v>831</v>
      </c>
      <c r="P188" s="912" t="s">
        <v>831</v>
      </c>
      <c r="Q188" s="912">
        <v>20</v>
      </c>
      <c r="R188" s="912">
        <v>180</v>
      </c>
      <c r="AD188" s="917">
        <v>0.22743531202435313</v>
      </c>
      <c r="AE188" s="917">
        <v>0.21199010654490105</v>
      </c>
      <c r="AF188" s="917">
        <v>0.23147768670309654</v>
      </c>
      <c r="AG188" s="917">
        <v>0.21429984779299852</v>
      </c>
      <c r="AH188" s="917">
        <v>0.17316971080669705</v>
      </c>
      <c r="AI188" s="917">
        <v>0.20833713850837138</v>
      </c>
      <c r="AJ188" s="918">
        <v>27.157330305235298</v>
      </c>
      <c r="AK188" s="918">
        <v>14.802947420000001</v>
      </c>
      <c r="AL188" s="919">
        <v>110.34527680408773</v>
      </c>
      <c r="AM188" s="919">
        <v>133.86897745733535</v>
      </c>
    </row>
    <row r="189" spans="1:39" x14ac:dyDescent="0.4">
      <c r="A189" s="912">
        <v>58640</v>
      </c>
      <c r="B189" s="912" t="s">
        <v>1013</v>
      </c>
      <c r="C189" s="913">
        <v>41912</v>
      </c>
      <c r="D189" s="912">
        <v>2014</v>
      </c>
      <c r="E189" s="912" t="s">
        <v>18</v>
      </c>
      <c r="F189" s="912" t="s">
        <v>18</v>
      </c>
      <c r="G189" s="912">
        <v>21.901841000000001</v>
      </c>
      <c r="H189" s="912">
        <v>-159.45128</v>
      </c>
      <c r="I189" s="914">
        <v>4.7876168950000002</v>
      </c>
      <c r="J189" s="912" t="s">
        <v>103</v>
      </c>
      <c r="K189" s="912" t="s">
        <v>828</v>
      </c>
      <c r="L189" s="915">
        <v>14.257</v>
      </c>
      <c r="M189" s="915">
        <v>12</v>
      </c>
      <c r="N189" s="915">
        <v>1.18808333333333</v>
      </c>
      <c r="O189" s="912" t="s">
        <v>831</v>
      </c>
      <c r="P189" s="912" t="s">
        <v>831</v>
      </c>
      <c r="Q189" s="912">
        <v>20</v>
      </c>
      <c r="R189" s="912">
        <v>180</v>
      </c>
      <c r="AE189" s="917">
        <v>0.20534246575342463</v>
      </c>
      <c r="AF189" s="917">
        <v>0.2137124316939891</v>
      </c>
      <c r="AG189" s="917">
        <v>0.20750570776255708</v>
      </c>
      <c r="AH189" s="917">
        <v>0.17596080669710806</v>
      </c>
      <c r="AI189" s="917">
        <v>0.16862633181126332</v>
      </c>
      <c r="AJ189" s="918"/>
      <c r="AK189" s="918"/>
      <c r="AL189" s="919">
        <v>146.22928056368607</v>
      </c>
      <c r="AM189" s="919">
        <v>180.92153427306607</v>
      </c>
    </row>
    <row r="190" spans="1:39" x14ac:dyDescent="0.4">
      <c r="A190" s="912">
        <v>58770</v>
      </c>
      <c r="B190" s="912" t="s">
        <v>1014</v>
      </c>
      <c r="C190" s="913">
        <v>41730</v>
      </c>
      <c r="D190" s="912">
        <v>2014</v>
      </c>
      <c r="E190" s="912" t="s">
        <v>4</v>
      </c>
      <c r="F190" s="912" t="s">
        <v>65</v>
      </c>
      <c r="G190" s="912">
        <v>39.737690999999998</v>
      </c>
      <c r="H190" s="912">
        <v>-86.218220000000002</v>
      </c>
      <c r="I190" s="914">
        <v>4.0079869862999997</v>
      </c>
      <c r="J190" s="912" t="s">
        <v>103</v>
      </c>
      <c r="K190" s="912" t="s">
        <v>828</v>
      </c>
      <c r="L190" s="915">
        <v>10.86</v>
      </c>
      <c r="M190" s="915">
        <v>7.8920000000000003</v>
      </c>
      <c r="N190" s="915">
        <v>1.37607704004054</v>
      </c>
      <c r="O190" s="912" t="s">
        <v>831</v>
      </c>
      <c r="P190" s="912" t="s">
        <v>831</v>
      </c>
      <c r="Q190" s="912">
        <v>20</v>
      </c>
      <c r="R190" s="912">
        <v>180</v>
      </c>
      <c r="AE190" s="917">
        <v>0.15799769490866422</v>
      </c>
      <c r="AF190" s="917">
        <v>0.19197823278189988</v>
      </c>
      <c r="AG190" s="917">
        <v>0.16800262447146061</v>
      </c>
      <c r="AH190" s="917">
        <v>0.16256101201841294</v>
      </c>
      <c r="AI190" s="917">
        <v>0.15780676113838182</v>
      </c>
      <c r="AJ190" s="918">
        <v>29.727318902262599</v>
      </c>
      <c r="AK190" s="918">
        <v>0.87979182333332595</v>
      </c>
      <c r="AM190" s="919">
        <v>194.52546854558182</v>
      </c>
    </row>
    <row r="191" spans="1:39" x14ac:dyDescent="0.4">
      <c r="A191" s="912">
        <v>58615</v>
      </c>
      <c r="B191" s="912" t="s">
        <v>1015</v>
      </c>
      <c r="C191" s="913">
        <v>41851</v>
      </c>
      <c r="D191" s="912">
        <v>2014</v>
      </c>
      <c r="E191" s="912" t="s">
        <v>4</v>
      </c>
      <c r="F191" s="912" t="s">
        <v>65</v>
      </c>
      <c r="G191" s="912">
        <v>39.797790999999997</v>
      </c>
      <c r="H191" s="912">
        <v>-86.223510000000005</v>
      </c>
      <c r="I191" s="914">
        <v>4.0079869862999997</v>
      </c>
      <c r="J191" s="912" t="s">
        <v>103</v>
      </c>
      <c r="K191" s="912" t="s">
        <v>828</v>
      </c>
      <c r="L191" s="915">
        <v>11.20392</v>
      </c>
      <c r="M191" s="915">
        <v>8.8204999999999991</v>
      </c>
      <c r="N191" s="915">
        <v>1.27021370670596</v>
      </c>
      <c r="O191" s="912" t="s">
        <v>831</v>
      </c>
      <c r="P191" s="912" t="s">
        <v>831</v>
      </c>
      <c r="Q191" s="912">
        <v>26</v>
      </c>
      <c r="R191" s="912">
        <v>180</v>
      </c>
      <c r="AE191" s="917">
        <v>0.18477929984779301</v>
      </c>
      <c r="AF191" s="917">
        <v>0.17892380085003035</v>
      </c>
      <c r="AG191" s="917">
        <v>0.17860223236935571</v>
      </c>
      <c r="AH191" s="917">
        <v>0.16953323186199895</v>
      </c>
      <c r="AI191" s="917">
        <v>0.16178335870116692</v>
      </c>
      <c r="AJ191" s="918">
        <v>29.721192219447801</v>
      </c>
      <c r="AK191" s="918">
        <v>0.87966784346773996</v>
      </c>
      <c r="AM191" s="919">
        <v>116.67839506680043</v>
      </c>
    </row>
    <row r="192" spans="1:39" x14ac:dyDescent="0.4">
      <c r="A192" s="912">
        <v>58682</v>
      </c>
      <c r="B192" s="912" t="s">
        <v>1016</v>
      </c>
      <c r="C192" s="913">
        <v>41740</v>
      </c>
      <c r="D192" s="912">
        <v>2014</v>
      </c>
      <c r="E192" s="912" t="s">
        <v>6</v>
      </c>
      <c r="F192" s="912" t="s">
        <v>34</v>
      </c>
      <c r="G192" s="912">
        <v>41.676110999999999</v>
      </c>
      <c r="H192" s="912">
        <v>-70.996943999999999</v>
      </c>
      <c r="I192" s="914">
        <v>3.8899625571000001</v>
      </c>
      <c r="J192" s="912" t="s">
        <v>103</v>
      </c>
      <c r="K192" s="912" t="s">
        <v>828</v>
      </c>
      <c r="L192" s="915">
        <v>7.4584900000000003</v>
      </c>
      <c r="M192" s="915">
        <v>6.25</v>
      </c>
      <c r="N192" s="915">
        <v>1.1933583999999999</v>
      </c>
      <c r="O192" s="912" t="s">
        <v>831</v>
      </c>
      <c r="P192" s="912" t="s">
        <v>831</v>
      </c>
      <c r="Q192" s="912">
        <v>25</v>
      </c>
      <c r="R192" s="912">
        <v>180</v>
      </c>
      <c r="AE192" s="917">
        <v>0.17360712328767125</v>
      </c>
      <c r="AF192" s="917">
        <v>0.17262295081967213</v>
      </c>
      <c r="AG192" s="917">
        <v>0.16069406392694063</v>
      </c>
      <c r="AH192" s="917">
        <v>0.15075799086757991</v>
      </c>
      <c r="AI192" s="917">
        <v>0.16368949771689498</v>
      </c>
      <c r="AJ192" s="918">
        <v>27.755688587662899</v>
      </c>
      <c r="AK192" s="918">
        <v>15.649519508449799</v>
      </c>
      <c r="AM192" s="919">
        <v>213.18583568481583</v>
      </c>
    </row>
    <row r="193" spans="1:39" x14ac:dyDescent="0.4">
      <c r="A193" s="912" t="s">
        <v>1017</v>
      </c>
      <c r="B193" s="912" t="s">
        <v>1018</v>
      </c>
      <c r="C193" s="913">
        <v>41730</v>
      </c>
      <c r="D193" s="912">
        <v>2014</v>
      </c>
      <c r="E193" s="912" t="s">
        <v>6</v>
      </c>
      <c r="F193" s="912" t="s">
        <v>34</v>
      </c>
      <c r="G193" s="912">
        <v>42.199320999999998</v>
      </c>
      <c r="H193" s="912">
        <v>-72.22439</v>
      </c>
      <c r="I193" s="914">
        <v>3.8116696346999999</v>
      </c>
      <c r="J193" s="912" t="s">
        <v>103</v>
      </c>
      <c r="K193" s="912" t="s">
        <v>828</v>
      </c>
      <c r="L193" s="915">
        <v>17.2</v>
      </c>
      <c r="M193" s="915">
        <v>14</v>
      </c>
      <c r="N193" s="915">
        <v>1.22857142857142</v>
      </c>
      <c r="O193" s="912" t="s">
        <v>831</v>
      </c>
      <c r="P193" s="912" t="s">
        <v>831</v>
      </c>
      <c r="Q193" s="912">
        <v>25</v>
      </c>
      <c r="R193" s="912">
        <v>180</v>
      </c>
      <c r="AE193" s="917">
        <v>0.17097031963470322</v>
      </c>
      <c r="AF193" s="917">
        <v>0.17425432604735888</v>
      </c>
      <c r="AG193" s="917">
        <v>0.15739345509893454</v>
      </c>
      <c r="AH193" s="917">
        <v>0.15384893455098936</v>
      </c>
      <c r="AI193" s="917">
        <v>0.16741818873668191</v>
      </c>
      <c r="AJ193" s="918">
        <v>26.4070581487167</v>
      </c>
      <c r="AK193" s="918">
        <v>8.4796038351407699</v>
      </c>
      <c r="AM193" s="919">
        <v>211.19368504672474</v>
      </c>
    </row>
    <row r="194" spans="1:39" x14ac:dyDescent="0.4">
      <c r="A194" s="912">
        <v>58943</v>
      </c>
      <c r="B194" s="912" t="s">
        <v>1019</v>
      </c>
      <c r="C194" s="913">
        <v>42004</v>
      </c>
      <c r="D194" s="912">
        <v>2014</v>
      </c>
      <c r="E194" s="912" t="s">
        <v>1</v>
      </c>
      <c r="F194" s="912" t="s">
        <v>70</v>
      </c>
      <c r="G194" s="912">
        <v>36.439499099999999</v>
      </c>
      <c r="H194" s="912">
        <v>-77.709844000000004</v>
      </c>
      <c r="I194" s="914">
        <v>4.4025239726000001</v>
      </c>
      <c r="J194" s="912" t="s">
        <v>103</v>
      </c>
      <c r="K194" s="912" t="s">
        <v>828</v>
      </c>
      <c r="L194" s="915">
        <v>29.702999999999999</v>
      </c>
      <c r="M194" s="915">
        <v>19.646000000000001</v>
      </c>
      <c r="N194" s="915">
        <v>1.51191082154128</v>
      </c>
      <c r="O194" s="912" t="s">
        <v>831</v>
      </c>
      <c r="P194" s="912" t="s">
        <v>831</v>
      </c>
      <c r="Q194" s="912">
        <v>20</v>
      </c>
      <c r="R194" s="912">
        <v>180</v>
      </c>
      <c r="AE194" s="917">
        <v>0.15961187214611872</v>
      </c>
      <c r="AF194" s="917">
        <v>0.17131716757741347</v>
      </c>
      <c r="AG194" s="917">
        <v>9.7522831050228284E-2</v>
      </c>
      <c r="AH194" s="917">
        <v>0.1912728310502283</v>
      </c>
      <c r="AI194" s="917">
        <v>0.21128995433789954</v>
      </c>
      <c r="AJ194" s="918">
        <v>30.443746199750901</v>
      </c>
      <c r="AK194" s="918">
        <v>11.2465315326699</v>
      </c>
      <c r="AM194" s="919">
        <v>122.8912339687728</v>
      </c>
    </row>
    <row r="195" spans="1:39" x14ac:dyDescent="0.4">
      <c r="A195" s="912">
        <v>58844</v>
      </c>
      <c r="B195" s="912" t="s">
        <v>1020</v>
      </c>
      <c r="C195" s="913">
        <v>41670</v>
      </c>
      <c r="D195" s="912">
        <v>2014</v>
      </c>
      <c r="E195" s="912" t="s">
        <v>1</v>
      </c>
      <c r="F195" s="912" t="s">
        <v>70</v>
      </c>
      <c r="G195" s="912">
        <v>36.122250999999999</v>
      </c>
      <c r="H195" s="912">
        <v>-77.405779999999993</v>
      </c>
      <c r="I195" s="914">
        <v>4.4319378995000003</v>
      </c>
      <c r="J195" s="912" t="s">
        <v>103</v>
      </c>
      <c r="K195" s="912" t="s">
        <v>828</v>
      </c>
      <c r="L195" s="915">
        <v>27.806000000000001</v>
      </c>
      <c r="M195" s="915">
        <v>19.79</v>
      </c>
      <c r="N195" s="915">
        <v>1.4050530570995401</v>
      </c>
      <c r="O195" s="912" t="s">
        <v>180</v>
      </c>
      <c r="P195" s="912" t="s">
        <v>805</v>
      </c>
      <c r="Q195" s="912" t="s">
        <v>180</v>
      </c>
      <c r="R195" s="912">
        <v>181</v>
      </c>
      <c r="AE195" s="917">
        <v>0.21984589041095889</v>
      </c>
      <c r="AF195" s="917">
        <v>0.2335097905282332</v>
      </c>
      <c r="AG195" s="917">
        <v>0.23958333333333334</v>
      </c>
      <c r="AH195" s="917">
        <v>0.20024543378995432</v>
      </c>
      <c r="AI195" s="917">
        <v>0.20076484018264845</v>
      </c>
      <c r="AJ195" s="918">
        <v>30.188060700287998</v>
      </c>
      <c r="AK195" s="918">
        <v>15.734484090834201</v>
      </c>
      <c r="AM195" s="919">
        <v>120.1791898905516</v>
      </c>
    </row>
    <row r="196" spans="1:39" x14ac:dyDescent="0.4">
      <c r="A196" s="912">
        <v>59530</v>
      </c>
      <c r="B196" s="912" t="s">
        <v>1021</v>
      </c>
      <c r="C196" s="913">
        <v>41981</v>
      </c>
      <c r="D196" s="912">
        <v>2014</v>
      </c>
      <c r="E196" s="912" t="s">
        <v>1</v>
      </c>
      <c r="F196" s="912" t="s">
        <v>70</v>
      </c>
      <c r="G196" s="912">
        <v>36.272221000000002</v>
      </c>
      <c r="H196" s="912">
        <v>-76.307160999999994</v>
      </c>
      <c r="I196" s="914">
        <v>4.4491212328999996</v>
      </c>
      <c r="J196" s="912" t="s">
        <v>103</v>
      </c>
      <c r="K196" s="912" t="s">
        <v>828</v>
      </c>
      <c r="L196" s="915">
        <v>28.015000000000001</v>
      </c>
      <c r="M196" s="915">
        <v>19.946000000000002</v>
      </c>
      <c r="N196" s="915">
        <v>1.4045422641131</v>
      </c>
      <c r="O196" s="912" t="s">
        <v>180</v>
      </c>
      <c r="P196" s="912" t="s">
        <v>805</v>
      </c>
      <c r="Q196" s="912" t="s">
        <v>180</v>
      </c>
      <c r="R196" s="912">
        <v>181</v>
      </c>
      <c r="AE196" s="917">
        <v>0.2481986752359224</v>
      </c>
      <c r="AF196" s="917">
        <v>0.25885007918465464</v>
      </c>
      <c r="AG196" s="917">
        <v>0.25813990010471188</v>
      </c>
      <c r="AH196" s="917">
        <v>0.25096871141122118</v>
      </c>
      <c r="AI196" s="917">
        <v>0.2035747660235146</v>
      </c>
      <c r="AJ196" s="918">
        <v>30.052000869614599</v>
      </c>
      <c r="AK196" s="918">
        <v>17.830735070456399</v>
      </c>
      <c r="AM196" s="919">
        <v>113.52652598948343</v>
      </c>
    </row>
    <row r="197" spans="1:39" x14ac:dyDescent="0.4">
      <c r="A197" s="912">
        <v>59630</v>
      </c>
      <c r="B197" s="912" t="s">
        <v>1022</v>
      </c>
      <c r="C197" s="913">
        <v>41943</v>
      </c>
      <c r="D197" s="912">
        <v>2014</v>
      </c>
      <c r="E197" s="912" t="s">
        <v>1</v>
      </c>
      <c r="F197" s="912" t="s">
        <v>35</v>
      </c>
      <c r="G197" s="912">
        <v>40.235191</v>
      </c>
      <c r="H197" s="912">
        <v>-74.321160000000006</v>
      </c>
      <c r="I197" s="914">
        <v>4.0024881279000004</v>
      </c>
      <c r="J197" s="912" t="s">
        <v>103</v>
      </c>
      <c r="K197" s="912" t="s">
        <v>828</v>
      </c>
      <c r="L197" s="915">
        <v>6.31</v>
      </c>
      <c r="M197" s="915">
        <v>5.34</v>
      </c>
      <c r="N197" s="915">
        <v>1.1816479400749</v>
      </c>
      <c r="O197" s="912" t="s">
        <v>831</v>
      </c>
      <c r="P197" s="912" t="s">
        <v>831</v>
      </c>
      <c r="Q197" s="912">
        <v>15</v>
      </c>
      <c r="R197" s="912">
        <v>180</v>
      </c>
      <c r="AE197" s="917">
        <v>0.18162228720948131</v>
      </c>
      <c r="AF197" s="917">
        <v>0.18078494777702733</v>
      </c>
      <c r="AG197" s="917">
        <v>0.1689668735997811</v>
      </c>
      <c r="AH197" s="917">
        <v>0.16075795666375939</v>
      </c>
      <c r="AI197" s="917">
        <v>0.17082670634309854</v>
      </c>
      <c r="AJ197" s="918">
        <v>24.750052313859999</v>
      </c>
      <c r="AK197" s="918">
        <v>15.3042944298106</v>
      </c>
      <c r="AM197" s="919">
        <v>149.12454224992206</v>
      </c>
    </row>
    <row r="198" spans="1:39" x14ac:dyDescent="0.4">
      <c r="A198" s="912">
        <v>59366</v>
      </c>
      <c r="B198" s="912" t="s">
        <v>1023</v>
      </c>
      <c r="C198" s="913">
        <v>41670</v>
      </c>
      <c r="D198" s="912">
        <v>2014</v>
      </c>
      <c r="E198" s="912" t="s">
        <v>1</v>
      </c>
      <c r="F198" s="912" t="s">
        <v>35</v>
      </c>
      <c r="G198" s="912">
        <v>41.188370999999997</v>
      </c>
      <c r="H198" s="912">
        <v>-74.590389999999999</v>
      </c>
      <c r="I198" s="914">
        <v>3.8892929224000001</v>
      </c>
      <c r="J198" s="912" t="s">
        <v>103</v>
      </c>
      <c r="K198" s="912" t="s">
        <v>828</v>
      </c>
      <c r="L198" s="915">
        <v>8.4459999999999997</v>
      </c>
      <c r="M198" s="915">
        <v>7</v>
      </c>
      <c r="N198" s="915">
        <v>1.20657142857142</v>
      </c>
      <c r="O198" s="912" t="s">
        <v>831</v>
      </c>
      <c r="P198" s="912" t="s">
        <v>831</v>
      </c>
      <c r="Q198" s="912">
        <v>10</v>
      </c>
      <c r="R198" s="912">
        <v>180</v>
      </c>
      <c r="AE198" s="917">
        <v>0.15490867579908674</v>
      </c>
      <c r="AF198" s="917">
        <v>0.16814663023679421</v>
      </c>
      <c r="AG198" s="917">
        <v>0.15076647097195042</v>
      </c>
      <c r="AH198" s="917">
        <v>0.13993803000652316</v>
      </c>
      <c r="AI198" s="917">
        <v>0.15174494455316373</v>
      </c>
      <c r="AJ198" s="918">
        <v>25.646409200934102</v>
      </c>
      <c r="AK198" s="918">
        <v>20.0111617859408</v>
      </c>
      <c r="AM198" s="919">
        <v>212.46725115254637</v>
      </c>
    </row>
    <row r="199" spans="1:39" x14ac:dyDescent="0.4">
      <c r="A199" s="912">
        <v>59186</v>
      </c>
      <c r="B199" s="912" t="s">
        <v>1024</v>
      </c>
      <c r="C199" s="913">
        <v>41851</v>
      </c>
      <c r="D199" s="912">
        <v>2014</v>
      </c>
      <c r="E199" s="912" t="s">
        <v>1</v>
      </c>
      <c r="F199" s="912" t="s">
        <v>35</v>
      </c>
      <c r="G199" s="912">
        <v>40.006081000000002</v>
      </c>
      <c r="H199" s="912">
        <v>-74.730490000000003</v>
      </c>
      <c r="I199" s="914">
        <v>4.0069723744000001</v>
      </c>
      <c r="J199" s="912" t="s">
        <v>103</v>
      </c>
      <c r="K199" s="912" t="s">
        <v>828</v>
      </c>
      <c r="L199" s="915">
        <v>9.1898999999999997</v>
      </c>
      <c r="M199" s="915">
        <v>7</v>
      </c>
      <c r="N199" s="915">
        <v>1.3128428571428501</v>
      </c>
      <c r="O199" s="912" t="s">
        <v>831</v>
      </c>
      <c r="P199" s="912" t="s">
        <v>831</v>
      </c>
      <c r="Q199" s="912">
        <v>20</v>
      </c>
      <c r="R199" s="912">
        <v>180</v>
      </c>
      <c r="AE199" s="917">
        <v>0.19719504240052185</v>
      </c>
      <c r="AF199" s="917">
        <v>0.20337301587301587</v>
      </c>
      <c r="AG199" s="917">
        <v>0.18855185909980429</v>
      </c>
      <c r="AH199" s="917">
        <v>0.18398564905414219</v>
      </c>
      <c r="AI199" s="917">
        <v>0.17865296803652969</v>
      </c>
      <c r="AJ199" s="918">
        <v>23.858193650357201</v>
      </c>
      <c r="AK199" s="918">
        <v>21.659889480111801</v>
      </c>
      <c r="AM199" s="919">
        <v>139.69823981772595</v>
      </c>
    </row>
    <row r="200" spans="1:39" x14ac:dyDescent="0.4">
      <c r="A200" s="912">
        <v>59631</v>
      </c>
      <c r="B200" s="912" t="s">
        <v>1025</v>
      </c>
      <c r="C200" s="913">
        <v>41820</v>
      </c>
      <c r="D200" s="912">
        <v>2014</v>
      </c>
      <c r="E200" s="912" t="s">
        <v>1</v>
      </c>
      <c r="F200" s="912" t="s">
        <v>35</v>
      </c>
      <c r="G200" s="912">
        <v>40.559291000000002</v>
      </c>
      <c r="H200" s="912">
        <v>-74.713430000000002</v>
      </c>
      <c r="I200" s="914">
        <v>3.9596132420000001</v>
      </c>
      <c r="J200" s="912" t="s">
        <v>103</v>
      </c>
      <c r="K200" s="912" t="s">
        <v>828</v>
      </c>
      <c r="L200" s="915">
        <v>9.9499999999999993</v>
      </c>
      <c r="M200" s="915">
        <v>7.726</v>
      </c>
      <c r="N200" s="915">
        <v>1.28785917680559</v>
      </c>
      <c r="O200" s="912" t="s">
        <v>831</v>
      </c>
      <c r="P200" s="912" t="s">
        <v>831</v>
      </c>
      <c r="Q200" s="912">
        <v>20</v>
      </c>
      <c r="R200" s="912">
        <v>180</v>
      </c>
      <c r="AE200" s="917">
        <v>0.18732876712328764</v>
      </c>
      <c r="AF200" s="917">
        <v>0.19327755009107467</v>
      </c>
      <c r="AG200" s="917">
        <v>0.17799657534246574</v>
      </c>
      <c r="AH200" s="917">
        <v>0.16767979452054796</v>
      </c>
      <c r="AI200" s="917">
        <v>0.17611301369863014</v>
      </c>
      <c r="AJ200" s="918">
        <v>24.787896540422199</v>
      </c>
      <c r="AK200" s="918">
        <v>20.252975704985801</v>
      </c>
      <c r="AM200" s="919">
        <v>198.84995433023505</v>
      </c>
    </row>
    <row r="201" spans="1:39" x14ac:dyDescent="0.4">
      <c r="A201" s="912">
        <v>59319</v>
      </c>
      <c r="B201" s="912" t="s">
        <v>1026</v>
      </c>
      <c r="C201" s="913">
        <v>41973</v>
      </c>
      <c r="D201" s="912">
        <v>2014</v>
      </c>
      <c r="E201" s="912" t="s">
        <v>1</v>
      </c>
      <c r="F201" s="912" t="s">
        <v>35</v>
      </c>
      <c r="G201" s="912">
        <v>40.230141000000003</v>
      </c>
      <c r="H201" s="912">
        <v>-74.225830000000002</v>
      </c>
      <c r="I201" s="914">
        <v>4.0066308219</v>
      </c>
      <c r="J201" s="912" t="s">
        <v>103</v>
      </c>
      <c r="K201" s="912" t="s">
        <v>828</v>
      </c>
      <c r="L201" s="915">
        <v>9.9360999999999997</v>
      </c>
      <c r="M201" s="915">
        <v>8</v>
      </c>
      <c r="N201" s="915">
        <v>1.2420125</v>
      </c>
      <c r="O201" s="912" t="s">
        <v>831</v>
      </c>
      <c r="P201" s="912" t="s">
        <v>831</v>
      </c>
      <c r="Q201" s="912">
        <v>20</v>
      </c>
      <c r="R201" s="912">
        <v>180</v>
      </c>
      <c r="AE201" s="917">
        <v>0.19365011415525116</v>
      </c>
      <c r="AF201" s="917">
        <v>0.1772825591985428</v>
      </c>
      <c r="AG201" s="917">
        <v>0.18271974885844749</v>
      </c>
      <c r="AH201" s="917">
        <v>0.17023401826484022</v>
      </c>
      <c r="AI201" s="917">
        <v>0.19069634703196345</v>
      </c>
      <c r="AJ201" s="918">
        <v>24.452037918652</v>
      </c>
      <c r="AK201" s="918">
        <v>18.8685960225937</v>
      </c>
      <c r="AM201" s="919">
        <v>139.66368365973662</v>
      </c>
    </row>
    <row r="202" spans="1:39" x14ac:dyDescent="0.4">
      <c r="A202" s="912">
        <v>58564</v>
      </c>
      <c r="B202" s="912" t="s">
        <v>1027</v>
      </c>
      <c r="C202" s="913">
        <v>41689</v>
      </c>
      <c r="D202" s="912">
        <v>2014</v>
      </c>
      <c r="E202" s="912" t="s">
        <v>1</v>
      </c>
      <c r="F202" s="912" t="s">
        <v>35</v>
      </c>
      <c r="G202" s="912">
        <v>40.483181000000002</v>
      </c>
      <c r="H202" s="912">
        <v>-75.015649999999994</v>
      </c>
      <c r="I202" s="914">
        <v>3.9552988584</v>
      </c>
      <c r="J202" s="912" t="s">
        <v>103</v>
      </c>
      <c r="K202" s="912" t="s">
        <v>828</v>
      </c>
      <c r="L202" s="915">
        <v>9.9779999999999998</v>
      </c>
      <c r="M202" s="915">
        <v>8</v>
      </c>
      <c r="N202" s="915">
        <v>1.24725</v>
      </c>
      <c r="O202" s="912" t="s">
        <v>831</v>
      </c>
      <c r="P202" s="912" t="s">
        <v>831</v>
      </c>
      <c r="Q202" s="912">
        <v>25</v>
      </c>
      <c r="R202" s="912">
        <v>180</v>
      </c>
      <c r="AE202" s="917">
        <v>0.19327910958904113</v>
      </c>
      <c r="AF202" s="917">
        <v>0.19374715391621128</v>
      </c>
      <c r="AG202" s="917">
        <v>0.18053652968036527</v>
      </c>
      <c r="AH202" s="917">
        <v>0.16853595890410961</v>
      </c>
      <c r="AI202" s="917">
        <v>0.17654109589041095</v>
      </c>
      <c r="AJ202" s="918">
        <v>24.3786049267664</v>
      </c>
      <c r="AK202" s="918">
        <v>20.8786862014795</v>
      </c>
      <c r="AM202" s="919">
        <v>139.62346816697263</v>
      </c>
    </row>
    <row r="203" spans="1:39" x14ac:dyDescent="0.4">
      <c r="A203" s="912">
        <v>59558</v>
      </c>
      <c r="B203" s="912" t="s">
        <v>1028</v>
      </c>
      <c r="C203" s="913">
        <v>42004</v>
      </c>
      <c r="D203" s="912">
        <v>2014</v>
      </c>
      <c r="E203" s="912" t="s">
        <v>99</v>
      </c>
      <c r="F203" s="912" t="s">
        <v>20</v>
      </c>
      <c r="G203" s="912">
        <v>35.283751000000002</v>
      </c>
      <c r="H203" s="912">
        <v>-106.81253</v>
      </c>
      <c r="I203" s="914">
        <v>5.5845785387999998</v>
      </c>
      <c r="J203" s="912" t="s">
        <v>103</v>
      </c>
      <c r="K203" s="912" t="s">
        <v>830</v>
      </c>
      <c r="L203" s="915">
        <v>7.37</v>
      </c>
      <c r="M203" s="915">
        <v>6.08</v>
      </c>
      <c r="N203" s="915">
        <v>1.2121710526315701</v>
      </c>
      <c r="O203" s="912" t="s">
        <v>180</v>
      </c>
      <c r="P203" s="912" t="s">
        <v>805</v>
      </c>
      <c r="Q203" s="912" t="s">
        <v>180</v>
      </c>
      <c r="R203" s="912">
        <v>180</v>
      </c>
      <c r="AE203" s="917">
        <v>0.28833588680605621</v>
      </c>
      <c r="AF203" s="917">
        <v>0.30413775644712876</v>
      </c>
      <c r="AG203" s="917">
        <v>0.30705509492910354</v>
      </c>
      <c r="AH203" s="917">
        <v>0.30583468517183365</v>
      </c>
      <c r="AI203" s="917">
        <v>0.28773506969478491</v>
      </c>
      <c r="AJ203" s="918">
        <v>27.485933861295401</v>
      </c>
      <c r="AK203" s="918">
        <v>10.84132398</v>
      </c>
      <c r="AM203" s="919">
        <v>72.408068832689111</v>
      </c>
    </row>
    <row r="204" spans="1:39" x14ac:dyDescent="0.4">
      <c r="A204" s="912">
        <v>59619</v>
      </c>
      <c r="B204" s="912" t="s">
        <v>1029</v>
      </c>
      <c r="C204" s="913">
        <v>42004</v>
      </c>
      <c r="D204" s="912">
        <v>2014</v>
      </c>
      <c r="E204" s="912" t="s">
        <v>99</v>
      </c>
      <c r="F204" s="912" t="s">
        <v>20</v>
      </c>
      <c r="G204" s="912">
        <v>35.254280999999999</v>
      </c>
      <c r="H204" s="912">
        <v>-107.24519100000001</v>
      </c>
      <c r="I204" s="914">
        <v>5.484536758</v>
      </c>
      <c r="J204" s="912" t="s">
        <v>103</v>
      </c>
      <c r="K204" s="912" t="s">
        <v>830</v>
      </c>
      <c r="L204" s="915">
        <v>9.42</v>
      </c>
      <c r="M204" s="915">
        <v>7.6</v>
      </c>
      <c r="N204" s="915">
        <v>1.2394736842105201</v>
      </c>
      <c r="O204" s="912" t="s">
        <v>180</v>
      </c>
      <c r="P204" s="912" t="s">
        <v>805</v>
      </c>
      <c r="Q204" s="912" t="s">
        <v>180</v>
      </c>
      <c r="R204" s="912">
        <v>180</v>
      </c>
      <c r="AF204" s="917">
        <v>0.28685528712491615</v>
      </c>
      <c r="AG204" s="917">
        <v>0.30015320836337428</v>
      </c>
      <c r="AH204" s="917">
        <v>0.29557197788993034</v>
      </c>
      <c r="AI204" s="917">
        <v>0.29692381639029086</v>
      </c>
      <c r="AJ204" s="918">
        <v>28.060726099405201</v>
      </c>
      <c r="AK204" s="918">
        <v>9.8192577129999901</v>
      </c>
      <c r="AM204" s="919">
        <v>63.599726158963144</v>
      </c>
    </row>
    <row r="205" spans="1:39" x14ac:dyDescent="0.4">
      <c r="A205" s="912">
        <v>59618</v>
      </c>
      <c r="B205" s="912" t="s">
        <v>1030</v>
      </c>
      <c r="C205" s="913">
        <v>42004</v>
      </c>
      <c r="D205" s="912">
        <v>2014</v>
      </c>
      <c r="E205" s="912" t="s">
        <v>99</v>
      </c>
      <c r="F205" s="912" t="s">
        <v>20</v>
      </c>
      <c r="G205" s="912">
        <v>34.809911</v>
      </c>
      <c r="H205" s="912">
        <v>-106.51749</v>
      </c>
      <c r="I205" s="914">
        <v>5.6456440638999998</v>
      </c>
      <c r="J205" s="912" t="s">
        <v>103</v>
      </c>
      <c r="K205" s="912" t="s">
        <v>830</v>
      </c>
      <c r="L205" s="915">
        <v>11.37</v>
      </c>
      <c r="M205" s="915">
        <v>9.1199999999999992</v>
      </c>
      <c r="N205" s="915">
        <v>1.2467105263157801</v>
      </c>
      <c r="O205" s="912" t="s">
        <v>180</v>
      </c>
      <c r="P205" s="912" t="s">
        <v>805</v>
      </c>
      <c r="Q205" s="912" t="s">
        <v>180</v>
      </c>
      <c r="R205" s="912">
        <v>180</v>
      </c>
      <c r="AF205" s="917">
        <v>0.30742698047486666</v>
      </c>
      <c r="AG205" s="917">
        <v>0.31034707201794448</v>
      </c>
      <c r="AH205" s="917">
        <v>0.31077265080509503</v>
      </c>
      <c r="AI205" s="917">
        <v>0.29725426580149011</v>
      </c>
      <c r="AJ205" s="918">
        <v>27.090018548865299</v>
      </c>
      <c r="AK205" s="918">
        <v>10.833269319999999</v>
      </c>
      <c r="AM205" s="919">
        <v>63.022113660000961</v>
      </c>
    </row>
    <row r="206" spans="1:39" x14ac:dyDescent="0.4">
      <c r="A206" s="912">
        <v>59010</v>
      </c>
      <c r="B206" s="912" t="s">
        <v>1031</v>
      </c>
      <c r="C206" s="913">
        <v>41790</v>
      </c>
      <c r="D206" s="912">
        <v>2014</v>
      </c>
      <c r="E206" s="912" t="s">
        <v>99</v>
      </c>
      <c r="F206" s="912" t="s">
        <v>20</v>
      </c>
      <c r="G206" s="912">
        <v>32.571340999999997</v>
      </c>
      <c r="H206" s="912">
        <v>-107.488221</v>
      </c>
      <c r="I206" s="914">
        <v>5.8230972603</v>
      </c>
      <c r="J206" s="912" t="s">
        <v>103</v>
      </c>
      <c r="K206" s="912" t="s">
        <v>830</v>
      </c>
      <c r="L206" s="915">
        <v>65.134799999999998</v>
      </c>
      <c r="M206" s="915">
        <v>52.2</v>
      </c>
      <c r="N206" s="915">
        <v>1.2477931034482701</v>
      </c>
      <c r="O206" s="912" t="s">
        <v>180</v>
      </c>
      <c r="P206" s="912" t="s">
        <v>805</v>
      </c>
      <c r="Q206" s="912" t="s">
        <v>180</v>
      </c>
      <c r="R206" s="912">
        <v>180</v>
      </c>
      <c r="AE206" s="917">
        <v>0.29703108871743727</v>
      </c>
      <c r="AF206" s="917">
        <v>0.31346832276029557</v>
      </c>
      <c r="AG206" s="917">
        <v>0.31092872513514919</v>
      </c>
      <c r="AH206" s="917">
        <v>0.30580486012701402</v>
      </c>
      <c r="AI206" s="917">
        <v>0.30370545320946829</v>
      </c>
      <c r="AJ206" s="918"/>
      <c r="AK206" s="918"/>
      <c r="AL206" s="919">
        <v>53.809784737509418</v>
      </c>
      <c r="AM206" s="919">
        <v>77.526816936105973</v>
      </c>
    </row>
    <row r="207" spans="1:39" x14ac:dyDescent="0.4">
      <c r="A207" s="912">
        <v>59404</v>
      </c>
      <c r="B207" s="912" t="s">
        <v>1032</v>
      </c>
      <c r="C207" s="913">
        <v>42004</v>
      </c>
      <c r="D207" s="912">
        <v>2014</v>
      </c>
      <c r="E207" s="912" t="s">
        <v>99</v>
      </c>
      <c r="F207" s="912" t="s">
        <v>71</v>
      </c>
      <c r="G207" s="912">
        <v>35.486361000000002</v>
      </c>
      <c r="H207" s="912">
        <v>-114.93603</v>
      </c>
      <c r="I207" s="914">
        <v>5.7400509132000002</v>
      </c>
      <c r="J207" s="912" t="s">
        <v>103</v>
      </c>
      <c r="K207" s="912" t="s">
        <v>828</v>
      </c>
      <c r="L207" s="915">
        <v>21.472000000000001</v>
      </c>
      <c r="M207" s="915">
        <v>17.494</v>
      </c>
      <c r="N207" s="915">
        <v>1.2273922487710001</v>
      </c>
      <c r="O207" s="912" t="s">
        <v>180</v>
      </c>
      <c r="P207" s="912" t="s">
        <v>805</v>
      </c>
      <c r="Q207" s="912" t="s">
        <v>180</v>
      </c>
      <c r="R207" s="912">
        <v>180</v>
      </c>
      <c r="AE207" s="917">
        <v>0.31576383918713419</v>
      </c>
      <c r="AF207" s="917">
        <v>0.31642386679336121</v>
      </c>
      <c r="AG207" s="917">
        <v>0.31282088627385879</v>
      </c>
      <c r="AH207" s="917">
        <v>0.32095805319814802</v>
      </c>
      <c r="AI207" s="917">
        <v>0.31316020678714113</v>
      </c>
      <c r="AJ207" s="918">
        <v>28.738904911983301</v>
      </c>
      <c r="AK207" s="918">
        <v>5.2282905099999999</v>
      </c>
      <c r="AM207" s="919">
        <v>124.6038549368408</v>
      </c>
    </row>
    <row r="208" spans="1:39" x14ac:dyDescent="0.4">
      <c r="A208" s="912">
        <v>58544</v>
      </c>
      <c r="B208" s="912" t="s">
        <v>1033</v>
      </c>
      <c r="C208" s="913">
        <v>41670</v>
      </c>
      <c r="D208" s="912">
        <v>2014</v>
      </c>
      <c r="E208" s="912" t="s">
        <v>99</v>
      </c>
      <c r="F208" s="912" t="s">
        <v>71</v>
      </c>
      <c r="G208" s="912">
        <v>36.390555999999997</v>
      </c>
      <c r="H208" s="912">
        <v>-114.964444</v>
      </c>
      <c r="I208" s="914">
        <v>5.6922251142000002</v>
      </c>
      <c r="J208" s="912" t="s">
        <v>103</v>
      </c>
      <c r="K208" s="912" t="s">
        <v>828</v>
      </c>
      <c r="L208" s="915">
        <v>25.007850000000001</v>
      </c>
      <c r="M208" s="915">
        <v>20</v>
      </c>
      <c r="N208" s="915">
        <v>1.2503925</v>
      </c>
      <c r="O208" s="912" t="s">
        <v>180</v>
      </c>
      <c r="P208" s="912" t="s">
        <v>805</v>
      </c>
      <c r="Q208" s="912" t="s">
        <v>180</v>
      </c>
      <c r="R208" s="912">
        <v>190</v>
      </c>
      <c r="AD208" s="917">
        <v>0.30392694063926945</v>
      </c>
      <c r="AE208" s="917">
        <v>0.30437214611872143</v>
      </c>
      <c r="AF208" s="917">
        <v>0.3023565573770492</v>
      </c>
      <c r="AG208" s="917">
        <v>0.30534246575342472</v>
      </c>
      <c r="AH208" s="917">
        <v>0.31035958904109595</v>
      </c>
      <c r="AI208" s="917">
        <v>0.30339041095890412</v>
      </c>
      <c r="AJ208" s="918">
        <v>27.2268748371601</v>
      </c>
      <c r="AK208" s="918">
        <v>5.5862897970000001</v>
      </c>
      <c r="AL208" s="919">
        <v>113.45611005571536</v>
      </c>
      <c r="AM208" s="919">
        <v>90.500709171204434</v>
      </c>
    </row>
    <row r="209" spans="1:39" x14ac:dyDescent="0.4">
      <c r="A209" s="912">
        <v>59188</v>
      </c>
      <c r="B209" s="912" t="s">
        <v>1034</v>
      </c>
      <c r="C209" s="913">
        <v>41973</v>
      </c>
      <c r="D209" s="912">
        <v>2014</v>
      </c>
      <c r="E209" s="912" t="s">
        <v>100</v>
      </c>
      <c r="F209" s="912" t="s">
        <v>567</v>
      </c>
      <c r="G209" s="912">
        <v>35.148651000000001</v>
      </c>
      <c r="H209" s="912">
        <v>-88.555989999999994</v>
      </c>
      <c r="I209" s="914">
        <v>4.3718141553000001</v>
      </c>
      <c r="J209" s="912" t="s">
        <v>103</v>
      </c>
      <c r="K209" s="912" t="s">
        <v>828</v>
      </c>
      <c r="L209" s="915">
        <v>20</v>
      </c>
      <c r="M209" s="915">
        <v>15.84</v>
      </c>
      <c r="N209" s="915">
        <v>1.2626262626262601</v>
      </c>
      <c r="O209" s="912" t="s">
        <v>831</v>
      </c>
      <c r="P209" s="912" t="s">
        <v>831</v>
      </c>
      <c r="Q209" s="912">
        <v>25</v>
      </c>
      <c r="R209" s="912">
        <v>178</v>
      </c>
      <c r="AE209" s="917">
        <v>0.19668719155020523</v>
      </c>
      <c r="AF209" s="917">
        <v>0.19976489623006016</v>
      </c>
      <c r="AG209" s="917">
        <v>0.19825106083667732</v>
      </c>
      <c r="AH209" s="917">
        <v>0.18479601955629354</v>
      </c>
      <c r="AI209" s="917">
        <v>0.18679950186799504</v>
      </c>
      <c r="AJ209" s="918">
        <v>27.5613255813169</v>
      </c>
      <c r="AK209" s="918">
        <v>15.48773145</v>
      </c>
      <c r="AM209" s="919">
        <v>102.23751566846539</v>
      </c>
    </row>
    <row r="210" spans="1:39" x14ac:dyDescent="0.4">
      <c r="A210" s="912">
        <v>59184</v>
      </c>
      <c r="B210" s="912" t="s">
        <v>1035</v>
      </c>
      <c r="C210" s="913">
        <v>42004</v>
      </c>
      <c r="D210" s="912">
        <v>2014</v>
      </c>
      <c r="E210" s="912" t="s">
        <v>100</v>
      </c>
      <c r="F210" s="912" t="s">
        <v>567</v>
      </c>
      <c r="G210" s="912">
        <v>35.131943999999997</v>
      </c>
      <c r="H210" s="912">
        <v>-88.586667000000006</v>
      </c>
      <c r="I210" s="914">
        <v>4.3718141553000001</v>
      </c>
      <c r="J210" s="912" t="s">
        <v>103</v>
      </c>
      <c r="K210" s="912" t="s">
        <v>828</v>
      </c>
      <c r="L210" s="915">
        <v>20</v>
      </c>
      <c r="M210" s="915">
        <v>15.84</v>
      </c>
      <c r="N210" s="915">
        <v>1.2626262626262601</v>
      </c>
      <c r="O210" s="912" t="s">
        <v>831</v>
      </c>
      <c r="P210" s="912" t="s">
        <v>831</v>
      </c>
      <c r="Q210" s="912">
        <v>25</v>
      </c>
      <c r="R210" s="912">
        <v>179</v>
      </c>
      <c r="AE210" s="917">
        <v>0.19719166551358336</v>
      </c>
      <c r="AF210" s="917">
        <v>0.1964444651432356</v>
      </c>
      <c r="AG210" s="917">
        <v>0.18451495549098287</v>
      </c>
      <c r="AH210" s="917">
        <v>0.18365014298233476</v>
      </c>
      <c r="AI210" s="917">
        <v>0.16603679488953466</v>
      </c>
      <c r="AJ210" s="918">
        <v>27.568165883644301</v>
      </c>
      <c r="AK210" s="918">
        <v>16.870898230000002</v>
      </c>
      <c r="AM210" s="919">
        <v>112.687949955093</v>
      </c>
    </row>
    <row r="211" spans="1:39" x14ac:dyDescent="0.4">
      <c r="A211" s="912">
        <v>59407</v>
      </c>
      <c r="B211" s="912" t="s">
        <v>1036</v>
      </c>
      <c r="C211" s="913">
        <v>41942</v>
      </c>
      <c r="D211" s="912">
        <v>2014</v>
      </c>
      <c r="E211" s="912" t="s">
        <v>99</v>
      </c>
      <c r="F211" s="912" t="s">
        <v>22</v>
      </c>
      <c r="G211" s="912">
        <v>31.978332999999999</v>
      </c>
      <c r="H211" s="912">
        <v>-106.42749999999999</v>
      </c>
      <c r="I211" s="914">
        <v>5.7401369862999996</v>
      </c>
      <c r="J211" s="912" t="s">
        <v>103</v>
      </c>
      <c r="K211" s="912" t="s">
        <v>828</v>
      </c>
      <c r="L211" s="915">
        <v>13.047929999999999</v>
      </c>
      <c r="M211" s="915">
        <v>10.416</v>
      </c>
      <c r="N211" s="915">
        <v>1.2526814516128999</v>
      </c>
      <c r="O211" s="912" t="s">
        <v>180</v>
      </c>
      <c r="P211" s="912" t="s">
        <v>805</v>
      </c>
      <c r="Q211" s="912" t="s">
        <v>180</v>
      </c>
      <c r="R211" s="912">
        <v>177</v>
      </c>
      <c r="AE211" s="917">
        <v>0.29827662395050802</v>
      </c>
      <c r="AF211" s="917">
        <v>0.30830388445406948</v>
      </c>
      <c r="AG211" s="917">
        <v>0.30138915191942139</v>
      </c>
      <c r="AH211" s="917">
        <v>0.28852257503384321</v>
      </c>
      <c r="AI211" s="917">
        <v>0.29583263191857967</v>
      </c>
      <c r="AJ211" s="918"/>
      <c r="AK211" s="918"/>
      <c r="AL211" s="919">
        <v>46.826516009472016</v>
      </c>
      <c r="AM211" s="919">
        <v>68.747131753960758</v>
      </c>
    </row>
    <row r="212" spans="1:39" x14ac:dyDescent="0.4">
      <c r="A212" s="912">
        <v>58717</v>
      </c>
      <c r="B212" s="912" t="s">
        <v>1037</v>
      </c>
      <c r="C212" s="913">
        <v>41882</v>
      </c>
      <c r="D212" s="912">
        <v>2014</v>
      </c>
      <c r="E212" s="912" t="s">
        <v>2</v>
      </c>
      <c r="F212" s="912" t="s">
        <v>22</v>
      </c>
      <c r="G212" s="912">
        <v>29.322610999999998</v>
      </c>
      <c r="H212" s="912">
        <v>-100.38459</v>
      </c>
      <c r="I212" s="914">
        <v>4.9138586758000002</v>
      </c>
      <c r="J212" s="912" t="s">
        <v>103</v>
      </c>
      <c r="K212" s="912" t="s">
        <v>828</v>
      </c>
      <c r="L212" s="915">
        <v>48.1</v>
      </c>
      <c r="M212" s="915">
        <v>39.6</v>
      </c>
      <c r="N212" s="915">
        <v>1.2146464646464601</v>
      </c>
      <c r="O212" s="912" t="s">
        <v>180</v>
      </c>
      <c r="P212" s="912" t="s">
        <v>821</v>
      </c>
      <c r="Q212" s="912" t="s">
        <v>180</v>
      </c>
      <c r="R212" s="912">
        <v>180</v>
      </c>
      <c r="AE212" s="917">
        <v>0.22463819127346515</v>
      </c>
      <c r="AF212" s="917">
        <v>0.22564557229857771</v>
      </c>
      <c r="AG212" s="917">
        <v>0.21751764217517638</v>
      </c>
      <c r="AH212" s="917">
        <v>0.18677067478437337</v>
      </c>
      <c r="AI212" s="917">
        <v>0.20309545223928779</v>
      </c>
      <c r="AJ212" s="918">
        <v>72.167735391530201</v>
      </c>
      <c r="AK212" s="918">
        <v>0</v>
      </c>
      <c r="AM212" s="919">
        <v>185.19849129019676</v>
      </c>
    </row>
    <row r="213" spans="1:39" x14ac:dyDescent="0.4">
      <c r="A213" s="912">
        <v>59947</v>
      </c>
      <c r="B213" s="912" t="s">
        <v>1038</v>
      </c>
      <c r="C213" s="913">
        <v>42368</v>
      </c>
      <c r="D213" s="912">
        <v>2015</v>
      </c>
      <c r="E213" s="912" t="s">
        <v>99</v>
      </c>
      <c r="F213" s="912" t="s">
        <v>72</v>
      </c>
      <c r="G213" s="912">
        <v>33.636861000000003</v>
      </c>
      <c r="H213" s="912">
        <v>-92.705371</v>
      </c>
      <c r="I213" s="914">
        <v>4.5111123288000003</v>
      </c>
      <c r="J213" s="912" t="s">
        <v>103</v>
      </c>
      <c r="K213" s="912" t="s">
        <v>830</v>
      </c>
      <c r="L213" s="915">
        <v>16.820999999999898</v>
      </c>
      <c r="M213" s="915">
        <v>12.5</v>
      </c>
      <c r="N213" s="915">
        <v>1.34567999999999</v>
      </c>
      <c r="O213" s="912" t="s">
        <v>180</v>
      </c>
      <c r="P213" s="912" t="s">
        <v>805</v>
      </c>
      <c r="Q213" s="912" t="s">
        <v>180</v>
      </c>
      <c r="R213" s="912">
        <v>180</v>
      </c>
      <c r="AF213" s="917">
        <v>0.22351548269581059</v>
      </c>
      <c r="AG213" s="917">
        <v>0.24256621004566209</v>
      </c>
      <c r="AH213" s="917">
        <v>0.24587214611872146</v>
      </c>
      <c r="AI213" s="917">
        <v>0.23761643835616439</v>
      </c>
      <c r="AJ213" s="918"/>
      <c r="AK213" s="918"/>
      <c r="AM213" s="919">
        <v>97.110077114837381</v>
      </c>
    </row>
    <row r="214" spans="1:39" x14ac:dyDescent="0.4">
      <c r="A214" s="912">
        <v>59444</v>
      </c>
      <c r="B214" s="912" t="s">
        <v>1039</v>
      </c>
      <c r="C214" s="913">
        <v>42165</v>
      </c>
      <c r="D214" s="912">
        <v>2015</v>
      </c>
      <c r="E214" s="912" t="s">
        <v>99</v>
      </c>
      <c r="F214" s="912" t="s">
        <v>51</v>
      </c>
      <c r="G214" s="912">
        <v>33.144050999999997</v>
      </c>
      <c r="H214" s="912">
        <v>-112.66264099999999</v>
      </c>
      <c r="I214" s="914">
        <v>5.8535942922000004</v>
      </c>
      <c r="J214" s="912" t="s">
        <v>103</v>
      </c>
      <c r="K214" s="912" t="s">
        <v>828</v>
      </c>
      <c r="L214" s="915">
        <v>15.624000000000001</v>
      </c>
      <c r="M214" s="915">
        <v>11.2</v>
      </c>
      <c r="N214" s="915">
        <v>1.395</v>
      </c>
      <c r="O214" s="912" t="s">
        <v>180</v>
      </c>
      <c r="P214" s="912" t="s">
        <v>805</v>
      </c>
      <c r="Q214" s="912" t="s">
        <v>180</v>
      </c>
      <c r="R214" s="912">
        <v>180</v>
      </c>
      <c r="AH214" s="917">
        <v>0.30261333985649058</v>
      </c>
      <c r="AI214" s="917">
        <v>0.31602658186562305</v>
      </c>
      <c r="AJ214" s="918">
        <v>21.6448283774224</v>
      </c>
      <c r="AK214" s="918">
        <v>4.4168878850000004</v>
      </c>
      <c r="AM214" s="919">
        <v>77.461523682532956</v>
      </c>
    </row>
    <row r="215" spans="1:39" x14ac:dyDescent="0.4">
      <c r="A215" s="912">
        <v>57324</v>
      </c>
      <c r="B215" s="912" t="s">
        <v>1040</v>
      </c>
      <c r="C215" s="913">
        <v>42198</v>
      </c>
      <c r="D215" s="912">
        <v>2015</v>
      </c>
      <c r="E215" s="912" t="s">
        <v>99</v>
      </c>
      <c r="F215" s="912" t="s">
        <v>51</v>
      </c>
      <c r="G215" s="912">
        <v>33.526480999999997</v>
      </c>
      <c r="H215" s="912">
        <v>-112.380741</v>
      </c>
      <c r="I215" s="914">
        <v>5.8058650685000002</v>
      </c>
      <c r="J215" s="912" t="s">
        <v>103</v>
      </c>
      <c r="K215" s="912" t="s">
        <v>828</v>
      </c>
      <c r="L215" s="915">
        <v>15.624000000000001</v>
      </c>
      <c r="M215" s="915">
        <v>11.2</v>
      </c>
      <c r="N215" s="915">
        <v>1.395</v>
      </c>
      <c r="O215" s="912" t="s">
        <v>180</v>
      </c>
      <c r="P215" s="912" t="s">
        <v>805</v>
      </c>
      <c r="Q215" s="912" t="s">
        <v>180</v>
      </c>
      <c r="R215" s="912">
        <v>180</v>
      </c>
      <c r="AJ215" s="918">
        <v>22.002723016138098</v>
      </c>
      <c r="AK215" s="918">
        <v>6.3549122449999897</v>
      </c>
      <c r="AM215" s="919">
        <v>69.532535207820928</v>
      </c>
    </row>
    <row r="216" spans="1:39" x14ac:dyDescent="0.4">
      <c r="A216" s="912">
        <v>59634</v>
      </c>
      <c r="B216" s="912" t="s">
        <v>1041</v>
      </c>
      <c r="C216" s="913">
        <v>42369</v>
      </c>
      <c r="D216" s="912">
        <v>2015</v>
      </c>
      <c r="E216" s="912" t="s">
        <v>99</v>
      </c>
      <c r="F216" s="912" t="s">
        <v>51</v>
      </c>
      <c r="G216" s="912">
        <v>33.039881000000001</v>
      </c>
      <c r="H216" s="912">
        <v>-111.452011</v>
      </c>
      <c r="I216" s="914">
        <v>5.8013993151000003</v>
      </c>
      <c r="J216" s="912" t="s">
        <v>103</v>
      </c>
      <c r="K216" s="912" t="s">
        <v>828</v>
      </c>
      <c r="L216" s="915">
        <v>57.46</v>
      </c>
      <c r="M216" s="915">
        <v>45</v>
      </c>
      <c r="N216" s="915">
        <v>1.2768888888888801</v>
      </c>
      <c r="O216" s="912" t="s">
        <v>180</v>
      </c>
      <c r="P216" s="912" t="s">
        <v>805</v>
      </c>
      <c r="Q216" s="912" t="s">
        <v>180</v>
      </c>
      <c r="R216" s="912">
        <v>180</v>
      </c>
      <c r="AF216" s="917">
        <v>0.3073795790325845</v>
      </c>
      <c r="AG216" s="917">
        <v>0.31511415525114156</v>
      </c>
      <c r="AH216" s="917">
        <v>0.31247336377473367</v>
      </c>
      <c r="AI216" s="917">
        <v>0.30637239979705738</v>
      </c>
      <c r="AJ216" s="918"/>
      <c r="AK216" s="918"/>
      <c r="AL216" s="919">
        <v>46.790340520336485</v>
      </c>
      <c r="AM216" s="919">
        <v>59.10196545887262</v>
      </c>
    </row>
    <row r="217" spans="1:39" x14ac:dyDescent="0.4">
      <c r="A217" s="912">
        <v>58833</v>
      </c>
      <c r="B217" s="912" t="s">
        <v>1042</v>
      </c>
      <c r="C217" s="913">
        <v>42231</v>
      </c>
      <c r="D217" s="912">
        <v>2015</v>
      </c>
      <c r="E217" s="912" t="s">
        <v>99</v>
      </c>
      <c r="F217" s="912" t="s">
        <v>51</v>
      </c>
      <c r="G217" s="912">
        <v>32.257491000000002</v>
      </c>
      <c r="H217" s="912">
        <v>-110.156311</v>
      </c>
      <c r="I217" s="914">
        <v>5.7559735160000001</v>
      </c>
      <c r="J217" s="912" t="s">
        <v>103</v>
      </c>
      <c r="K217" s="912" t="s">
        <v>828</v>
      </c>
      <c r="L217" s="915">
        <v>75.868749999999906</v>
      </c>
      <c r="M217" s="915">
        <v>55</v>
      </c>
      <c r="N217" s="915">
        <v>1.3794318181818099</v>
      </c>
      <c r="O217" s="912" t="s">
        <v>180</v>
      </c>
      <c r="P217" s="912" t="s">
        <v>805</v>
      </c>
      <c r="Q217" s="912" t="s">
        <v>180</v>
      </c>
      <c r="R217" s="912">
        <v>180</v>
      </c>
      <c r="S217" s="916" t="s">
        <v>910</v>
      </c>
      <c r="AF217" s="917">
        <v>0.31943202516973007</v>
      </c>
      <c r="AG217" s="917">
        <v>0.31488999584889998</v>
      </c>
      <c r="AH217" s="917">
        <v>0.32610211706102116</v>
      </c>
      <c r="AI217" s="917">
        <v>0.30874221668742213</v>
      </c>
      <c r="AJ217" s="918"/>
      <c r="AK217" s="918"/>
      <c r="AM217" s="919">
        <v>74.560405486682214</v>
      </c>
    </row>
    <row r="218" spans="1:39" x14ac:dyDescent="0.4">
      <c r="A218" s="912">
        <v>59440</v>
      </c>
      <c r="B218" s="912" t="s">
        <v>1043</v>
      </c>
      <c r="C218" s="913">
        <v>42188</v>
      </c>
      <c r="D218" s="912">
        <v>2015</v>
      </c>
      <c r="E218" s="912" t="s">
        <v>8</v>
      </c>
      <c r="F218" s="912" t="s">
        <v>41</v>
      </c>
      <c r="G218" s="912">
        <v>34.553970999999997</v>
      </c>
      <c r="H218" s="912">
        <v>-117.369651</v>
      </c>
      <c r="I218" s="914">
        <v>5.9188707763000004</v>
      </c>
      <c r="J218" s="912" t="s">
        <v>103</v>
      </c>
      <c r="K218" s="912" t="s">
        <v>828</v>
      </c>
      <c r="L218" s="915">
        <v>8.5545412948748805</v>
      </c>
      <c r="M218" s="915">
        <v>7</v>
      </c>
      <c r="N218" s="915">
        <v>1.22207732783926</v>
      </c>
      <c r="O218" s="912" t="s">
        <v>180</v>
      </c>
      <c r="P218" s="912" t="s">
        <v>805</v>
      </c>
      <c r="Q218" s="912" t="s">
        <v>180</v>
      </c>
      <c r="R218" s="912">
        <v>180</v>
      </c>
      <c r="AF218" s="917">
        <v>0.31076665040333074</v>
      </c>
      <c r="AG218" s="917">
        <v>0.30272341813437703</v>
      </c>
      <c r="AH218" s="917">
        <v>0.30745270711024136</v>
      </c>
      <c r="AI218" s="917">
        <v>0.29815720808871493</v>
      </c>
      <c r="AJ218" s="918">
        <v>24.7878604725481</v>
      </c>
      <c r="AK218" s="918">
        <v>4.5421451345914603</v>
      </c>
      <c r="AL218" s="919">
        <v>72.67541840683802</v>
      </c>
      <c r="AM218" s="919">
        <v>77.375042090318615</v>
      </c>
    </row>
    <row r="219" spans="1:39" x14ac:dyDescent="0.4">
      <c r="A219" s="912">
        <v>60035</v>
      </c>
      <c r="B219" s="912" t="s">
        <v>1044</v>
      </c>
      <c r="C219" s="913">
        <v>42307</v>
      </c>
      <c r="D219" s="912">
        <v>2015</v>
      </c>
      <c r="E219" s="912" t="s">
        <v>8</v>
      </c>
      <c r="F219" s="912" t="s">
        <v>41</v>
      </c>
      <c r="G219" s="912">
        <v>33.974860999999997</v>
      </c>
      <c r="H219" s="912">
        <v>-117.407201</v>
      </c>
      <c r="I219" s="914">
        <v>5.4522308218999997</v>
      </c>
      <c r="J219" s="912" t="s">
        <v>103</v>
      </c>
      <c r="K219" s="912" t="s">
        <v>828</v>
      </c>
      <c r="L219" s="915">
        <v>9.3960000000000008</v>
      </c>
      <c r="M219" s="915">
        <v>7.5</v>
      </c>
      <c r="N219" s="915">
        <v>1.2527999999999999</v>
      </c>
      <c r="O219" s="912" t="s">
        <v>831</v>
      </c>
      <c r="P219" s="912" t="s">
        <v>831</v>
      </c>
      <c r="Q219" s="912">
        <v>7.5</v>
      </c>
      <c r="R219" s="912">
        <v>180</v>
      </c>
      <c r="AF219" s="917">
        <v>0.23325743776563446</v>
      </c>
      <c r="AG219" s="917">
        <v>0.2235007610350076</v>
      </c>
      <c r="AH219" s="917">
        <v>0.22602739726027396</v>
      </c>
      <c r="AI219" s="917">
        <v>0.22050228310502282</v>
      </c>
      <c r="AJ219" s="918">
        <v>29.1240925123636</v>
      </c>
      <c r="AK219" s="918">
        <v>6.1638121842576101</v>
      </c>
      <c r="AL219" s="919">
        <v>78.042245775809263</v>
      </c>
      <c r="AM219" s="919">
        <v>98.94904916538232</v>
      </c>
    </row>
    <row r="220" spans="1:39" x14ac:dyDescent="0.4">
      <c r="A220" s="912">
        <v>59273</v>
      </c>
      <c r="B220" s="912" t="s">
        <v>1045</v>
      </c>
      <c r="C220" s="913">
        <v>42304</v>
      </c>
      <c r="D220" s="912">
        <v>2015</v>
      </c>
      <c r="E220" s="912" t="s">
        <v>8</v>
      </c>
      <c r="F220" s="912" t="s">
        <v>41</v>
      </c>
      <c r="G220" s="912">
        <v>34.613056</v>
      </c>
      <c r="H220" s="912">
        <v>-117.938889</v>
      </c>
      <c r="I220" s="914">
        <v>5.8909061643999996</v>
      </c>
      <c r="J220" s="912" t="s">
        <v>103</v>
      </c>
      <c r="K220" s="912" t="s">
        <v>828</v>
      </c>
      <c r="L220" s="915">
        <v>11.497</v>
      </c>
      <c r="M220" s="915">
        <v>9.98</v>
      </c>
      <c r="N220" s="915">
        <v>1.1520040080160301</v>
      </c>
      <c r="O220" s="912" t="s">
        <v>180</v>
      </c>
      <c r="P220" s="912" t="s">
        <v>805</v>
      </c>
      <c r="Q220" s="912" t="s">
        <v>180</v>
      </c>
      <c r="R220" s="912">
        <v>180</v>
      </c>
      <c r="AF220" s="917">
        <v>0.31160063752276868</v>
      </c>
      <c r="AG220" s="917">
        <v>0.30148401826484017</v>
      </c>
      <c r="AH220" s="917">
        <v>0.30843607305936077</v>
      </c>
      <c r="AI220" s="917">
        <v>0.29659817351598172</v>
      </c>
      <c r="AJ220" s="918">
        <v>26.365423770363599</v>
      </c>
      <c r="AK220" s="918">
        <v>4.5540675192694398</v>
      </c>
      <c r="AM220" s="919">
        <v>83.29546247790266</v>
      </c>
    </row>
    <row r="221" spans="1:39" x14ac:dyDescent="0.4">
      <c r="A221" s="912" t="s">
        <v>1046</v>
      </c>
      <c r="B221" s="912" t="s">
        <v>1047</v>
      </c>
      <c r="C221" s="913">
        <v>42241</v>
      </c>
      <c r="D221" s="912">
        <v>2015</v>
      </c>
      <c r="E221" s="912" t="s">
        <v>8</v>
      </c>
      <c r="F221" s="912" t="s">
        <v>41</v>
      </c>
      <c r="G221" s="912">
        <v>34.497751000000001</v>
      </c>
      <c r="H221" s="912">
        <v>-117.47107099999999</v>
      </c>
      <c r="I221" s="914">
        <v>5.8946315067999997</v>
      </c>
      <c r="J221" s="912" t="s">
        <v>103</v>
      </c>
      <c r="K221" s="912" t="s">
        <v>828</v>
      </c>
      <c r="L221" s="915">
        <v>11</v>
      </c>
      <c r="M221" s="915">
        <v>10</v>
      </c>
      <c r="N221" s="915">
        <v>1.1000000000000001</v>
      </c>
      <c r="O221" s="912" t="s">
        <v>831</v>
      </c>
      <c r="P221" s="912" t="s">
        <v>831</v>
      </c>
      <c r="Q221" s="912">
        <v>15</v>
      </c>
      <c r="R221" s="912">
        <v>192</v>
      </c>
      <c r="AF221" s="917">
        <v>0.23739754098360655</v>
      </c>
      <c r="AG221" s="917">
        <v>0.22961187214611872</v>
      </c>
      <c r="AH221" s="917">
        <v>0.23107305936073058</v>
      </c>
      <c r="AJ221" s="918">
        <v>24.2825760930059</v>
      </c>
      <c r="AK221" s="918">
        <v>5.9318986311189201</v>
      </c>
      <c r="AM221" s="919">
        <v>95.052034135082593</v>
      </c>
    </row>
    <row r="222" spans="1:39" x14ac:dyDescent="0.4">
      <c r="A222" s="912">
        <v>59086</v>
      </c>
      <c r="B222" s="912" t="s">
        <v>1048</v>
      </c>
      <c r="C222" s="913">
        <v>42212</v>
      </c>
      <c r="D222" s="912">
        <v>2015</v>
      </c>
      <c r="E222" s="912" t="s">
        <v>8</v>
      </c>
      <c r="F222" s="912" t="s">
        <v>41</v>
      </c>
      <c r="G222" s="912">
        <v>35.590361000000001</v>
      </c>
      <c r="H222" s="912">
        <v>-119.575731</v>
      </c>
      <c r="I222" s="914">
        <v>5.3367968037000004</v>
      </c>
      <c r="J222" s="912" t="s">
        <v>103</v>
      </c>
      <c r="K222" s="912" t="s">
        <v>830</v>
      </c>
      <c r="L222" s="915">
        <v>16.8675</v>
      </c>
      <c r="M222" s="915">
        <v>12</v>
      </c>
      <c r="N222" s="915">
        <v>1.4056249999999999</v>
      </c>
      <c r="O222" s="912" t="s">
        <v>180</v>
      </c>
      <c r="P222" s="912" t="s">
        <v>805</v>
      </c>
      <c r="Q222" s="912" t="s">
        <v>180</v>
      </c>
      <c r="R222" s="912">
        <v>179</v>
      </c>
      <c r="AF222" s="917">
        <v>0.33400690649666059</v>
      </c>
      <c r="AG222" s="917">
        <v>0.33155441400304414</v>
      </c>
      <c r="AH222" s="917">
        <v>0.32591324200913241</v>
      </c>
      <c r="AI222" s="917">
        <v>0.30703957382039576</v>
      </c>
      <c r="AJ222" s="918">
        <v>27.005690340606598</v>
      </c>
      <c r="AK222" s="918">
        <v>4.4184851319895397</v>
      </c>
      <c r="AL222" s="919">
        <v>121.09775972700984</v>
      </c>
      <c r="AM222" s="919">
        <v>120.07397397220002</v>
      </c>
    </row>
    <row r="223" spans="1:39" x14ac:dyDescent="0.4">
      <c r="A223" s="912">
        <v>59087</v>
      </c>
      <c r="B223" s="912" t="s">
        <v>1049</v>
      </c>
      <c r="C223" s="913">
        <v>42125</v>
      </c>
      <c r="D223" s="912">
        <v>2015</v>
      </c>
      <c r="E223" s="912" t="s">
        <v>8</v>
      </c>
      <c r="F223" s="912" t="s">
        <v>41</v>
      </c>
      <c r="G223" s="912">
        <v>36.136301000000003</v>
      </c>
      <c r="H223" s="912">
        <v>-119.55662100000001</v>
      </c>
      <c r="I223" s="914">
        <v>5.29148379</v>
      </c>
      <c r="J223" s="912" t="s">
        <v>103</v>
      </c>
      <c r="K223" s="912" t="s">
        <v>830</v>
      </c>
      <c r="L223" s="915">
        <v>14.9</v>
      </c>
      <c r="M223" s="915">
        <v>12</v>
      </c>
      <c r="N223" s="915">
        <v>1.24166666666666</v>
      </c>
      <c r="O223" s="912" t="s">
        <v>180</v>
      </c>
      <c r="P223" s="912" t="s">
        <v>805</v>
      </c>
      <c r="Q223" s="912" t="s">
        <v>180</v>
      </c>
      <c r="R223" s="912">
        <v>180</v>
      </c>
      <c r="AF223" s="917">
        <v>0.28139230418943539</v>
      </c>
      <c r="AG223" s="917">
        <v>0.26330859969558601</v>
      </c>
      <c r="AH223" s="917">
        <v>0.27312595129375949</v>
      </c>
      <c r="AI223" s="917">
        <v>0.24679414003044139</v>
      </c>
      <c r="AJ223" s="918">
        <v>9.1568407957803402</v>
      </c>
      <c r="AK223" s="918">
        <v>4.90682558095203</v>
      </c>
      <c r="AM223" s="919">
        <v>131.78068442726439</v>
      </c>
    </row>
    <row r="224" spans="1:39" x14ac:dyDescent="0.4">
      <c r="A224" s="912">
        <v>59872</v>
      </c>
      <c r="B224" s="912" t="s">
        <v>1050</v>
      </c>
      <c r="C224" s="913">
        <v>42328</v>
      </c>
      <c r="D224" s="912">
        <v>2015</v>
      </c>
      <c r="E224" s="912" t="s">
        <v>8</v>
      </c>
      <c r="F224" s="912" t="s">
        <v>41</v>
      </c>
      <c r="G224" s="912">
        <v>38.520040999999999</v>
      </c>
      <c r="H224" s="912">
        <v>-121.74031100000001</v>
      </c>
      <c r="I224" s="914">
        <v>5.0824422373999996</v>
      </c>
      <c r="J224" s="912" t="s">
        <v>103</v>
      </c>
      <c r="K224" s="912" t="s">
        <v>828</v>
      </c>
      <c r="L224" s="915">
        <v>16.3</v>
      </c>
      <c r="M224" s="915">
        <v>13</v>
      </c>
      <c r="N224" s="915">
        <v>1.2538461538461501</v>
      </c>
      <c r="O224" s="912" t="s">
        <v>180</v>
      </c>
      <c r="P224" s="912" t="s">
        <v>805</v>
      </c>
      <c r="Q224" s="912" t="s">
        <v>180</v>
      </c>
      <c r="R224" s="912">
        <v>180</v>
      </c>
      <c r="AF224" s="917">
        <v>0.25965917051982623</v>
      </c>
      <c r="AG224" s="917">
        <v>0.25864067439409899</v>
      </c>
      <c r="AH224" s="917">
        <v>0.27064453811029154</v>
      </c>
      <c r="AI224" s="917">
        <v>0.26235511064278183</v>
      </c>
      <c r="AJ224" s="918">
        <v>27.3111487086124</v>
      </c>
      <c r="AK224" s="918">
        <v>5.2254676708106897</v>
      </c>
      <c r="AM224" s="919">
        <v>73.711303416957676</v>
      </c>
    </row>
    <row r="225" spans="1:39" x14ac:dyDescent="0.4">
      <c r="A225" s="912">
        <v>59008</v>
      </c>
      <c r="B225" s="912" t="s">
        <v>1051</v>
      </c>
      <c r="C225" s="913">
        <v>42356</v>
      </c>
      <c r="D225" s="912">
        <v>2015</v>
      </c>
      <c r="E225" s="912" t="s">
        <v>8</v>
      </c>
      <c r="F225" s="912" t="s">
        <v>41</v>
      </c>
      <c r="G225" s="912">
        <v>35.323056000000001</v>
      </c>
      <c r="H225" s="912">
        <v>-118.821389</v>
      </c>
      <c r="I225" s="914">
        <v>5.3686031962999996</v>
      </c>
      <c r="J225" s="912" t="s">
        <v>103</v>
      </c>
      <c r="K225" s="912" t="s">
        <v>830</v>
      </c>
      <c r="L225" s="915">
        <v>18.75225</v>
      </c>
      <c r="M225" s="915">
        <v>14.994</v>
      </c>
      <c r="N225" s="915">
        <v>1.2506502601040399</v>
      </c>
      <c r="O225" s="912" t="s">
        <v>180</v>
      </c>
      <c r="P225" s="912" t="s">
        <v>805</v>
      </c>
      <c r="Q225" s="912" t="s">
        <v>180</v>
      </c>
      <c r="R225" s="912">
        <v>180</v>
      </c>
      <c r="AF225" s="917">
        <v>0.27270319178065883</v>
      </c>
      <c r="AG225" s="917">
        <v>0.27826960312283205</v>
      </c>
      <c r="AH225" s="917">
        <v>0.26710836541618171</v>
      </c>
      <c r="AI225" s="917">
        <v>0.27746258320679867</v>
      </c>
      <c r="AJ225" s="918">
        <v>24.3642863589087</v>
      </c>
      <c r="AK225" s="918">
        <v>4.8951749074775899</v>
      </c>
      <c r="AM225" s="919">
        <v>84.347034928586169</v>
      </c>
    </row>
    <row r="226" spans="1:39" x14ac:dyDescent="0.4">
      <c r="A226" s="912">
        <v>60007</v>
      </c>
      <c r="B226" s="912" t="s">
        <v>1052</v>
      </c>
      <c r="C226" s="913">
        <v>42338</v>
      </c>
      <c r="D226" s="912">
        <v>2015</v>
      </c>
      <c r="E226" s="912" t="s">
        <v>8</v>
      </c>
      <c r="F226" s="912" t="s">
        <v>41</v>
      </c>
      <c r="G226" s="912">
        <v>35.727410999999996</v>
      </c>
      <c r="H226" s="912">
        <v>-119.901291</v>
      </c>
      <c r="I226" s="914">
        <v>5.3774134702999996</v>
      </c>
      <c r="J226" s="912" t="s">
        <v>103</v>
      </c>
      <c r="K226" s="912" t="s">
        <v>830</v>
      </c>
      <c r="L226" s="915">
        <v>18.72</v>
      </c>
      <c r="M226" s="915">
        <v>15</v>
      </c>
      <c r="N226" s="915">
        <v>1.248</v>
      </c>
      <c r="O226" s="912" t="s">
        <v>180</v>
      </c>
      <c r="P226" s="912" t="s">
        <v>805</v>
      </c>
      <c r="Q226" s="912" t="s">
        <v>180</v>
      </c>
      <c r="R226" s="912">
        <v>180</v>
      </c>
      <c r="AF226" s="917">
        <v>0.29632665452337587</v>
      </c>
      <c r="AG226" s="917">
        <v>0.29506088280060883</v>
      </c>
      <c r="AH226" s="917">
        <v>0.29493150684931507</v>
      </c>
      <c r="AI226" s="917">
        <v>0.27361491628614909</v>
      </c>
      <c r="AJ226" s="918">
        <v>24.132685466920002</v>
      </c>
      <c r="AK226" s="918">
        <v>4.9461203751336802</v>
      </c>
      <c r="AM226" s="919">
        <v>90.703556828587921</v>
      </c>
    </row>
    <row r="227" spans="1:39" x14ac:dyDescent="0.4">
      <c r="A227" s="912">
        <v>58831</v>
      </c>
      <c r="B227" s="912" t="s">
        <v>1053</v>
      </c>
      <c r="C227" s="913">
        <v>42314</v>
      </c>
      <c r="D227" s="912">
        <v>2015</v>
      </c>
      <c r="E227" s="912" t="s">
        <v>8</v>
      </c>
      <c r="F227" s="912" t="s">
        <v>41</v>
      </c>
      <c r="G227" s="912">
        <v>35.321944000000002</v>
      </c>
      <c r="H227" s="912">
        <v>-118.81277799999999</v>
      </c>
      <c r="I227" s="914">
        <v>5.3686031962999996</v>
      </c>
      <c r="J227" s="912" t="s">
        <v>103</v>
      </c>
      <c r="K227" s="912" t="s">
        <v>830</v>
      </c>
      <c r="L227" s="915">
        <v>20.856000000000002</v>
      </c>
      <c r="M227" s="915">
        <v>16.66</v>
      </c>
      <c r="N227" s="915">
        <v>1.2518607442977101</v>
      </c>
      <c r="O227" s="912" t="s">
        <v>180</v>
      </c>
      <c r="P227" s="912" t="s">
        <v>805</v>
      </c>
      <c r="Q227" s="912" t="s">
        <v>180</v>
      </c>
      <c r="R227" s="912">
        <v>180</v>
      </c>
      <c r="AF227" s="917">
        <v>0.27643571089638042</v>
      </c>
      <c r="AG227" s="917">
        <v>0.27696009910813646</v>
      </c>
      <c r="AH227" s="917">
        <v>0.26387267235661388</v>
      </c>
      <c r="AI227" s="917">
        <v>0.27737807451747826</v>
      </c>
      <c r="AJ227" s="918">
        <v>24.397951120647701</v>
      </c>
      <c r="AK227" s="918">
        <v>4.8979674233207096</v>
      </c>
      <c r="AM227" s="919">
        <v>86.064963967835624</v>
      </c>
    </row>
    <row r="228" spans="1:39" x14ac:dyDescent="0.4">
      <c r="A228" s="912">
        <v>59334</v>
      </c>
      <c r="B228" s="912" t="s">
        <v>1054</v>
      </c>
      <c r="C228" s="913">
        <v>42207</v>
      </c>
      <c r="D228" s="912">
        <v>2015</v>
      </c>
      <c r="E228" s="912" t="s">
        <v>8</v>
      </c>
      <c r="F228" s="912" t="s">
        <v>41</v>
      </c>
      <c r="G228" s="912">
        <v>34.921201000000003</v>
      </c>
      <c r="H228" s="912">
        <v>-118.362281</v>
      </c>
      <c r="I228" s="914">
        <v>5.8249045661999999</v>
      </c>
      <c r="J228" s="912" t="s">
        <v>103</v>
      </c>
      <c r="K228" s="912" t="s">
        <v>828</v>
      </c>
      <c r="L228" s="915">
        <v>24.276799999999898</v>
      </c>
      <c r="M228" s="915">
        <v>18.399999999999999</v>
      </c>
      <c r="N228" s="915">
        <v>1.31939130434782</v>
      </c>
      <c r="O228" s="912" t="s">
        <v>180</v>
      </c>
      <c r="P228" s="912" t="s">
        <v>805</v>
      </c>
      <c r="Q228" s="912" t="s">
        <v>180</v>
      </c>
      <c r="R228" s="912">
        <v>180</v>
      </c>
      <c r="AF228" s="917">
        <v>0.34967851627464963</v>
      </c>
      <c r="AG228" s="917">
        <v>0.34368795910264049</v>
      </c>
      <c r="AH228" s="917">
        <v>0.34760273972602745</v>
      </c>
      <c r="AI228" s="917">
        <v>0.32531144530474493</v>
      </c>
      <c r="AJ228" s="918">
        <v>26.692255679994599</v>
      </c>
      <c r="AK228" s="918">
        <v>4.16190855111748</v>
      </c>
      <c r="AM228" s="919">
        <v>91.376512125899126</v>
      </c>
    </row>
    <row r="229" spans="1:39" x14ac:dyDescent="0.4">
      <c r="A229" s="912">
        <v>59469</v>
      </c>
      <c r="B229" s="912" t="s">
        <v>1055</v>
      </c>
      <c r="C229" s="913">
        <v>42125</v>
      </c>
      <c r="D229" s="912">
        <v>2015</v>
      </c>
      <c r="E229" s="912" t="s">
        <v>8</v>
      </c>
      <c r="F229" s="912" t="s">
        <v>41</v>
      </c>
      <c r="G229" s="912">
        <v>34.686041000000003</v>
      </c>
      <c r="H229" s="912">
        <v>-117.34521100000001</v>
      </c>
      <c r="I229" s="914">
        <v>5.9224933789999996</v>
      </c>
      <c r="J229" s="912" t="s">
        <v>103</v>
      </c>
      <c r="K229" s="912" t="s">
        <v>828</v>
      </c>
      <c r="L229" s="915">
        <v>23.353499999999901</v>
      </c>
      <c r="M229" s="915">
        <v>18.7</v>
      </c>
      <c r="N229" s="915">
        <v>1.24885026737967</v>
      </c>
      <c r="O229" s="912" t="s">
        <v>180</v>
      </c>
      <c r="P229" s="912" t="s">
        <v>805</v>
      </c>
      <c r="Q229" s="912" t="s">
        <v>180</v>
      </c>
      <c r="R229" s="912">
        <v>180</v>
      </c>
      <c r="AF229" s="917">
        <v>0.32016768456016292</v>
      </c>
      <c r="AG229" s="917">
        <v>0.31134471223109428</v>
      </c>
      <c r="AH229" s="917">
        <v>0.31915244304446572</v>
      </c>
      <c r="AI229" s="917">
        <v>0.25529265255292655</v>
      </c>
      <c r="AJ229" s="918">
        <v>24.401162181467399</v>
      </c>
      <c r="AK229" s="918">
        <v>5.2865947891298601</v>
      </c>
      <c r="AM229" s="919">
        <v>110.01507182441128</v>
      </c>
    </row>
    <row r="230" spans="1:39" x14ac:dyDescent="0.4">
      <c r="A230" s="912">
        <v>59979</v>
      </c>
      <c r="B230" s="912" t="s">
        <v>1056</v>
      </c>
      <c r="C230" s="913">
        <v>42308</v>
      </c>
      <c r="D230" s="912">
        <v>2015</v>
      </c>
      <c r="E230" s="912" t="s">
        <v>8</v>
      </c>
      <c r="F230" s="912" t="s">
        <v>41</v>
      </c>
      <c r="G230" s="912">
        <v>38.019671000000002</v>
      </c>
      <c r="H230" s="912">
        <v>-121.865061</v>
      </c>
      <c r="I230" s="914">
        <v>5.0391020547999998</v>
      </c>
      <c r="J230" s="912" t="s">
        <v>103</v>
      </c>
      <c r="K230" s="912" t="s">
        <v>828</v>
      </c>
      <c r="L230" s="915">
        <v>25.407899999999898</v>
      </c>
      <c r="M230" s="915">
        <v>19.2</v>
      </c>
      <c r="N230" s="915">
        <v>1.323328125</v>
      </c>
      <c r="O230" s="912" t="s">
        <v>831</v>
      </c>
      <c r="P230" s="912" t="s">
        <v>831</v>
      </c>
      <c r="Q230" s="912">
        <v>20</v>
      </c>
      <c r="R230" s="912">
        <v>203</v>
      </c>
      <c r="AF230" s="917">
        <v>0.24188154599271408</v>
      </c>
      <c r="AG230" s="917">
        <v>0.24564188546423144</v>
      </c>
      <c r="AH230" s="917">
        <v>0.23373882229832585</v>
      </c>
      <c r="AI230" s="917">
        <v>0.22809051560121774</v>
      </c>
      <c r="AJ230" s="918">
        <v>26.825000616600601</v>
      </c>
      <c r="AK230" s="918">
        <v>5.9328672408767096</v>
      </c>
      <c r="AM230" s="919">
        <v>105.85466545212624</v>
      </c>
    </row>
    <row r="231" spans="1:39" x14ac:dyDescent="0.4">
      <c r="A231" s="912">
        <v>59413</v>
      </c>
      <c r="B231" s="912" t="s">
        <v>1057</v>
      </c>
      <c r="C231" s="913">
        <v>42212</v>
      </c>
      <c r="D231" s="912">
        <v>2015</v>
      </c>
      <c r="E231" s="912" t="s">
        <v>8</v>
      </c>
      <c r="F231" s="912" t="s">
        <v>41</v>
      </c>
      <c r="G231" s="912">
        <v>36.141891000000001</v>
      </c>
      <c r="H231" s="912">
        <v>-119.58181</v>
      </c>
      <c r="I231" s="914">
        <v>5.29148379</v>
      </c>
      <c r="J231" s="912" t="s">
        <v>103</v>
      </c>
      <c r="K231" s="912" t="s">
        <v>828</v>
      </c>
      <c r="L231" s="915">
        <v>28</v>
      </c>
      <c r="M231" s="915">
        <v>19.75</v>
      </c>
      <c r="N231" s="915">
        <v>1.41772151898734</v>
      </c>
      <c r="O231" s="912" t="s">
        <v>180</v>
      </c>
      <c r="P231" s="912" t="s">
        <v>805</v>
      </c>
      <c r="Q231" s="912" t="s">
        <v>180</v>
      </c>
      <c r="R231" s="912">
        <v>180</v>
      </c>
      <c r="AF231" s="917">
        <v>0.29317977450370064</v>
      </c>
      <c r="AG231" s="917">
        <v>0.2904745390439859</v>
      </c>
      <c r="AH231" s="917">
        <v>0.29063059938731867</v>
      </c>
      <c r="AI231" s="917">
        <v>0.28293740246228544</v>
      </c>
      <c r="AJ231" s="918">
        <v>9.6619963672330993</v>
      </c>
      <c r="AK231" s="918">
        <v>4.3121052833690703</v>
      </c>
      <c r="AM231" s="919">
        <v>98.242888564514288</v>
      </c>
    </row>
    <row r="232" spans="1:39" x14ac:dyDescent="0.4">
      <c r="A232" s="912">
        <v>59610</v>
      </c>
      <c r="B232" s="912" t="s">
        <v>1058</v>
      </c>
      <c r="C232" s="913">
        <v>42304</v>
      </c>
      <c r="D232" s="912">
        <v>2015</v>
      </c>
      <c r="E232" s="912" t="s">
        <v>8</v>
      </c>
      <c r="F232" s="912" t="s">
        <v>41</v>
      </c>
      <c r="G232" s="912">
        <v>33.741151000000002</v>
      </c>
      <c r="H232" s="912">
        <v>-117.010761</v>
      </c>
      <c r="I232" s="914">
        <v>5.5127598174000001</v>
      </c>
      <c r="J232" s="912" t="s">
        <v>103</v>
      </c>
      <c r="K232" s="912" t="s">
        <v>828</v>
      </c>
      <c r="L232" s="915">
        <v>24.059699999999999</v>
      </c>
      <c r="M232" s="915">
        <v>20</v>
      </c>
      <c r="N232" s="915">
        <v>1.202985</v>
      </c>
      <c r="O232" s="912" t="s">
        <v>180</v>
      </c>
      <c r="P232" s="912" t="s">
        <v>805</v>
      </c>
      <c r="Q232" s="912" t="s">
        <v>180</v>
      </c>
      <c r="R232" s="912">
        <v>180</v>
      </c>
      <c r="AF232" s="917">
        <v>0.27421448087431693</v>
      </c>
      <c r="AG232" s="917">
        <v>0.23970319634703191</v>
      </c>
      <c r="AH232" s="917">
        <v>0.26281392694063932</v>
      </c>
      <c r="AI232" s="917">
        <v>0.24308219178082191</v>
      </c>
      <c r="AJ232" s="918">
        <v>18.210733446074698</v>
      </c>
      <c r="AK232" s="918">
        <v>5.1879505455348296</v>
      </c>
      <c r="AL232" s="919">
        <v>78.718386144874557</v>
      </c>
      <c r="AM232" s="919">
        <v>79.656430805834987</v>
      </c>
    </row>
    <row r="233" spans="1:39" x14ac:dyDescent="0.4">
      <c r="A233" s="912">
        <v>59431</v>
      </c>
      <c r="B233" s="912" t="s">
        <v>1059</v>
      </c>
      <c r="C233" s="913">
        <v>42338</v>
      </c>
      <c r="D233" s="912">
        <v>2015</v>
      </c>
      <c r="E233" s="912" t="s">
        <v>8</v>
      </c>
      <c r="F233" s="912" t="s">
        <v>41</v>
      </c>
      <c r="G233" s="912">
        <v>34.699630999999997</v>
      </c>
      <c r="H233" s="912">
        <v>-118.337481</v>
      </c>
      <c r="I233" s="914">
        <v>5.6208550227999998</v>
      </c>
      <c r="J233" s="912" t="s">
        <v>103</v>
      </c>
      <c r="K233" s="912" t="s">
        <v>830</v>
      </c>
      <c r="L233" s="915">
        <v>22.47</v>
      </c>
      <c r="M233" s="915">
        <v>20</v>
      </c>
      <c r="N233" s="915">
        <v>1.1234999999999999</v>
      </c>
      <c r="O233" s="912" t="s">
        <v>831</v>
      </c>
      <c r="P233" s="912" t="s">
        <v>831</v>
      </c>
      <c r="Q233" s="912">
        <v>25</v>
      </c>
      <c r="R233" s="912">
        <v>197</v>
      </c>
      <c r="AF233" s="917">
        <v>0.25457081056466307</v>
      </c>
      <c r="AG233" s="917">
        <v>0.25132990867579907</v>
      </c>
      <c r="AH233" s="917">
        <v>0.2570662100456621</v>
      </c>
      <c r="AI233" s="917">
        <v>0.24335045662100457</v>
      </c>
      <c r="AJ233" s="918">
        <v>25.5669982577921</v>
      </c>
      <c r="AK233" s="918">
        <v>4.9692912306859602</v>
      </c>
      <c r="AL233" s="919">
        <v>87.290865194941006</v>
      </c>
      <c r="AM233" s="919">
        <v>82.324332533749072</v>
      </c>
    </row>
    <row r="234" spans="1:39" x14ac:dyDescent="0.4">
      <c r="A234" s="912">
        <v>59441</v>
      </c>
      <c r="B234" s="912" t="s">
        <v>1060</v>
      </c>
      <c r="C234" s="913">
        <v>42250</v>
      </c>
      <c r="D234" s="912">
        <v>2015</v>
      </c>
      <c r="E234" s="912" t="s">
        <v>8</v>
      </c>
      <c r="F234" s="912" t="s">
        <v>41</v>
      </c>
      <c r="G234" s="912">
        <v>34.553511</v>
      </c>
      <c r="H234" s="912">
        <v>-117.377161</v>
      </c>
      <c r="I234" s="914">
        <v>5.9188707763000004</v>
      </c>
      <c r="J234" s="912" t="s">
        <v>103</v>
      </c>
      <c r="K234" s="912" t="s">
        <v>828</v>
      </c>
      <c r="L234" s="915">
        <v>24.441851238243299</v>
      </c>
      <c r="M234" s="915">
        <v>20</v>
      </c>
      <c r="N234" s="915">
        <v>1.2220925619121601</v>
      </c>
      <c r="O234" s="912" t="s">
        <v>180</v>
      </c>
      <c r="P234" s="912" t="s">
        <v>805</v>
      </c>
      <c r="Q234" s="912" t="s">
        <v>180</v>
      </c>
      <c r="R234" s="912">
        <v>180</v>
      </c>
      <c r="AF234" s="917">
        <v>0.34948968749999998</v>
      </c>
      <c r="AG234" s="917">
        <v>0.34599315068493153</v>
      </c>
      <c r="AH234" s="917">
        <v>0.3426769406392694</v>
      </c>
      <c r="AI234" s="917">
        <v>0.34259703196347036</v>
      </c>
      <c r="AJ234" s="918">
        <v>26.155904886319298</v>
      </c>
      <c r="AK234" s="918">
        <v>3.9647915751638698</v>
      </c>
      <c r="AL234" s="919">
        <v>65.668732558977624</v>
      </c>
      <c r="AM234" s="919">
        <v>73.466744553477596</v>
      </c>
    </row>
    <row r="235" spans="1:39" x14ac:dyDescent="0.4">
      <c r="A235" s="912">
        <v>59408</v>
      </c>
      <c r="B235" s="912" t="s">
        <v>1061</v>
      </c>
      <c r="C235" s="913">
        <v>42177</v>
      </c>
      <c r="D235" s="912">
        <v>2015</v>
      </c>
      <c r="E235" s="912" t="s">
        <v>8</v>
      </c>
      <c r="F235" s="912" t="s">
        <v>41</v>
      </c>
      <c r="G235" s="912">
        <v>35.451141</v>
      </c>
      <c r="H235" s="912">
        <v>-119.126301</v>
      </c>
      <c r="I235" s="914">
        <v>5.3633888128000002</v>
      </c>
      <c r="J235" s="912" t="s">
        <v>103</v>
      </c>
      <c r="K235" s="912" t="s">
        <v>828</v>
      </c>
      <c r="L235" s="915">
        <v>26.802600000000002</v>
      </c>
      <c r="M235" s="915">
        <v>20</v>
      </c>
      <c r="N235" s="915">
        <v>1.34013</v>
      </c>
      <c r="O235" s="912" t="s">
        <v>180</v>
      </c>
      <c r="P235" s="912" t="s">
        <v>805</v>
      </c>
      <c r="Q235" s="912" t="s">
        <v>180</v>
      </c>
      <c r="R235" s="912">
        <v>180</v>
      </c>
      <c r="AF235" s="917">
        <v>0.29406876138433513</v>
      </c>
      <c r="AG235" s="917">
        <v>0.29885273972602738</v>
      </c>
      <c r="AH235" s="917">
        <v>0.29703196347031963</v>
      </c>
      <c r="AI235" s="917">
        <v>0.29587328767123289</v>
      </c>
      <c r="AJ235" s="918">
        <v>25.3499563077659</v>
      </c>
      <c r="AK235" s="918">
        <v>4.5834745285992904</v>
      </c>
      <c r="AL235" s="919">
        <v>81.624943373945641</v>
      </c>
      <c r="AM235" s="919">
        <v>79.781574687660964</v>
      </c>
    </row>
    <row r="236" spans="1:39" x14ac:dyDescent="0.4">
      <c r="A236" s="912">
        <v>59555</v>
      </c>
      <c r="B236" s="912" t="s">
        <v>1062</v>
      </c>
      <c r="C236" s="913">
        <v>42150</v>
      </c>
      <c r="D236" s="912">
        <v>2015</v>
      </c>
      <c r="E236" s="912" t="s">
        <v>8</v>
      </c>
      <c r="F236" s="912" t="s">
        <v>41</v>
      </c>
      <c r="G236" s="912">
        <v>36.927481</v>
      </c>
      <c r="H236" s="912">
        <v>-120.809471</v>
      </c>
      <c r="I236" s="914">
        <v>5.2043260273999996</v>
      </c>
      <c r="J236" s="912" t="s">
        <v>103</v>
      </c>
      <c r="K236" s="912" t="s">
        <v>828</v>
      </c>
      <c r="L236" s="915">
        <v>25.819859999999998</v>
      </c>
      <c r="M236" s="915">
        <v>20</v>
      </c>
      <c r="N236" s="915">
        <v>1.2909929999999901</v>
      </c>
      <c r="O236" s="912" t="s">
        <v>180</v>
      </c>
      <c r="P236" s="912" t="s">
        <v>805</v>
      </c>
      <c r="Q236" s="912" t="s">
        <v>180</v>
      </c>
      <c r="R236" s="912">
        <v>180</v>
      </c>
      <c r="AF236" s="917">
        <v>0.29766051912568309</v>
      </c>
      <c r="AG236" s="917">
        <v>0.29075342465753429</v>
      </c>
      <c r="AH236" s="917">
        <v>0.29352739726027399</v>
      </c>
      <c r="AI236" s="917">
        <v>0.28056506849315066</v>
      </c>
      <c r="AJ236" s="918">
        <v>25.585328772159802</v>
      </c>
      <c r="AK236" s="918">
        <v>4.81942572424279</v>
      </c>
      <c r="AM236" s="919">
        <v>62.615355277977208</v>
      </c>
    </row>
    <row r="237" spans="1:39" x14ac:dyDescent="0.4">
      <c r="A237" s="912">
        <v>59322</v>
      </c>
      <c r="B237" s="912" t="s">
        <v>1063</v>
      </c>
      <c r="C237" s="913">
        <v>42063</v>
      </c>
      <c r="D237" s="912">
        <v>2015</v>
      </c>
      <c r="E237" s="912" t="s">
        <v>8</v>
      </c>
      <c r="F237" s="912" t="s">
        <v>41</v>
      </c>
      <c r="G237" s="912">
        <v>35.416111000000001</v>
      </c>
      <c r="H237" s="912">
        <v>-119.63774100000001</v>
      </c>
      <c r="I237" s="914">
        <v>5.3259349315</v>
      </c>
      <c r="J237" s="912" t="s">
        <v>103</v>
      </c>
      <c r="K237" s="912" t="s">
        <v>828</v>
      </c>
      <c r="L237" s="915">
        <v>26.320889999999999</v>
      </c>
      <c r="M237" s="915">
        <v>20</v>
      </c>
      <c r="N237" s="915">
        <v>1.3160444999999901</v>
      </c>
      <c r="O237" s="912" t="s">
        <v>180</v>
      </c>
      <c r="P237" s="912" t="s">
        <v>805</v>
      </c>
      <c r="Q237" s="912" t="s">
        <v>180</v>
      </c>
      <c r="R237" s="912">
        <v>179</v>
      </c>
      <c r="AF237" s="917">
        <v>0.28354963570127506</v>
      </c>
      <c r="AG237" s="917">
        <v>0.2835901826484018</v>
      </c>
      <c r="AH237" s="917">
        <v>0.2879223744292238</v>
      </c>
      <c r="AI237" s="917">
        <v>0.29130707762557079</v>
      </c>
      <c r="AJ237" s="918">
        <v>23.799339154994101</v>
      </c>
      <c r="AK237" s="918">
        <v>4.6535669418975996</v>
      </c>
      <c r="AL237" s="919">
        <v>81.795282422778698</v>
      </c>
      <c r="AM237" s="919">
        <v>82.832670462345092</v>
      </c>
    </row>
    <row r="238" spans="1:39" x14ac:dyDescent="0.4">
      <c r="A238" s="912">
        <v>59380</v>
      </c>
      <c r="B238" s="912" t="s">
        <v>1064</v>
      </c>
      <c r="C238" s="913">
        <v>42064</v>
      </c>
      <c r="D238" s="912">
        <v>2015</v>
      </c>
      <c r="E238" s="912" t="s">
        <v>8</v>
      </c>
      <c r="F238" s="912" t="s">
        <v>41</v>
      </c>
      <c r="G238" s="912">
        <v>35.621350999999997</v>
      </c>
      <c r="H238" s="912">
        <v>-119.567775</v>
      </c>
      <c r="I238" s="914">
        <v>5.3805184931000003</v>
      </c>
      <c r="J238" s="912" t="s">
        <v>103</v>
      </c>
      <c r="K238" s="912" t="s">
        <v>828</v>
      </c>
      <c r="L238" s="915">
        <v>26.077500000000001</v>
      </c>
      <c r="M238" s="915">
        <v>20</v>
      </c>
      <c r="N238" s="915">
        <v>1.3038749999999999</v>
      </c>
      <c r="O238" s="912" t="s">
        <v>180</v>
      </c>
      <c r="P238" s="912" t="s">
        <v>805</v>
      </c>
      <c r="Q238" s="912" t="s">
        <v>180</v>
      </c>
      <c r="R238" s="912">
        <v>179</v>
      </c>
      <c r="AF238" s="917">
        <v>0.26497040072859745</v>
      </c>
      <c r="AG238" s="917">
        <v>0.26068493150684929</v>
      </c>
      <c r="AH238" s="917">
        <v>0.28464611872146117</v>
      </c>
      <c r="AI238" s="917">
        <v>0.28266552511415527</v>
      </c>
      <c r="AJ238" s="918">
        <v>26.662824651315599</v>
      </c>
      <c r="AK238" s="918">
        <v>4.7971807295678301</v>
      </c>
      <c r="AL238" s="919">
        <v>83.071288828573969</v>
      </c>
      <c r="AM238" s="919">
        <v>87.395297726024353</v>
      </c>
    </row>
    <row r="239" spans="1:39" x14ac:dyDescent="0.4">
      <c r="A239" s="912">
        <v>59722</v>
      </c>
      <c r="B239" s="912" t="s">
        <v>1065</v>
      </c>
      <c r="C239" s="913">
        <v>42369</v>
      </c>
      <c r="D239" s="912">
        <v>2015</v>
      </c>
      <c r="E239" s="912" t="s">
        <v>99</v>
      </c>
      <c r="F239" s="912" t="s">
        <v>41</v>
      </c>
      <c r="G239" s="912">
        <v>33.113841000000001</v>
      </c>
      <c r="H239" s="912">
        <v>-116.00263099999999</v>
      </c>
      <c r="I239" s="914">
        <v>5.9014166667000003</v>
      </c>
      <c r="J239" s="912" t="s">
        <v>103</v>
      </c>
      <c r="K239" s="912" t="s">
        <v>830</v>
      </c>
      <c r="L239" s="915">
        <v>27.3</v>
      </c>
      <c r="M239" s="915">
        <v>20</v>
      </c>
      <c r="N239" s="915">
        <v>1.365</v>
      </c>
      <c r="O239" s="912" t="s">
        <v>180</v>
      </c>
      <c r="P239" s="912" t="s">
        <v>805</v>
      </c>
      <c r="Q239" s="912" t="s">
        <v>180</v>
      </c>
      <c r="R239" s="912">
        <v>180</v>
      </c>
      <c r="AF239" s="917">
        <v>0.33941433287796002</v>
      </c>
      <c r="AG239" s="917">
        <v>0.35234589041095887</v>
      </c>
      <c r="AH239" s="917">
        <v>0.29918378995433792</v>
      </c>
      <c r="AI239" s="917">
        <v>0.29948630136986304</v>
      </c>
      <c r="AJ239" s="918"/>
      <c r="AK239" s="918"/>
      <c r="AL239" s="919">
        <v>80.318451061926751</v>
      </c>
      <c r="AM239" s="919">
        <v>105.55930314049024</v>
      </c>
    </row>
    <row r="240" spans="1:39" x14ac:dyDescent="0.4">
      <c r="A240" s="912">
        <v>59607</v>
      </c>
      <c r="B240" s="912" t="s">
        <v>1066</v>
      </c>
      <c r="C240" s="913">
        <v>42317</v>
      </c>
      <c r="D240" s="912">
        <v>2015</v>
      </c>
      <c r="E240" s="912" t="s">
        <v>8</v>
      </c>
      <c r="F240" s="912" t="s">
        <v>41</v>
      </c>
      <c r="G240" s="912">
        <v>35.112611000000001</v>
      </c>
      <c r="H240" s="912">
        <v>-119.326881</v>
      </c>
      <c r="I240" s="914">
        <v>5.4082363013999997</v>
      </c>
      <c r="J240" s="912" t="s">
        <v>103</v>
      </c>
      <c r="K240" s="912" t="s">
        <v>828</v>
      </c>
      <c r="L240" s="915">
        <v>28</v>
      </c>
      <c r="M240" s="915">
        <v>20</v>
      </c>
      <c r="N240" s="915">
        <v>1.4</v>
      </c>
      <c r="O240" s="912" t="s">
        <v>180</v>
      </c>
      <c r="P240" s="912" t="s">
        <v>805</v>
      </c>
      <c r="Q240" s="912" t="s">
        <v>180</v>
      </c>
      <c r="R240" s="912">
        <v>180</v>
      </c>
      <c r="AF240" s="917">
        <v>0.29921448087431701</v>
      </c>
      <c r="AG240" s="917">
        <v>0.27248287671232879</v>
      </c>
      <c r="AH240" s="917">
        <v>0.28224315068493144</v>
      </c>
      <c r="AI240" s="917">
        <v>0.25746575342465755</v>
      </c>
      <c r="AJ240" s="918">
        <v>22.430906427732399</v>
      </c>
      <c r="AK240" s="918">
        <v>5.2064355333532797</v>
      </c>
      <c r="AL240" s="919">
        <v>60.0322595419576</v>
      </c>
      <c r="AM240" s="919">
        <v>101.02349311240282</v>
      </c>
    </row>
    <row r="241" spans="1:39" x14ac:dyDescent="0.4">
      <c r="A241" s="912">
        <v>59638</v>
      </c>
      <c r="B241" s="912" t="s">
        <v>1067</v>
      </c>
      <c r="C241" s="913">
        <v>42154</v>
      </c>
      <c r="D241" s="912">
        <v>2015</v>
      </c>
      <c r="E241" s="912" t="s">
        <v>8</v>
      </c>
      <c r="F241" s="912" t="s">
        <v>41</v>
      </c>
      <c r="G241" s="912">
        <v>35.727321000000003</v>
      </c>
      <c r="H241" s="912">
        <v>-119.905411</v>
      </c>
      <c r="I241" s="914">
        <v>5.3774134702999996</v>
      </c>
      <c r="J241" s="912" t="s">
        <v>103</v>
      </c>
      <c r="K241" s="912" t="s">
        <v>828</v>
      </c>
      <c r="L241" s="915">
        <v>25.990400000000001</v>
      </c>
      <c r="M241" s="915">
        <v>20</v>
      </c>
      <c r="N241" s="915">
        <v>1.29952</v>
      </c>
      <c r="O241" s="912" t="s">
        <v>180</v>
      </c>
      <c r="P241" s="912" t="s">
        <v>805</v>
      </c>
      <c r="Q241" s="912" t="s">
        <v>180</v>
      </c>
      <c r="R241" s="912">
        <v>179</v>
      </c>
      <c r="AF241" s="917">
        <v>0.31438979963570129</v>
      </c>
      <c r="AG241" s="917">
        <v>0.29733447488584475</v>
      </c>
      <c r="AH241" s="917">
        <v>0.30039954337899544</v>
      </c>
      <c r="AI241" s="917">
        <v>0.28930365296803656</v>
      </c>
      <c r="AJ241" s="918">
        <v>24.278678747418301</v>
      </c>
      <c r="AK241" s="918">
        <v>4.6823036215150298</v>
      </c>
      <c r="AM241" s="919">
        <v>110.12172268643279</v>
      </c>
    </row>
    <row r="242" spans="1:39" x14ac:dyDescent="0.4">
      <c r="A242" s="912">
        <v>59633</v>
      </c>
      <c r="B242" s="912" t="s">
        <v>1068</v>
      </c>
      <c r="C242" s="913">
        <v>42230</v>
      </c>
      <c r="D242" s="912">
        <v>2015</v>
      </c>
      <c r="E242" s="912" t="s">
        <v>8</v>
      </c>
      <c r="F242" s="912" t="s">
        <v>41</v>
      </c>
      <c r="G242" s="912">
        <v>36.058470999999997</v>
      </c>
      <c r="H242" s="912">
        <v>-119.946541</v>
      </c>
      <c r="I242" s="914">
        <v>5.3556942921999999</v>
      </c>
      <c r="J242" s="912" t="s">
        <v>103</v>
      </c>
      <c r="K242" s="912" t="s">
        <v>828</v>
      </c>
      <c r="L242" s="915">
        <v>26.97</v>
      </c>
      <c r="M242" s="915">
        <v>20</v>
      </c>
      <c r="N242" s="915">
        <v>1.3485</v>
      </c>
      <c r="O242" s="912" t="s">
        <v>180</v>
      </c>
      <c r="P242" s="912" t="s">
        <v>805</v>
      </c>
      <c r="Q242" s="912" t="s">
        <v>180</v>
      </c>
      <c r="R242" s="912">
        <v>180</v>
      </c>
      <c r="AF242" s="917">
        <v>0.31874999999999992</v>
      </c>
      <c r="AG242" s="917">
        <v>0.29151255707762547</v>
      </c>
      <c r="AH242" s="917">
        <v>0.30769977168949769</v>
      </c>
      <c r="AI242" s="917">
        <v>0.30375570776255706</v>
      </c>
      <c r="AJ242" s="918">
        <v>26.199954855697801</v>
      </c>
      <c r="AK242" s="918">
        <v>4.4671906963894896</v>
      </c>
      <c r="AL242" s="919">
        <v>68.240330929720201</v>
      </c>
      <c r="AM242" s="919">
        <v>66.88337414426833</v>
      </c>
    </row>
    <row r="243" spans="1:39" x14ac:dyDescent="0.4">
      <c r="A243" s="912">
        <v>60027</v>
      </c>
      <c r="B243" s="912" t="s">
        <v>1069</v>
      </c>
      <c r="C243" s="913">
        <v>42366</v>
      </c>
      <c r="D243" s="912">
        <v>2015</v>
      </c>
      <c r="E243" s="912" t="s">
        <v>8</v>
      </c>
      <c r="F243" s="912" t="s">
        <v>41</v>
      </c>
      <c r="G243" s="912">
        <v>37.120586000000003</v>
      </c>
      <c r="H243" s="912">
        <v>-120.324881</v>
      </c>
      <c r="I243" s="914">
        <v>5.2126495434000004</v>
      </c>
      <c r="J243" s="912" t="s">
        <v>103</v>
      </c>
      <c r="K243" s="912" t="s">
        <v>828</v>
      </c>
      <c r="L243" s="915">
        <v>26.498799999999999</v>
      </c>
      <c r="M243" s="915">
        <v>20.004000000000001</v>
      </c>
      <c r="N243" s="915">
        <v>1.3246750649870001</v>
      </c>
      <c r="O243" s="912" t="s">
        <v>831</v>
      </c>
      <c r="P243" s="912" t="s">
        <v>831</v>
      </c>
      <c r="Q243" s="912">
        <v>25</v>
      </c>
      <c r="R243" s="912">
        <v>180</v>
      </c>
      <c r="AF243" s="917">
        <v>0.21495332422586522</v>
      </c>
      <c r="AG243" s="917">
        <v>0.22485159817351599</v>
      </c>
      <c r="AH243" s="917">
        <v>0.24525684931506853</v>
      </c>
      <c r="AI243" s="917">
        <v>0.24164383561643835</v>
      </c>
      <c r="AJ243" s="918">
        <v>15.3473670468523</v>
      </c>
      <c r="AK243" s="918">
        <v>5.3669687844592797</v>
      </c>
      <c r="AM243" s="919">
        <v>79.074936410843364</v>
      </c>
    </row>
    <row r="244" spans="1:39" x14ac:dyDescent="0.4">
      <c r="A244" s="912">
        <v>59657</v>
      </c>
      <c r="B244" s="912" t="s">
        <v>1070</v>
      </c>
      <c r="C244" s="913">
        <v>42241</v>
      </c>
      <c r="D244" s="912">
        <v>2015</v>
      </c>
      <c r="E244" s="912" t="s">
        <v>99</v>
      </c>
      <c r="F244" s="912" t="s">
        <v>41</v>
      </c>
      <c r="G244" s="912">
        <v>33.251261</v>
      </c>
      <c r="H244" s="912">
        <v>-115.49743100000001</v>
      </c>
      <c r="I244" s="914">
        <v>5.8325257990999999</v>
      </c>
      <c r="J244" s="912" t="s">
        <v>103</v>
      </c>
      <c r="K244" s="912" t="s">
        <v>828</v>
      </c>
      <c r="L244" s="915">
        <v>26.352</v>
      </c>
      <c r="M244" s="915">
        <v>20.007000000000001</v>
      </c>
      <c r="N244" s="915">
        <v>1.3171390013495201</v>
      </c>
      <c r="O244" s="912" t="s">
        <v>831</v>
      </c>
      <c r="P244" s="912" t="s">
        <v>831</v>
      </c>
      <c r="Q244" s="912">
        <v>25</v>
      </c>
      <c r="R244" s="912">
        <v>180</v>
      </c>
      <c r="AF244" s="917">
        <v>0.28263888888888888</v>
      </c>
      <c r="AG244" s="917">
        <v>0.27563356164383562</v>
      </c>
      <c r="AH244" s="917">
        <v>0.27715182648401832</v>
      </c>
      <c r="AI244" s="917">
        <v>0.27027968036529681</v>
      </c>
      <c r="AJ244" s="918"/>
      <c r="AK244" s="918"/>
      <c r="AL244" s="919">
        <v>81.803350471648059</v>
      </c>
      <c r="AM244" s="919">
        <v>106.94849753900159</v>
      </c>
    </row>
    <row r="245" spans="1:39" x14ac:dyDescent="0.4">
      <c r="A245" s="912">
        <v>59414</v>
      </c>
      <c r="B245" s="912" t="s">
        <v>1071</v>
      </c>
      <c r="C245" s="913">
        <v>42125</v>
      </c>
      <c r="D245" s="912">
        <v>2015</v>
      </c>
      <c r="E245" s="912" t="s">
        <v>8</v>
      </c>
      <c r="F245" s="912" t="s">
        <v>41</v>
      </c>
      <c r="G245" s="912">
        <v>35.815111000000002</v>
      </c>
      <c r="H245" s="912">
        <v>-119.459611</v>
      </c>
      <c r="I245" s="914">
        <v>5.3114335616000004</v>
      </c>
      <c r="J245" s="912" t="s">
        <v>103</v>
      </c>
      <c r="K245" s="912" t="s">
        <v>828</v>
      </c>
      <c r="L245" s="915">
        <v>30</v>
      </c>
      <c r="M245" s="915">
        <v>20.02</v>
      </c>
      <c r="N245" s="915">
        <v>1.4985014985014899</v>
      </c>
      <c r="O245" s="912" t="s">
        <v>180</v>
      </c>
      <c r="P245" s="912" t="s">
        <v>805</v>
      </c>
      <c r="Q245" s="912" t="s">
        <v>180</v>
      </c>
      <c r="R245" s="912">
        <v>180</v>
      </c>
      <c r="AF245" s="917">
        <v>0.32433401639344267</v>
      </c>
      <c r="AG245" s="917">
        <v>0.31799086757990869</v>
      </c>
      <c r="AH245" s="917">
        <v>0.31627283105022824</v>
      </c>
      <c r="AI245" s="917">
        <v>0.30381849315068493</v>
      </c>
      <c r="AJ245" s="918">
        <v>9.0895650925073603</v>
      </c>
      <c r="AK245" s="918">
        <v>4.0009994282320598</v>
      </c>
      <c r="AM245" s="919">
        <v>83.950804332544521</v>
      </c>
    </row>
    <row r="246" spans="1:39" x14ac:dyDescent="0.4">
      <c r="A246" s="912">
        <v>59412</v>
      </c>
      <c r="B246" s="912" t="s">
        <v>1072</v>
      </c>
      <c r="C246" s="913">
        <v>42185</v>
      </c>
      <c r="D246" s="912">
        <v>2015</v>
      </c>
      <c r="E246" s="912" t="s">
        <v>8</v>
      </c>
      <c r="F246" s="912" t="s">
        <v>41</v>
      </c>
      <c r="G246" s="912">
        <v>35.127071000000001</v>
      </c>
      <c r="H246" s="912">
        <v>-119.243791</v>
      </c>
      <c r="I246" s="914">
        <v>5.3630963469999999</v>
      </c>
      <c r="J246" s="912" t="s">
        <v>103</v>
      </c>
      <c r="K246" s="912" t="s">
        <v>828</v>
      </c>
      <c r="L246" s="915">
        <v>25.851799999999901</v>
      </c>
      <c r="M246" s="915">
        <v>22</v>
      </c>
      <c r="N246" s="915">
        <v>1.1750818181818099</v>
      </c>
      <c r="O246" s="912" t="s">
        <v>180</v>
      </c>
      <c r="P246" s="912" t="s">
        <v>805</v>
      </c>
      <c r="Q246" s="912" t="s">
        <v>180</v>
      </c>
      <c r="R246" s="912">
        <v>180</v>
      </c>
      <c r="AF246" s="917">
        <v>0.23755485179665503</v>
      </c>
      <c r="AG246" s="917">
        <v>0.25051888750518891</v>
      </c>
      <c r="AH246" s="917">
        <v>0.25034246575342461</v>
      </c>
      <c r="AI246" s="917">
        <v>0.24886363636363631</v>
      </c>
      <c r="AJ246" s="918">
        <v>21.795453921068098</v>
      </c>
      <c r="AK246" s="918">
        <v>5.3801795334048004</v>
      </c>
      <c r="AM246" s="919">
        <v>89.245668552172916</v>
      </c>
    </row>
    <row r="247" spans="1:39" x14ac:dyDescent="0.4">
      <c r="A247" s="912">
        <v>59009</v>
      </c>
      <c r="B247" s="912" t="s">
        <v>1073</v>
      </c>
      <c r="C247" s="913">
        <v>42368</v>
      </c>
      <c r="D247" s="912">
        <v>2015</v>
      </c>
      <c r="E247" s="912" t="s">
        <v>8</v>
      </c>
      <c r="F247" s="912" t="s">
        <v>41</v>
      </c>
      <c r="G247" s="912">
        <v>35.326160999999999</v>
      </c>
      <c r="H247" s="912">
        <v>-118.816821</v>
      </c>
      <c r="I247" s="914">
        <v>5.3686031962999996</v>
      </c>
      <c r="J247" s="912" t="s">
        <v>103</v>
      </c>
      <c r="K247" s="912" t="s">
        <v>830</v>
      </c>
      <c r="L247" s="915">
        <v>33.2592</v>
      </c>
      <c r="M247" s="915">
        <v>26.655999999999999</v>
      </c>
      <c r="N247" s="915">
        <v>1.2477190876350499</v>
      </c>
      <c r="O247" s="912" t="s">
        <v>180</v>
      </c>
      <c r="P247" s="912" t="s">
        <v>805</v>
      </c>
      <c r="Q247" s="912" t="s">
        <v>180</v>
      </c>
      <c r="R247" s="912">
        <v>180</v>
      </c>
      <c r="AF247" s="917">
        <v>0.25293587380307314</v>
      </c>
      <c r="AG247" s="917">
        <v>0.26237806766542232</v>
      </c>
      <c r="AH247" s="917">
        <v>0.26065220608791462</v>
      </c>
      <c r="AI247" s="917">
        <v>0.27417645140247882</v>
      </c>
      <c r="AJ247" s="918">
        <v>24.3450616384008</v>
      </c>
      <c r="AK247" s="918">
        <v>4.9549323773622298</v>
      </c>
      <c r="AL247" s="919">
        <v>56.564060633116803</v>
      </c>
      <c r="AM247" s="919">
        <v>79.181686037648845</v>
      </c>
    </row>
    <row r="248" spans="1:39" x14ac:dyDescent="0.4">
      <c r="A248" s="912">
        <v>59723</v>
      </c>
      <c r="B248" s="912" t="s">
        <v>1074</v>
      </c>
      <c r="C248" s="913">
        <v>42369</v>
      </c>
      <c r="D248" s="912">
        <v>2015</v>
      </c>
      <c r="E248" s="912" t="s">
        <v>99</v>
      </c>
      <c r="F248" s="912" t="s">
        <v>41</v>
      </c>
      <c r="G248" s="912">
        <v>33.111781000000001</v>
      </c>
      <c r="H248" s="912">
        <v>-116.002551</v>
      </c>
      <c r="I248" s="914">
        <v>5.9014166667000003</v>
      </c>
      <c r="J248" s="912" t="s">
        <v>103</v>
      </c>
      <c r="K248" s="912" t="s">
        <v>830</v>
      </c>
      <c r="L248" s="915">
        <v>40.763999999999903</v>
      </c>
      <c r="M248" s="915">
        <v>30</v>
      </c>
      <c r="N248" s="915">
        <v>1.35879999999999</v>
      </c>
      <c r="O248" s="912" t="s">
        <v>180</v>
      </c>
      <c r="P248" s="912" t="s">
        <v>805</v>
      </c>
      <c r="Q248" s="912" t="s">
        <v>180</v>
      </c>
      <c r="R248" s="912">
        <v>180</v>
      </c>
      <c r="AF248" s="917">
        <v>0.35404493017607769</v>
      </c>
      <c r="AG248" s="917">
        <v>0.35031963470319633</v>
      </c>
      <c r="AH248" s="917">
        <v>0.33969939117199394</v>
      </c>
      <c r="AI248" s="917">
        <v>0.32077625570776258</v>
      </c>
      <c r="AJ248" s="918"/>
      <c r="AK248" s="918"/>
      <c r="AL248" s="919">
        <v>60.023334159885067</v>
      </c>
      <c r="AM248" s="919">
        <v>82.300550029879247</v>
      </c>
    </row>
    <row r="249" spans="1:39" x14ac:dyDescent="0.4">
      <c r="A249" s="912">
        <v>58711</v>
      </c>
      <c r="B249" s="912" t="s">
        <v>1075</v>
      </c>
      <c r="C249" s="913">
        <v>42124</v>
      </c>
      <c r="D249" s="912">
        <v>2015</v>
      </c>
      <c r="E249" s="912" t="s">
        <v>8</v>
      </c>
      <c r="F249" s="912" t="s">
        <v>41</v>
      </c>
      <c r="G249" s="912">
        <v>35.622090999999998</v>
      </c>
      <c r="H249" s="912">
        <v>-119.854151</v>
      </c>
      <c r="I249" s="914">
        <v>5.3721926940999998</v>
      </c>
      <c r="J249" s="912" t="s">
        <v>103</v>
      </c>
      <c r="K249" s="912" t="s">
        <v>830</v>
      </c>
      <c r="L249" s="915">
        <v>43</v>
      </c>
      <c r="M249" s="915">
        <v>32</v>
      </c>
      <c r="N249" s="915">
        <v>1.34375</v>
      </c>
      <c r="O249" s="912" t="s">
        <v>180</v>
      </c>
      <c r="P249" s="912" t="s">
        <v>805</v>
      </c>
      <c r="Q249" s="912" t="s">
        <v>180</v>
      </c>
      <c r="R249" s="912">
        <v>180</v>
      </c>
      <c r="AF249" s="917">
        <v>0.32724271402550092</v>
      </c>
      <c r="AG249" s="917">
        <v>0.31748002283105026</v>
      </c>
      <c r="AH249" s="917">
        <v>0.32195704908675804</v>
      </c>
      <c r="AI249" s="917">
        <v>0.30466966324200911</v>
      </c>
      <c r="AJ249" s="918">
        <v>23.266958285607501</v>
      </c>
      <c r="AK249" s="918">
        <v>4.4094734667102804</v>
      </c>
      <c r="AL249" s="919">
        <v>78.615846450293716</v>
      </c>
      <c r="AM249" s="919">
        <v>89.97021902914986</v>
      </c>
    </row>
    <row r="250" spans="1:39" x14ac:dyDescent="0.4">
      <c r="A250" s="912">
        <v>58713</v>
      </c>
      <c r="B250" s="912" t="s">
        <v>1076</v>
      </c>
      <c r="C250" s="913">
        <v>42241</v>
      </c>
      <c r="D250" s="912">
        <v>2015</v>
      </c>
      <c r="E250" s="912" t="s">
        <v>8</v>
      </c>
      <c r="F250" s="912" t="s">
        <v>41</v>
      </c>
      <c r="G250" s="912">
        <v>36.728670999999999</v>
      </c>
      <c r="H250" s="912">
        <v>-120.415311</v>
      </c>
      <c r="I250" s="914">
        <v>5.2840073059000003</v>
      </c>
      <c r="J250" s="912" t="s">
        <v>103</v>
      </c>
      <c r="K250" s="912" t="s">
        <v>830</v>
      </c>
      <c r="L250" s="915">
        <v>73</v>
      </c>
      <c r="M250" s="915">
        <v>62.5</v>
      </c>
      <c r="N250" s="915">
        <v>1.1679999999999999</v>
      </c>
      <c r="O250" s="912" t="s">
        <v>180</v>
      </c>
      <c r="P250" s="912" t="s">
        <v>805</v>
      </c>
      <c r="Q250" s="912" t="s">
        <v>180</v>
      </c>
      <c r="R250" s="912">
        <v>180</v>
      </c>
      <c r="AF250" s="917">
        <v>0.2725664845173042</v>
      </c>
      <c r="AG250" s="917">
        <v>0.28689315068493143</v>
      </c>
      <c r="AH250" s="917">
        <v>0.28423926940639271</v>
      </c>
      <c r="AI250" s="917">
        <v>0.27336803652968034</v>
      </c>
      <c r="AJ250" s="918">
        <v>18.141017710144801</v>
      </c>
      <c r="AK250" s="918">
        <v>4.7961436570136096</v>
      </c>
      <c r="AL250" s="919">
        <v>119.32622099523928</v>
      </c>
      <c r="AM250" s="919">
        <v>125.19647748185206</v>
      </c>
    </row>
    <row r="251" spans="1:39" x14ac:dyDescent="0.4">
      <c r="A251" s="912">
        <v>59339</v>
      </c>
      <c r="B251" s="912" t="s">
        <v>1077</v>
      </c>
      <c r="C251" s="913">
        <v>42338</v>
      </c>
      <c r="D251" s="912">
        <v>2015</v>
      </c>
      <c r="E251" s="912" t="s">
        <v>8</v>
      </c>
      <c r="F251" s="912" t="s">
        <v>41</v>
      </c>
      <c r="G251" s="912">
        <v>37.121521000000001</v>
      </c>
      <c r="H251" s="912">
        <v>-121.04959100000001</v>
      </c>
      <c r="I251" s="914">
        <v>5.2071694064000003</v>
      </c>
      <c r="J251" s="912" t="s">
        <v>103</v>
      </c>
      <c r="K251" s="912" t="s">
        <v>828</v>
      </c>
      <c r="L251" s="915">
        <v>135.6</v>
      </c>
      <c r="M251" s="915">
        <v>105.1</v>
      </c>
      <c r="N251" s="915">
        <v>1.29019980970504</v>
      </c>
      <c r="O251" s="912" t="s">
        <v>180</v>
      </c>
      <c r="P251" s="912" t="s">
        <v>805</v>
      </c>
      <c r="Q251" s="912" t="s">
        <v>180</v>
      </c>
      <c r="R251" s="912">
        <v>180</v>
      </c>
      <c r="AF251" s="917">
        <v>0.29615610031707479</v>
      </c>
      <c r="AG251" s="917">
        <v>0.29601531582952822</v>
      </c>
      <c r="AH251" s="917">
        <v>0.29997463216641301</v>
      </c>
      <c r="AI251" s="917">
        <v>0.27354557754101133</v>
      </c>
      <c r="AJ251" s="918">
        <v>27.119693378298798</v>
      </c>
      <c r="AK251" s="918">
        <v>4.9692912306859602</v>
      </c>
      <c r="AL251" s="919">
        <v>117.90100245430406</v>
      </c>
      <c r="AM251" s="919">
        <v>126.06223221722584</v>
      </c>
    </row>
    <row r="252" spans="1:39" x14ac:dyDescent="0.4">
      <c r="A252" s="912">
        <v>58389</v>
      </c>
      <c r="B252" s="912" t="s">
        <v>1078</v>
      </c>
      <c r="C252" s="913">
        <v>42185</v>
      </c>
      <c r="D252" s="912">
        <v>2015</v>
      </c>
      <c r="E252" s="912" t="s">
        <v>8</v>
      </c>
      <c r="F252" s="912" t="s">
        <v>41</v>
      </c>
      <c r="G252" s="912">
        <v>34.848610999999998</v>
      </c>
      <c r="H252" s="912">
        <v>-118.352778</v>
      </c>
      <c r="I252" s="914">
        <v>5.7757949772000003</v>
      </c>
      <c r="J252" s="912" t="s">
        <v>103</v>
      </c>
      <c r="K252" s="912" t="s">
        <v>828</v>
      </c>
      <c r="L252" s="915">
        <v>349.5</v>
      </c>
      <c r="M252" s="915">
        <v>279.5</v>
      </c>
      <c r="N252" s="915">
        <v>1.3243510506798499</v>
      </c>
      <c r="O252" s="912" t="s">
        <v>180</v>
      </c>
      <c r="P252" s="912" t="s">
        <v>805</v>
      </c>
      <c r="Q252" s="912" t="s">
        <v>180</v>
      </c>
      <c r="R252" s="912">
        <v>180</v>
      </c>
      <c r="AF252" s="917">
        <v>0.31331322508830001</v>
      </c>
      <c r="AG252" s="917">
        <v>0.31431114057053078</v>
      </c>
      <c r="AH252" s="917">
        <v>0.32327212320583953</v>
      </c>
      <c r="AI252" s="917">
        <v>0.309637321811427</v>
      </c>
      <c r="AJ252" s="918">
        <v>26.189881836353099</v>
      </c>
      <c r="AK252" s="918">
        <v>4.3772565345384802</v>
      </c>
      <c r="AL252" s="919">
        <v>105.62532012454332</v>
      </c>
      <c r="AM252" s="919">
        <v>112.1885627987603</v>
      </c>
    </row>
    <row r="253" spans="1:39" x14ac:dyDescent="0.4">
      <c r="A253" s="912">
        <v>58388</v>
      </c>
      <c r="B253" s="912" t="s">
        <v>1079</v>
      </c>
      <c r="C253" s="913">
        <v>42185</v>
      </c>
      <c r="D253" s="912">
        <v>2015</v>
      </c>
      <c r="E253" s="912" t="s">
        <v>8</v>
      </c>
      <c r="F253" s="912" t="s">
        <v>41</v>
      </c>
      <c r="G253" s="912">
        <v>34.813870999999999</v>
      </c>
      <c r="H253" s="912">
        <v>-118.38936099999999</v>
      </c>
      <c r="I253" s="914">
        <v>5.7757949772000003</v>
      </c>
      <c r="J253" s="912" t="s">
        <v>103</v>
      </c>
      <c r="K253" s="912" t="s">
        <v>828</v>
      </c>
      <c r="L253" s="915">
        <v>397.8</v>
      </c>
      <c r="M253" s="915">
        <v>314.39999999999998</v>
      </c>
      <c r="N253" s="915">
        <v>1.3243510506798499</v>
      </c>
      <c r="O253" s="912" t="s">
        <v>180</v>
      </c>
      <c r="P253" s="912" t="s">
        <v>805</v>
      </c>
      <c r="Q253" s="912" t="s">
        <v>180</v>
      </c>
      <c r="R253" s="912">
        <v>180</v>
      </c>
      <c r="AF253" s="917">
        <v>0.2431371790906279</v>
      </c>
      <c r="AG253" s="917">
        <v>0.32506641107377732</v>
      </c>
      <c r="AH253" s="917">
        <v>0.32535718388328883</v>
      </c>
      <c r="AI253" s="917">
        <v>0.30957898969012954</v>
      </c>
      <c r="AJ253" s="918">
        <v>26.1037276341503</v>
      </c>
      <c r="AK253" s="918">
        <v>4.3210692652800899</v>
      </c>
      <c r="AL253" s="919">
        <v>105.39895769306231</v>
      </c>
      <c r="AM253" s="919">
        <v>110.86458975027321</v>
      </c>
    </row>
    <row r="254" spans="1:39" x14ac:dyDescent="0.4">
      <c r="A254" s="912">
        <v>60008</v>
      </c>
      <c r="B254" s="912" t="s">
        <v>1080</v>
      </c>
      <c r="C254" s="913">
        <v>42369</v>
      </c>
      <c r="D254" s="912">
        <v>2015</v>
      </c>
      <c r="E254" s="912" t="s">
        <v>99</v>
      </c>
      <c r="F254" s="912" t="s">
        <v>63</v>
      </c>
      <c r="G254" s="912">
        <v>37.694681000000003</v>
      </c>
      <c r="H254" s="912">
        <v>-105.982281</v>
      </c>
      <c r="I254" s="914">
        <v>5.3455022831000001</v>
      </c>
      <c r="J254" s="912" t="s">
        <v>103</v>
      </c>
      <c r="K254" s="912" t="s">
        <v>828</v>
      </c>
      <c r="L254" s="915">
        <v>64</v>
      </c>
      <c r="M254" s="915">
        <v>52</v>
      </c>
      <c r="N254" s="915">
        <v>1.2307692307692299</v>
      </c>
      <c r="O254" s="912" t="s">
        <v>180</v>
      </c>
      <c r="P254" s="912" t="s">
        <v>805</v>
      </c>
      <c r="Q254" s="912" t="s">
        <v>180</v>
      </c>
      <c r="R254" s="912">
        <v>180</v>
      </c>
      <c r="AF254" s="917">
        <v>0.27238773294101165</v>
      </c>
      <c r="AG254" s="917">
        <v>0.27519757639620651</v>
      </c>
      <c r="AH254" s="917">
        <v>0.28000307341060765</v>
      </c>
      <c r="AI254" s="917">
        <v>0.27094090270460136</v>
      </c>
      <c r="AJ254" s="918">
        <v>21.977364254298202</v>
      </c>
      <c r="AK254" s="918">
        <v>10.84465747</v>
      </c>
      <c r="AL254" s="919">
        <v>44.468702713956525</v>
      </c>
      <c r="AM254" s="919">
        <v>86.493165377106124</v>
      </c>
    </row>
    <row r="255" spans="1:39" x14ac:dyDescent="0.4">
      <c r="A255" s="912">
        <v>59611</v>
      </c>
      <c r="B255" s="912" t="s">
        <v>1081</v>
      </c>
      <c r="C255" s="913">
        <v>42217</v>
      </c>
      <c r="D255" s="912">
        <v>2015</v>
      </c>
      <c r="E255" s="912" t="s">
        <v>100</v>
      </c>
      <c r="F255" s="912" t="s">
        <v>40</v>
      </c>
      <c r="G255" s="912">
        <v>28.066831000000001</v>
      </c>
      <c r="H255" s="912">
        <v>-82.017431000000002</v>
      </c>
      <c r="I255" s="914">
        <v>4.9721349315000003</v>
      </c>
      <c r="J255" s="912" t="s">
        <v>103</v>
      </c>
      <c r="K255" s="912" t="s">
        <v>828</v>
      </c>
      <c r="L255" s="915">
        <v>7.6890000000000001</v>
      </c>
      <c r="M255" s="915">
        <v>6</v>
      </c>
      <c r="N255" s="915">
        <v>1.2815000000000001</v>
      </c>
      <c r="O255" s="912" t="s">
        <v>180</v>
      </c>
      <c r="P255" s="912" t="s">
        <v>805</v>
      </c>
      <c r="Q255" s="912" t="s">
        <v>180</v>
      </c>
      <c r="R255" s="912">
        <v>180</v>
      </c>
      <c r="AF255" s="917">
        <v>0.20182528840315728</v>
      </c>
      <c r="AG255" s="917">
        <v>0.21598173515981736</v>
      </c>
      <c r="AH255" s="917">
        <v>0.20273972602739726</v>
      </c>
      <c r="AI255" s="917">
        <v>0.21044520547945206</v>
      </c>
      <c r="AJ255" s="918"/>
      <c r="AK255" s="918"/>
      <c r="AL255" s="919">
        <v>96.759678505304777</v>
      </c>
      <c r="AM255" s="919">
        <v>93.61830796341097</v>
      </c>
    </row>
    <row r="256" spans="1:39" x14ac:dyDescent="0.4">
      <c r="A256" s="912">
        <v>59556</v>
      </c>
      <c r="B256" s="912" t="s">
        <v>1082</v>
      </c>
      <c r="C256" s="913">
        <v>42137</v>
      </c>
      <c r="D256" s="912">
        <v>2015</v>
      </c>
      <c r="E256" s="912" t="s">
        <v>100</v>
      </c>
      <c r="F256" s="912" t="s">
        <v>48</v>
      </c>
      <c r="G256" s="912">
        <v>34.712741000000001</v>
      </c>
      <c r="H256" s="912">
        <v>-84.918441000000001</v>
      </c>
      <c r="I256" s="914">
        <v>4.3715703196</v>
      </c>
      <c r="J256" s="912" t="s">
        <v>103</v>
      </c>
      <c r="K256" s="912" t="s">
        <v>828</v>
      </c>
      <c r="L256" s="915">
        <v>7.1</v>
      </c>
      <c r="M256" s="915">
        <v>5.5</v>
      </c>
      <c r="N256" s="915">
        <v>1.2909090909090899</v>
      </c>
      <c r="O256" s="912" t="s">
        <v>831</v>
      </c>
      <c r="P256" s="912" t="s">
        <v>831</v>
      </c>
      <c r="Q256" s="912">
        <v>22</v>
      </c>
      <c r="R256" s="912">
        <v>180</v>
      </c>
      <c r="AF256" s="917">
        <v>0.22915631727107136</v>
      </c>
      <c r="AG256" s="917">
        <v>0.21799501867995019</v>
      </c>
      <c r="AH256" s="917">
        <v>0.19850560398505601</v>
      </c>
      <c r="AI256" s="917">
        <v>0.20649647156496473</v>
      </c>
      <c r="AJ256" s="918">
        <v>27.069675297738801</v>
      </c>
      <c r="AK256" s="918">
        <v>13.807387609999999</v>
      </c>
      <c r="AM256" s="919">
        <v>76.442552561353622</v>
      </c>
    </row>
    <row r="257" spans="1:39" x14ac:dyDescent="0.4">
      <c r="A257" s="912">
        <v>59449</v>
      </c>
      <c r="B257" s="912" t="s">
        <v>1083</v>
      </c>
      <c r="C257" s="913">
        <v>42339</v>
      </c>
      <c r="D257" s="912">
        <v>2015</v>
      </c>
      <c r="E257" s="912" t="s">
        <v>100</v>
      </c>
      <c r="F257" s="912" t="s">
        <v>48</v>
      </c>
      <c r="G257" s="912">
        <v>30.967071000000001</v>
      </c>
      <c r="H257" s="912">
        <v>-84.625840999999994</v>
      </c>
      <c r="I257" s="914">
        <v>4.7772376712</v>
      </c>
      <c r="J257" s="912" t="s">
        <v>103</v>
      </c>
      <c r="K257" s="912" t="s">
        <v>828</v>
      </c>
      <c r="L257" s="915">
        <v>27</v>
      </c>
      <c r="M257" s="915">
        <v>18.972000000000001</v>
      </c>
      <c r="N257" s="915">
        <v>1.4231499051233301</v>
      </c>
      <c r="O257" s="912" t="s">
        <v>180</v>
      </c>
      <c r="P257" s="912" t="s">
        <v>805</v>
      </c>
      <c r="Q257" s="912" t="s">
        <v>180</v>
      </c>
      <c r="R257" s="912">
        <v>180</v>
      </c>
      <c r="AF257" s="917">
        <v>0.27881780148062124</v>
      </c>
      <c r="AG257" s="917">
        <v>0.26432849370906608</v>
      </c>
      <c r="AH257" s="917">
        <v>0.24592839050482462</v>
      </c>
      <c r="AI257" s="917">
        <v>0.25905155109620798</v>
      </c>
      <c r="AJ257" s="918">
        <v>26.7802019188595</v>
      </c>
      <c r="AK257" s="918">
        <v>12.295324519999999</v>
      </c>
      <c r="AM257" s="919">
        <v>80.439133692681764</v>
      </c>
    </row>
    <row r="258" spans="1:39" x14ac:dyDescent="0.4">
      <c r="A258" s="912">
        <v>59874</v>
      </c>
      <c r="B258" s="912" t="s">
        <v>1084</v>
      </c>
      <c r="C258" s="913">
        <v>42339</v>
      </c>
      <c r="D258" s="912">
        <v>2015</v>
      </c>
      <c r="E258" s="912" t="s">
        <v>100</v>
      </c>
      <c r="F258" s="912" t="s">
        <v>48</v>
      </c>
      <c r="G258" s="912">
        <v>32.624071000000001</v>
      </c>
      <c r="H258" s="912">
        <v>-83.380041000000006</v>
      </c>
      <c r="I258" s="914">
        <v>4.6744703196000001</v>
      </c>
      <c r="J258" s="912" t="s">
        <v>103</v>
      </c>
      <c r="K258" s="912" t="s">
        <v>828</v>
      </c>
      <c r="L258" s="915">
        <v>33.443770000000001</v>
      </c>
      <c r="M258" s="915">
        <v>20</v>
      </c>
      <c r="N258" s="915">
        <v>1.6721885000000001</v>
      </c>
      <c r="O258" s="912" t="s">
        <v>831</v>
      </c>
      <c r="P258" s="912" t="s">
        <v>831</v>
      </c>
      <c r="Q258" s="912">
        <v>20</v>
      </c>
      <c r="R258" s="912">
        <v>180</v>
      </c>
      <c r="AF258" s="917">
        <v>0.26749772313296905</v>
      </c>
      <c r="AG258" s="917">
        <v>0.2352111872146119</v>
      </c>
      <c r="AH258" s="917">
        <v>0.2293892694063927</v>
      </c>
      <c r="AI258" s="917">
        <v>0.24447488584474883</v>
      </c>
      <c r="AJ258" s="918"/>
      <c r="AK258" s="918"/>
      <c r="AL258" s="919">
        <v>64.117240502304497</v>
      </c>
      <c r="AM258" s="919">
        <v>91.59634373953169</v>
      </c>
    </row>
    <row r="259" spans="1:39" x14ac:dyDescent="0.4">
      <c r="A259" s="912">
        <v>59535</v>
      </c>
      <c r="B259" s="912" t="s">
        <v>1085</v>
      </c>
      <c r="C259" s="913">
        <v>42309</v>
      </c>
      <c r="D259" s="912">
        <v>2015</v>
      </c>
      <c r="E259" s="912" t="s">
        <v>100</v>
      </c>
      <c r="F259" s="912" t="s">
        <v>48</v>
      </c>
      <c r="G259" s="912">
        <v>31.809450999999999</v>
      </c>
      <c r="H259" s="912">
        <v>-82.576631000000006</v>
      </c>
      <c r="I259" s="914">
        <v>4.7292486300999999</v>
      </c>
      <c r="J259" s="912" t="s">
        <v>103</v>
      </c>
      <c r="K259" s="912" t="s">
        <v>828</v>
      </c>
      <c r="L259" s="915">
        <v>27.25</v>
      </c>
      <c r="M259" s="915">
        <v>21</v>
      </c>
      <c r="N259" s="915">
        <v>1.2976190476190399</v>
      </c>
      <c r="O259" s="912" t="s">
        <v>831</v>
      </c>
      <c r="P259" s="912" t="s">
        <v>831</v>
      </c>
      <c r="Q259" s="912">
        <v>20</v>
      </c>
      <c r="R259" s="912">
        <v>180</v>
      </c>
      <c r="AF259" s="917">
        <v>0.20961813687223524</v>
      </c>
      <c r="AG259" s="917">
        <v>0.21052402696238312</v>
      </c>
      <c r="AH259" s="917">
        <v>0.20362578821482932</v>
      </c>
      <c r="AI259" s="917">
        <v>0.20759404218308325</v>
      </c>
      <c r="AJ259" s="918">
        <v>26.855753465324899</v>
      </c>
      <c r="AK259" s="918">
        <v>13.49328539</v>
      </c>
      <c r="AL259" s="919">
        <v>62.775120253174975</v>
      </c>
      <c r="AM259" s="919">
        <v>83.020248714798555</v>
      </c>
    </row>
    <row r="260" spans="1:39" x14ac:dyDescent="0.4">
      <c r="A260" s="912">
        <v>59862</v>
      </c>
      <c r="B260" s="912" t="s">
        <v>1086</v>
      </c>
      <c r="C260" s="913">
        <v>42339</v>
      </c>
      <c r="D260" s="912">
        <v>2015</v>
      </c>
      <c r="E260" s="912" t="s">
        <v>100</v>
      </c>
      <c r="F260" s="912" t="s">
        <v>48</v>
      </c>
      <c r="G260" s="912">
        <v>32.304198</v>
      </c>
      <c r="H260" s="912">
        <v>-84.990718999999999</v>
      </c>
      <c r="I260" s="914">
        <v>4.6137851597999999</v>
      </c>
      <c r="J260" s="912" t="s">
        <v>103</v>
      </c>
      <c r="K260" s="912" t="s">
        <v>828</v>
      </c>
      <c r="L260" s="915">
        <v>41.538559999999997</v>
      </c>
      <c r="M260" s="915">
        <v>30</v>
      </c>
      <c r="N260" s="915">
        <v>1.38461866666666</v>
      </c>
      <c r="O260" s="912" t="s">
        <v>831</v>
      </c>
      <c r="P260" s="912" t="s">
        <v>831</v>
      </c>
      <c r="Q260" s="912">
        <v>20</v>
      </c>
      <c r="R260" s="912">
        <v>180</v>
      </c>
      <c r="AF260" s="917">
        <v>0.23030510018214936</v>
      </c>
      <c r="AG260" s="917">
        <v>0.21312785388127853</v>
      </c>
      <c r="AH260" s="917">
        <v>0.21040334855403348</v>
      </c>
      <c r="AI260" s="917">
        <v>0.20278158295281584</v>
      </c>
      <c r="AJ260" s="918">
        <v>26.856843086106899</v>
      </c>
      <c r="AK260" s="918">
        <v>15.32853242</v>
      </c>
      <c r="AM260" s="919">
        <v>100.93353608043243</v>
      </c>
    </row>
    <row r="261" spans="1:39" x14ac:dyDescent="0.4">
      <c r="A261" s="912">
        <v>59450</v>
      </c>
      <c r="B261" s="912" t="s">
        <v>1087</v>
      </c>
      <c r="C261" s="913">
        <v>42339</v>
      </c>
      <c r="D261" s="912">
        <v>2015</v>
      </c>
      <c r="E261" s="912" t="s">
        <v>100</v>
      </c>
      <c r="F261" s="912" t="s">
        <v>48</v>
      </c>
      <c r="G261" s="912">
        <v>30.992740999999999</v>
      </c>
      <c r="H261" s="912">
        <v>-84.635380999999995</v>
      </c>
      <c r="I261" s="914">
        <v>4.7772376712</v>
      </c>
      <c r="J261" s="912" t="s">
        <v>103</v>
      </c>
      <c r="K261" s="912" t="s">
        <v>830</v>
      </c>
      <c r="L261" s="915">
        <v>110</v>
      </c>
      <c r="M261" s="915">
        <v>81.06</v>
      </c>
      <c r="N261" s="915">
        <v>1.35701949173451</v>
      </c>
      <c r="O261" s="912" t="s">
        <v>180</v>
      </c>
      <c r="P261" s="912" t="s">
        <v>805</v>
      </c>
      <c r="Q261" s="912" t="s">
        <v>180</v>
      </c>
      <c r="R261" s="912">
        <v>180</v>
      </c>
      <c r="AF261" s="917">
        <v>0.28293203551912566</v>
      </c>
      <c r="AG261" s="917">
        <v>0.26464041095890412</v>
      </c>
      <c r="AH261" s="917">
        <v>0.24994292237442922</v>
      </c>
      <c r="AI261" s="917">
        <v>0.2638584474885845</v>
      </c>
      <c r="AJ261" s="918">
        <v>26.789387291170499</v>
      </c>
      <c r="AK261" s="918">
        <v>13.622763369999999</v>
      </c>
      <c r="AL261" s="919">
        <v>57.001050405484413</v>
      </c>
      <c r="AM261" s="919">
        <v>69.602790878892932</v>
      </c>
    </row>
    <row r="262" spans="1:39" x14ac:dyDescent="0.4">
      <c r="A262" s="912">
        <v>58639</v>
      </c>
      <c r="B262" s="912" t="s">
        <v>1088</v>
      </c>
      <c r="C262" s="913">
        <v>42217</v>
      </c>
      <c r="D262" s="912">
        <v>2015</v>
      </c>
      <c r="E262" s="912" t="s">
        <v>18</v>
      </c>
      <c r="F262" s="912" t="s">
        <v>18</v>
      </c>
      <c r="G262" s="912">
        <v>22.129660999999999</v>
      </c>
      <c r="H262" s="912">
        <v>-159.30711099999999</v>
      </c>
      <c r="I262" s="914">
        <v>4.3563369862999997</v>
      </c>
      <c r="J262" s="912" t="s">
        <v>103</v>
      </c>
      <c r="K262" s="912" t="s">
        <v>828</v>
      </c>
      <c r="L262" s="915">
        <v>14.53</v>
      </c>
      <c r="M262" s="915">
        <v>12</v>
      </c>
      <c r="N262" s="915">
        <v>1.2108333333333301</v>
      </c>
      <c r="O262" s="912" t="s">
        <v>831</v>
      </c>
      <c r="P262" s="912" t="s">
        <v>831</v>
      </c>
      <c r="Q262" s="912">
        <v>20</v>
      </c>
      <c r="R262" s="912">
        <v>180</v>
      </c>
      <c r="S262" s="916" t="s">
        <v>907</v>
      </c>
      <c r="T262" s="916" t="s">
        <v>969</v>
      </c>
      <c r="U262" s="912">
        <v>2015</v>
      </c>
      <c r="V262" s="912">
        <v>6</v>
      </c>
      <c r="W262" s="912">
        <v>4.63</v>
      </c>
      <c r="AF262" s="917">
        <v>0.20056352459016394</v>
      </c>
      <c r="AG262" s="917">
        <v>0.20481354642313546</v>
      </c>
      <c r="AH262" s="917">
        <v>0.18326674277016744</v>
      </c>
      <c r="AI262" s="917">
        <v>0.17122336377473363</v>
      </c>
      <c r="AJ262" s="918"/>
      <c r="AK262" s="918"/>
      <c r="AL262" s="919">
        <v>111.06838614804302</v>
      </c>
      <c r="AM262" s="919">
        <v>157.46298846049268</v>
      </c>
    </row>
    <row r="263" spans="1:39" x14ac:dyDescent="0.4">
      <c r="A263" s="912">
        <v>60239</v>
      </c>
      <c r="B263" s="912" t="s">
        <v>1089</v>
      </c>
      <c r="C263" s="913">
        <v>42364</v>
      </c>
      <c r="D263" s="912">
        <v>2015</v>
      </c>
      <c r="E263" s="912" t="s">
        <v>4</v>
      </c>
      <c r="F263" s="912" t="s">
        <v>65</v>
      </c>
      <c r="G263" s="912">
        <v>39.521180999999999</v>
      </c>
      <c r="H263" s="912">
        <v>-87.180411000000007</v>
      </c>
      <c r="I263" s="914">
        <v>4.0474342466</v>
      </c>
      <c r="J263" s="912" t="s">
        <v>103</v>
      </c>
      <c r="K263" s="912" t="s">
        <v>830</v>
      </c>
      <c r="L263" s="915">
        <v>6.93</v>
      </c>
      <c r="M263" s="915">
        <v>5.2</v>
      </c>
      <c r="N263" s="915">
        <v>1.3326923076923001</v>
      </c>
      <c r="O263" s="912" t="s">
        <v>831</v>
      </c>
      <c r="P263" s="912" t="s">
        <v>831</v>
      </c>
      <c r="Q263" s="912">
        <v>20</v>
      </c>
      <c r="R263" s="912">
        <v>180</v>
      </c>
      <c r="AF263" s="917">
        <v>0.21279949558638084</v>
      </c>
      <c r="AG263" s="917">
        <v>0.20462328767123281</v>
      </c>
      <c r="AH263" s="917">
        <v>0.19985950122936419</v>
      </c>
      <c r="AI263" s="917">
        <v>0.19158324552160166</v>
      </c>
      <c r="AJ263" s="918">
        <v>31.262531767332099</v>
      </c>
      <c r="AK263" s="918">
        <v>0.89606609696988804</v>
      </c>
      <c r="AM263" s="919">
        <v>154.4828876107504</v>
      </c>
    </row>
    <row r="264" spans="1:39" x14ac:dyDescent="0.4">
      <c r="A264" s="912">
        <v>60238</v>
      </c>
      <c r="B264" s="912" t="s">
        <v>1090</v>
      </c>
      <c r="C264" s="913">
        <v>42364</v>
      </c>
      <c r="D264" s="912">
        <v>2015</v>
      </c>
      <c r="E264" s="912" t="s">
        <v>4</v>
      </c>
      <c r="F264" s="912" t="s">
        <v>65</v>
      </c>
      <c r="G264" s="912">
        <v>39.595151000000001</v>
      </c>
      <c r="H264" s="912">
        <v>-87.474091000000001</v>
      </c>
      <c r="I264" s="914">
        <v>4.0697605023000003</v>
      </c>
      <c r="J264" s="912" t="s">
        <v>103</v>
      </c>
      <c r="K264" s="912" t="s">
        <v>830</v>
      </c>
      <c r="L264" s="915">
        <v>7.14</v>
      </c>
      <c r="M264" s="915">
        <v>5.2</v>
      </c>
      <c r="N264" s="915">
        <v>1.37307692307692</v>
      </c>
      <c r="O264" s="912" t="s">
        <v>831</v>
      </c>
      <c r="P264" s="912" t="s">
        <v>831</v>
      </c>
      <c r="Q264" s="912">
        <v>20</v>
      </c>
      <c r="R264" s="912">
        <v>180</v>
      </c>
      <c r="AF264" s="917">
        <v>0.20780790248003359</v>
      </c>
      <c r="AG264" s="917">
        <v>0.20034246575342463</v>
      </c>
      <c r="AH264" s="917">
        <v>0.1984764664559184</v>
      </c>
      <c r="AI264" s="917">
        <v>0.12985159817351596</v>
      </c>
      <c r="AJ264" s="918">
        <v>31.3885764031353</v>
      </c>
      <c r="AK264" s="918">
        <v>1.29224595706589</v>
      </c>
      <c r="AM264" s="919">
        <v>212.02767375735726</v>
      </c>
    </row>
    <row r="265" spans="1:39" x14ac:dyDescent="0.4">
      <c r="A265" s="912" t="s">
        <v>1091</v>
      </c>
      <c r="B265" s="912" t="s">
        <v>1092</v>
      </c>
      <c r="C265" s="913">
        <v>42277</v>
      </c>
      <c r="D265" s="912">
        <v>2015</v>
      </c>
      <c r="E265" s="912" t="s">
        <v>4</v>
      </c>
      <c r="F265" s="912" t="s">
        <v>65</v>
      </c>
      <c r="G265" s="912">
        <v>39.694721999999999</v>
      </c>
      <c r="H265" s="912">
        <v>-86.321667000000005</v>
      </c>
      <c r="I265" s="914">
        <v>4.0498899543000002</v>
      </c>
      <c r="J265" s="912" t="s">
        <v>103</v>
      </c>
      <c r="K265" s="912" t="s">
        <v>828</v>
      </c>
      <c r="L265" s="915">
        <v>13.2</v>
      </c>
      <c r="M265" s="915">
        <v>10</v>
      </c>
      <c r="N265" s="915">
        <v>1.3199999999999901</v>
      </c>
      <c r="O265" s="912" t="s">
        <v>180</v>
      </c>
      <c r="P265" s="912" t="s">
        <v>805</v>
      </c>
      <c r="Q265" s="912" t="s">
        <v>180</v>
      </c>
      <c r="R265" s="912">
        <v>180</v>
      </c>
      <c r="AF265" s="917">
        <v>0.21901183970856103</v>
      </c>
      <c r="AG265" s="917">
        <v>0.20647260273972604</v>
      </c>
      <c r="AH265" s="917">
        <v>0.20164383561643837</v>
      </c>
      <c r="AI265" s="917">
        <v>0.19313546423135466</v>
      </c>
      <c r="AJ265" s="918">
        <v>29.726967667061</v>
      </c>
      <c r="AK265" s="918">
        <v>0.68706303298178595</v>
      </c>
      <c r="AM265" s="919">
        <v>152.22256179939785</v>
      </c>
    </row>
    <row r="266" spans="1:39" x14ac:dyDescent="0.4">
      <c r="A266" s="912">
        <v>59811</v>
      </c>
      <c r="B266" s="912" t="s">
        <v>1093</v>
      </c>
      <c r="C266" s="913">
        <v>42217</v>
      </c>
      <c r="D266" s="912">
        <v>2015</v>
      </c>
      <c r="E266" s="912" t="s">
        <v>1</v>
      </c>
      <c r="F266" s="912" t="s">
        <v>566</v>
      </c>
      <c r="G266" s="912">
        <v>38.589720999999997</v>
      </c>
      <c r="H266" s="912">
        <v>-76.876510999999994</v>
      </c>
      <c r="I266" s="914">
        <v>4.1924143836000001</v>
      </c>
      <c r="J266" s="912" t="s">
        <v>103</v>
      </c>
      <c r="K266" s="912" t="s">
        <v>828</v>
      </c>
      <c r="L266" s="915">
        <v>13.09</v>
      </c>
      <c r="M266" s="915">
        <v>10.3</v>
      </c>
      <c r="N266" s="915">
        <v>1.2708737864077599</v>
      </c>
      <c r="O266" s="912" t="s">
        <v>180</v>
      </c>
      <c r="P266" s="912" t="s">
        <v>805</v>
      </c>
      <c r="Q266" s="912" t="s">
        <v>180</v>
      </c>
      <c r="R266" s="912">
        <v>180</v>
      </c>
      <c r="AF266" s="917">
        <v>0.22401718924080852</v>
      </c>
      <c r="AG266" s="917">
        <v>0.22307931019195806</v>
      </c>
      <c r="AH266" s="917">
        <v>0.20852728642993301</v>
      </c>
      <c r="AI266" s="917">
        <v>0.22469743316930443</v>
      </c>
      <c r="AJ266" s="918">
        <v>31.368700847479602</v>
      </c>
      <c r="AK266" s="918">
        <v>12.451290051469501</v>
      </c>
      <c r="AL266" s="919">
        <v>62.179439591627272</v>
      </c>
      <c r="AM266" s="919">
        <v>84.077673049168013</v>
      </c>
    </row>
    <row r="267" spans="1:39" x14ac:dyDescent="0.4">
      <c r="A267" s="912">
        <v>59498</v>
      </c>
      <c r="B267" s="912" t="s">
        <v>1094</v>
      </c>
      <c r="C267" s="913">
        <v>42339</v>
      </c>
      <c r="D267" s="912">
        <v>2015</v>
      </c>
      <c r="E267" s="912" t="s">
        <v>100</v>
      </c>
      <c r="F267" s="912" t="s">
        <v>70</v>
      </c>
      <c r="G267" s="912">
        <v>35.797541000000002</v>
      </c>
      <c r="H267" s="912">
        <v>-78.141181000000003</v>
      </c>
      <c r="I267" s="914">
        <v>4.4295815068</v>
      </c>
      <c r="J267" s="912" t="s">
        <v>103</v>
      </c>
      <c r="K267" s="912" t="s">
        <v>828</v>
      </c>
      <c r="L267" s="915">
        <v>14.000109999999999</v>
      </c>
      <c r="M267" s="915">
        <v>11.6619999999999</v>
      </c>
      <c r="N267" s="915">
        <v>1.20048962442119</v>
      </c>
      <c r="O267" s="912" t="s">
        <v>831</v>
      </c>
      <c r="P267" s="912" t="s">
        <v>831</v>
      </c>
      <c r="Q267" s="912">
        <v>20</v>
      </c>
      <c r="R267" s="912">
        <v>181</v>
      </c>
      <c r="AF267" s="917">
        <v>0.19092336388107156</v>
      </c>
      <c r="AG267" s="917">
        <v>0.19360973352158869</v>
      </c>
      <c r="AH267" s="917">
        <v>0.18106068259006147</v>
      </c>
      <c r="AI267" s="917">
        <v>0.18156969245623886</v>
      </c>
      <c r="AJ267" s="918">
        <v>30.082601464709398</v>
      </c>
      <c r="AK267" s="918">
        <v>12.28117943</v>
      </c>
      <c r="AM267" s="919">
        <v>92.225526510710353</v>
      </c>
    </row>
    <row r="268" spans="1:39" x14ac:dyDescent="0.4">
      <c r="A268" s="912">
        <v>59526</v>
      </c>
      <c r="B268" s="912" t="s">
        <v>1095</v>
      </c>
      <c r="C268" s="913">
        <v>42339</v>
      </c>
      <c r="D268" s="912">
        <v>2015</v>
      </c>
      <c r="E268" s="912" t="s">
        <v>1</v>
      </c>
      <c r="F268" s="912" t="s">
        <v>70</v>
      </c>
      <c r="G268" s="912">
        <v>36.130661000000003</v>
      </c>
      <c r="H268" s="912">
        <v>-77.736610999999996</v>
      </c>
      <c r="I268" s="914">
        <v>4.4320954337999998</v>
      </c>
      <c r="J268" s="912" t="s">
        <v>103</v>
      </c>
      <c r="K268" s="912" t="s">
        <v>828</v>
      </c>
      <c r="L268" s="915">
        <v>16.875</v>
      </c>
      <c r="M268" s="915">
        <v>12</v>
      </c>
      <c r="N268" s="915">
        <v>1.40625</v>
      </c>
      <c r="O268" s="912" t="s">
        <v>180</v>
      </c>
      <c r="P268" s="912" t="s">
        <v>805</v>
      </c>
      <c r="Q268" s="912" t="s">
        <v>180</v>
      </c>
      <c r="R268" s="912">
        <v>181</v>
      </c>
      <c r="AF268" s="917">
        <v>0.25175508500303584</v>
      </c>
      <c r="AG268" s="917">
        <v>0.26562024353120245</v>
      </c>
      <c r="AH268" s="917">
        <v>0.25029490106544899</v>
      </c>
      <c r="AI268" s="917">
        <v>0.25576484018264839</v>
      </c>
      <c r="AJ268" s="918">
        <v>29.787154840863298</v>
      </c>
      <c r="AK268" s="918">
        <v>14.387655488950401</v>
      </c>
      <c r="AM268" s="919">
        <v>90.363142852038109</v>
      </c>
    </row>
    <row r="269" spans="1:39" x14ac:dyDescent="0.4">
      <c r="A269" s="912">
        <v>59966</v>
      </c>
      <c r="B269" s="912" t="s">
        <v>1096</v>
      </c>
      <c r="C269" s="913">
        <v>42339</v>
      </c>
      <c r="D269" s="912">
        <v>2015</v>
      </c>
      <c r="E269" s="912" t="s">
        <v>100</v>
      </c>
      <c r="F269" s="912" t="s">
        <v>70</v>
      </c>
      <c r="G269" s="912">
        <v>34.723180999999997</v>
      </c>
      <c r="H269" s="912">
        <v>-77.349641000000005</v>
      </c>
      <c r="I269" s="914">
        <v>4.4517246574999998</v>
      </c>
      <c r="J269" s="912" t="s">
        <v>103</v>
      </c>
      <c r="K269" s="912" t="s">
        <v>828</v>
      </c>
      <c r="L269" s="915">
        <v>17</v>
      </c>
      <c r="M269" s="915">
        <v>12.8</v>
      </c>
      <c r="N269" s="915">
        <v>1.328125</v>
      </c>
      <c r="O269" s="912" t="s">
        <v>831</v>
      </c>
      <c r="P269" s="912" t="s">
        <v>831</v>
      </c>
      <c r="Q269" s="912">
        <v>20</v>
      </c>
      <c r="R269" s="912">
        <v>181</v>
      </c>
      <c r="AF269" s="917">
        <v>0.21036116803278687</v>
      </c>
      <c r="AG269" s="917">
        <v>0.19934360730593606</v>
      </c>
      <c r="AH269" s="917">
        <v>0.17630743436073054</v>
      </c>
      <c r="AI269" s="917">
        <v>0.1939033961187214</v>
      </c>
      <c r="AJ269" s="918">
        <v>29.5766721621758</v>
      </c>
      <c r="AK269" s="918">
        <v>11.902560129999999</v>
      </c>
      <c r="AM269" s="919">
        <v>96.952210090593425</v>
      </c>
    </row>
    <row r="270" spans="1:39" x14ac:dyDescent="0.4">
      <c r="A270" s="912">
        <v>59548</v>
      </c>
      <c r="B270" s="912" t="s">
        <v>1097</v>
      </c>
      <c r="C270" s="913">
        <v>42125</v>
      </c>
      <c r="D270" s="912">
        <v>2015</v>
      </c>
      <c r="E270" s="912" t="s">
        <v>1</v>
      </c>
      <c r="F270" s="912" t="s">
        <v>70</v>
      </c>
      <c r="G270" s="912">
        <v>35.886960999999999</v>
      </c>
      <c r="H270" s="912">
        <v>-76.379271000000003</v>
      </c>
      <c r="I270" s="914">
        <v>4.3901821918000001</v>
      </c>
      <c r="J270" s="912" t="s">
        <v>103</v>
      </c>
      <c r="K270" s="912" t="s">
        <v>828</v>
      </c>
      <c r="L270" s="915">
        <v>19.600000000000001</v>
      </c>
      <c r="M270" s="915">
        <v>14</v>
      </c>
      <c r="N270" s="915">
        <v>1.4</v>
      </c>
      <c r="O270" s="912" t="s">
        <v>180</v>
      </c>
      <c r="P270" s="912" t="s">
        <v>805</v>
      </c>
      <c r="Q270" s="912" t="s">
        <v>180</v>
      </c>
      <c r="R270" s="912">
        <v>180</v>
      </c>
      <c r="AF270" s="917">
        <v>0.24149427530575068</v>
      </c>
      <c r="AG270" s="917">
        <v>0.2520303326810176</v>
      </c>
      <c r="AH270" s="917">
        <v>0.24863829093281148</v>
      </c>
      <c r="AI270" s="917">
        <v>0.20603392041748203</v>
      </c>
      <c r="AJ270" s="918">
        <v>30.7471555649017</v>
      </c>
      <c r="AK270" s="918">
        <v>16.6996383976728</v>
      </c>
      <c r="AM270" s="919">
        <v>107.45739127642375</v>
      </c>
    </row>
    <row r="271" spans="1:39" x14ac:dyDescent="0.4">
      <c r="A271" s="912">
        <v>59887</v>
      </c>
      <c r="B271" s="912" t="s">
        <v>1098</v>
      </c>
      <c r="C271" s="913">
        <v>42339</v>
      </c>
      <c r="D271" s="912">
        <v>2015</v>
      </c>
      <c r="E271" s="912" t="s">
        <v>100</v>
      </c>
      <c r="F271" s="912" t="s">
        <v>70</v>
      </c>
      <c r="G271" s="912">
        <v>35.456040999999999</v>
      </c>
      <c r="H271" s="912">
        <v>-77.135470999999995</v>
      </c>
      <c r="I271" s="914">
        <v>4.4015856164000002</v>
      </c>
      <c r="J271" s="912" t="s">
        <v>103</v>
      </c>
      <c r="K271" s="912" t="s">
        <v>828</v>
      </c>
      <c r="L271" s="915">
        <v>21.007349999999999</v>
      </c>
      <c r="M271" s="915">
        <v>15.003</v>
      </c>
      <c r="N271" s="915">
        <v>1.40020995800839</v>
      </c>
      <c r="O271" s="912" t="s">
        <v>831</v>
      </c>
      <c r="P271" s="912" t="s">
        <v>831</v>
      </c>
      <c r="Q271" s="912">
        <v>20</v>
      </c>
      <c r="R271" s="912">
        <v>176</v>
      </c>
      <c r="AF271" s="917">
        <v>0.22020489648275565</v>
      </c>
      <c r="AG271" s="917">
        <v>0.20489813757187683</v>
      </c>
      <c r="AH271" s="917">
        <v>0.20573510868602538</v>
      </c>
      <c r="AI271" s="917">
        <v>0.22202561009868041</v>
      </c>
      <c r="AJ271" s="918">
        <v>29.943470417604502</v>
      </c>
      <c r="AK271" s="918">
        <v>5.9631841110000003</v>
      </c>
      <c r="AM271" s="919">
        <v>91.80779834816127</v>
      </c>
    </row>
    <row r="272" spans="1:39" x14ac:dyDescent="0.4">
      <c r="A272" s="912">
        <v>59474</v>
      </c>
      <c r="B272" s="912" t="s">
        <v>1099</v>
      </c>
      <c r="C272" s="913">
        <v>42339</v>
      </c>
      <c r="D272" s="912">
        <v>2015</v>
      </c>
      <c r="E272" s="912" t="s">
        <v>100</v>
      </c>
      <c r="F272" s="912" t="s">
        <v>70</v>
      </c>
      <c r="G272" s="912">
        <v>35.695870999999997</v>
      </c>
      <c r="H272" s="912">
        <v>-81.151670999999993</v>
      </c>
      <c r="I272" s="914">
        <v>4.4909810502000003</v>
      </c>
      <c r="J272" s="912" t="s">
        <v>103</v>
      </c>
      <c r="K272" s="912" t="s">
        <v>828</v>
      </c>
      <c r="L272" s="915">
        <v>21.923999999999999</v>
      </c>
      <c r="M272" s="915">
        <v>17.5</v>
      </c>
      <c r="N272" s="915">
        <v>1.2527999999999999</v>
      </c>
      <c r="O272" s="912" t="s">
        <v>180</v>
      </c>
      <c r="P272" s="912" t="s">
        <v>805</v>
      </c>
      <c r="Q272" s="912" t="s">
        <v>180</v>
      </c>
      <c r="R272" s="912">
        <v>178</v>
      </c>
      <c r="AF272" s="917">
        <v>0.25369502992453813</v>
      </c>
      <c r="AG272" s="917">
        <v>0.23915851272015656</v>
      </c>
      <c r="AH272" s="917">
        <v>0.23119373776908023</v>
      </c>
      <c r="AI272" s="917">
        <v>0.23577299412915848</v>
      </c>
      <c r="AJ272" s="918">
        <v>30.083800374927002</v>
      </c>
      <c r="AK272" s="918">
        <v>12.59360133</v>
      </c>
      <c r="AM272" s="919">
        <v>120.55052981461148</v>
      </c>
    </row>
    <row r="273" spans="1:39" x14ac:dyDescent="0.4">
      <c r="A273" s="912">
        <v>60422</v>
      </c>
      <c r="B273" s="912" t="s">
        <v>1100</v>
      </c>
      <c r="C273" s="913">
        <v>42339</v>
      </c>
      <c r="D273" s="912">
        <v>2015</v>
      </c>
      <c r="E273" s="912" t="s">
        <v>1</v>
      </c>
      <c r="F273" s="912" t="s">
        <v>70</v>
      </c>
      <c r="G273" s="912">
        <v>36.421064000000001</v>
      </c>
      <c r="H273" s="912">
        <v>-76.364243999999999</v>
      </c>
      <c r="I273" s="914">
        <v>4.4046742008999997</v>
      </c>
      <c r="J273" s="912" t="s">
        <v>103</v>
      </c>
      <c r="K273" s="912" t="s">
        <v>828</v>
      </c>
      <c r="L273" s="915">
        <v>25</v>
      </c>
      <c r="M273" s="915">
        <v>19.654</v>
      </c>
      <c r="N273" s="915">
        <v>1.2720056985855199</v>
      </c>
      <c r="O273" s="912" t="s">
        <v>831</v>
      </c>
      <c r="P273" s="912" t="s">
        <v>831</v>
      </c>
      <c r="Q273" s="912">
        <v>20</v>
      </c>
      <c r="R273" s="912">
        <v>181</v>
      </c>
      <c r="AF273" s="917">
        <v>0.18843351548269582</v>
      </c>
      <c r="AG273" s="917">
        <v>0.19091324200913237</v>
      </c>
      <c r="AH273" s="917">
        <v>0.15902968036529683</v>
      </c>
      <c r="AI273" s="917">
        <v>0.16830479452054792</v>
      </c>
      <c r="AJ273" s="918">
        <v>30.362566125002299</v>
      </c>
      <c r="AK273" s="918">
        <v>16.477024542813101</v>
      </c>
      <c r="AM273" s="919">
        <v>126.4483690947642</v>
      </c>
    </row>
    <row r="274" spans="1:39" x14ac:dyDescent="0.4">
      <c r="A274" s="912">
        <v>58649</v>
      </c>
      <c r="B274" s="912" t="s">
        <v>1101</v>
      </c>
      <c r="C274" s="913">
        <v>42339</v>
      </c>
      <c r="D274" s="912">
        <v>2015</v>
      </c>
      <c r="E274" s="912" t="s">
        <v>100</v>
      </c>
      <c r="F274" s="912" t="s">
        <v>70</v>
      </c>
      <c r="G274" s="912">
        <v>35.345090999999996</v>
      </c>
      <c r="H274" s="912">
        <v>-79.763970999999998</v>
      </c>
      <c r="I274" s="914">
        <v>4.4828812784999998</v>
      </c>
      <c r="J274" s="912" t="s">
        <v>103</v>
      </c>
      <c r="K274" s="912" t="s">
        <v>828</v>
      </c>
      <c r="L274" s="915">
        <v>28.034759999999999</v>
      </c>
      <c r="M274" s="915">
        <v>20</v>
      </c>
      <c r="N274" s="915">
        <v>1.4017379999999999</v>
      </c>
      <c r="O274" s="912" t="s">
        <v>831</v>
      </c>
      <c r="P274" s="912" t="s">
        <v>831</v>
      </c>
      <c r="Q274" s="912">
        <v>20</v>
      </c>
      <c r="R274" s="912">
        <v>180</v>
      </c>
      <c r="AF274" s="917">
        <v>0.22895605646630232</v>
      </c>
      <c r="AG274" s="917">
        <v>0.23296232876712333</v>
      </c>
      <c r="AH274" s="917">
        <v>0.21803082191780826</v>
      </c>
      <c r="AI274" s="917">
        <v>0.21970890410958904</v>
      </c>
      <c r="AJ274" s="918">
        <v>29.9265079398306</v>
      </c>
      <c r="AK274" s="918">
        <v>12.30203109</v>
      </c>
      <c r="AM274" s="919">
        <v>122.07142918002017</v>
      </c>
    </row>
    <row r="275" spans="1:39" x14ac:dyDescent="0.4">
      <c r="A275" s="912">
        <v>59153</v>
      </c>
      <c r="B275" s="912" t="s">
        <v>1102</v>
      </c>
      <c r="C275" s="913">
        <v>42368</v>
      </c>
      <c r="D275" s="912">
        <v>2015</v>
      </c>
      <c r="E275" s="912" t="s">
        <v>1</v>
      </c>
      <c r="F275" s="912" t="s">
        <v>70</v>
      </c>
      <c r="G275" s="912">
        <v>36.127881000000002</v>
      </c>
      <c r="H275" s="912">
        <v>-77.721371000000005</v>
      </c>
      <c r="I275" s="914">
        <v>4.4320954337999998</v>
      </c>
      <c r="J275" s="912" t="s">
        <v>103</v>
      </c>
      <c r="K275" s="912" t="s">
        <v>830</v>
      </c>
      <c r="L275" s="915">
        <v>25.5</v>
      </c>
      <c r="M275" s="915">
        <v>20</v>
      </c>
      <c r="N275" s="915">
        <v>1.2749999999999999</v>
      </c>
      <c r="O275" s="912" t="s">
        <v>831</v>
      </c>
      <c r="P275" s="912" t="s">
        <v>831</v>
      </c>
      <c r="Q275" s="912">
        <v>20</v>
      </c>
      <c r="R275" s="912">
        <v>191</v>
      </c>
      <c r="AF275" s="917">
        <v>0.19097791438979964</v>
      </c>
      <c r="AG275" s="917">
        <v>0.196912100456621</v>
      </c>
      <c r="AH275" s="917">
        <v>0.19843607305936073</v>
      </c>
      <c r="AI275" s="917">
        <v>0.19614726027397261</v>
      </c>
      <c r="AJ275" s="918">
        <v>30.3813658408762</v>
      </c>
      <c r="AK275" s="918">
        <v>16.116957109332901</v>
      </c>
      <c r="AM275" s="919">
        <v>89.486821626114534</v>
      </c>
    </row>
    <row r="276" spans="1:39" x14ac:dyDescent="0.4">
      <c r="A276" s="912">
        <v>59155</v>
      </c>
      <c r="B276" s="912" t="s">
        <v>1103</v>
      </c>
      <c r="C276" s="913">
        <v>42278</v>
      </c>
      <c r="D276" s="912">
        <v>2015</v>
      </c>
      <c r="E276" s="912" t="s">
        <v>1</v>
      </c>
      <c r="F276" s="912" t="s">
        <v>70</v>
      </c>
      <c r="G276" s="912">
        <v>36.432321000000002</v>
      </c>
      <c r="H276" s="912">
        <v>-76.085811000000007</v>
      </c>
      <c r="I276" s="914">
        <v>4.3925611872000001</v>
      </c>
      <c r="J276" s="912" t="s">
        <v>103</v>
      </c>
      <c r="K276" s="912" t="s">
        <v>828</v>
      </c>
      <c r="L276" s="915">
        <v>29.497119999999999</v>
      </c>
      <c r="M276" s="915">
        <v>20</v>
      </c>
      <c r="N276" s="915">
        <v>1.4748559999999999</v>
      </c>
      <c r="O276" s="912" t="s">
        <v>831</v>
      </c>
      <c r="P276" s="912" t="s">
        <v>831</v>
      </c>
      <c r="Q276" s="912">
        <v>25</v>
      </c>
      <c r="R276" s="912">
        <v>182</v>
      </c>
      <c r="AF276" s="917">
        <v>0.21392873406193083</v>
      </c>
      <c r="AG276" s="917">
        <v>0.22031963470319629</v>
      </c>
      <c r="AH276" s="917">
        <v>0.21658105022831051</v>
      </c>
      <c r="AI276" s="917">
        <v>0.19150684931506845</v>
      </c>
      <c r="AJ276" s="918">
        <v>30.787558578576199</v>
      </c>
      <c r="AK276" s="918">
        <v>17.5296113646978</v>
      </c>
      <c r="AM276" s="919">
        <v>108.76323022002299</v>
      </c>
    </row>
    <row r="277" spans="1:39" x14ac:dyDescent="0.4">
      <c r="A277" s="912">
        <v>58623</v>
      </c>
      <c r="B277" s="912" t="s">
        <v>1104</v>
      </c>
      <c r="C277" s="913">
        <v>42339</v>
      </c>
      <c r="D277" s="912">
        <v>2015</v>
      </c>
      <c r="E277" s="912" t="s">
        <v>100</v>
      </c>
      <c r="F277" s="912" t="s">
        <v>70</v>
      </c>
      <c r="G277" s="912">
        <v>34.774450999999999</v>
      </c>
      <c r="H277" s="912">
        <v>-79.340350999999998</v>
      </c>
      <c r="I277" s="914">
        <v>4.5270518265000002</v>
      </c>
      <c r="J277" s="912" t="s">
        <v>103</v>
      </c>
      <c r="K277" s="912" t="s">
        <v>828</v>
      </c>
      <c r="L277" s="915">
        <v>25.600079999999998</v>
      </c>
      <c r="M277" s="915">
        <v>20</v>
      </c>
      <c r="N277" s="915">
        <v>1.2800039999999999</v>
      </c>
      <c r="O277" s="912" t="s">
        <v>831</v>
      </c>
      <c r="P277" s="912" t="s">
        <v>831</v>
      </c>
      <c r="Q277" s="912">
        <v>20</v>
      </c>
      <c r="R277" s="912">
        <v>180</v>
      </c>
      <c r="AF277" s="917">
        <v>0.20600523679417121</v>
      </c>
      <c r="AG277" s="917">
        <v>0.22283675799086763</v>
      </c>
      <c r="AH277" s="917">
        <v>0.19421803652968037</v>
      </c>
      <c r="AI277" s="917">
        <v>0.19743721461187214</v>
      </c>
      <c r="AJ277" s="918">
        <v>29.724584634845101</v>
      </c>
      <c r="AK277" s="918">
        <v>6.5851765899999899</v>
      </c>
      <c r="AM277" s="919">
        <v>78.775047190949223</v>
      </c>
    </row>
    <row r="278" spans="1:39" x14ac:dyDescent="0.4">
      <c r="A278" s="912">
        <v>59527</v>
      </c>
      <c r="B278" s="912" t="s">
        <v>1105</v>
      </c>
      <c r="C278" s="913">
        <v>42339</v>
      </c>
      <c r="D278" s="912">
        <v>2015</v>
      </c>
      <c r="E278" s="912" t="s">
        <v>1</v>
      </c>
      <c r="F278" s="912" t="s">
        <v>70</v>
      </c>
      <c r="G278" s="912">
        <v>36.155130999999997</v>
      </c>
      <c r="H278" s="912">
        <v>-77.207841000000002</v>
      </c>
      <c r="I278" s="914">
        <v>4.4058326483999997</v>
      </c>
      <c r="J278" s="912" t="s">
        <v>103</v>
      </c>
      <c r="K278" s="912" t="s">
        <v>828</v>
      </c>
      <c r="L278" s="915">
        <v>30.10455</v>
      </c>
      <c r="M278" s="915">
        <v>21</v>
      </c>
      <c r="N278" s="915">
        <v>1.4335499999999901</v>
      </c>
      <c r="O278" s="912" t="s">
        <v>180</v>
      </c>
      <c r="P278" s="912" t="s">
        <v>805</v>
      </c>
      <c r="Q278" s="912" t="s">
        <v>180</v>
      </c>
      <c r="R278" s="912">
        <v>180</v>
      </c>
      <c r="AF278" s="917">
        <v>0.24413435683927492</v>
      </c>
      <c r="AG278" s="917">
        <v>0.23910089149815172</v>
      </c>
      <c r="AH278" s="917">
        <v>0.23351815612089585</v>
      </c>
      <c r="AI278" s="917">
        <v>0.18940530550119591</v>
      </c>
      <c r="AJ278" s="918">
        <v>30.087596700136199</v>
      </c>
      <c r="AK278" s="918">
        <v>17.932411588725799</v>
      </c>
      <c r="AM278" s="919">
        <v>112.40367880342686</v>
      </c>
    </row>
    <row r="279" spans="1:39" x14ac:dyDescent="0.4">
      <c r="A279" s="912">
        <v>59117</v>
      </c>
      <c r="B279" s="912" t="s">
        <v>1106</v>
      </c>
      <c r="C279" s="913">
        <v>42309</v>
      </c>
      <c r="D279" s="912">
        <v>2015</v>
      </c>
      <c r="E279" s="912" t="s">
        <v>100</v>
      </c>
      <c r="F279" s="912" t="s">
        <v>70</v>
      </c>
      <c r="G279" s="912">
        <v>34.834510999999999</v>
      </c>
      <c r="H279" s="912">
        <v>-78.843181000000001</v>
      </c>
      <c r="I279" s="914">
        <v>4.5063118721000004</v>
      </c>
      <c r="J279" s="912" t="s">
        <v>103</v>
      </c>
      <c r="K279" s="912" t="s">
        <v>828</v>
      </c>
      <c r="L279" s="915">
        <v>32.1</v>
      </c>
      <c r="M279" s="915">
        <v>23.1</v>
      </c>
      <c r="N279" s="915">
        <v>1.38961038961038</v>
      </c>
      <c r="O279" s="912" t="s">
        <v>831</v>
      </c>
      <c r="P279" s="912" t="s">
        <v>831</v>
      </c>
      <c r="Q279" s="912">
        <v>20</v>
      </c>
      <c r="R279" s="912">
        <v>180</v>
      </c>
      <c r="AF279" s="917">
        <v>0.17717179602425501</v>
      </c>
      <c r="AG279" s="917">
        <v>0.17584356282986416</v>
      </c>
      <c r="AH279" s="917">
        <v>0.11426397042835396</v>
      </c>
      <c r="AI279" s="917">
        <v>0.16113186661131862</v>
      </c>
      <c r="AJ279" s="918">
        <v>29.886769586068301</v>
      </c>
      <c r="AK279" s="918">
        <v>11.955558590000001</v>
      </c>
      <c r="AM279" s="919">
        <v>120.70484173860933</v>
      </c>
    </row>
    <row r="280" spans="1:39" x14ac:dyDescent="0.4">
      <c r="A280" s="912">
        <v>59778</v>
      </c>
      <c r="B280" s="912" t="s">
        <v>1107</v>
      </c>
      <c r="C280" s="913">
        <v>42369</v>
      </c>
      <c r="D280" s="912">
        <v>2015</v>
      </c>
      <c r="E280" s="912" t="s">
        <v>100</v>
      </c>
      <c r="F280" s="912" t="s">
        <v>70</v>
      </c>
      <c r="G280" s="912">
        <v>35.153680999999999</v>
      </c>
      <c r="H280" s="912">
        <v>-79.635551000000007</v>
      </c>
      <c r="I280" s="914">
        <v>4.4735123288</v>
      </c>
      <c r="J280" s="912" t="s">
        <v>103</v>
      </c>
      <c r="K280" s="912" t="s">
        <v>828</v>
      </c>
      <c r="L280" s="915">
        <v>62.052859999999903</v>
      </c>
      <c r="M280" s="915">
        <v>47.7</v>
      </c>
      <c r="N280" s="915">
        <v>1.30089853249475</v>
      </c>
      <c r="O280" s="912" t="s">
        <v>831</v>
      </c>
      <c r="P280" s="912" t="s">
        <v>831</v>
      </c>
      <c r="Q280" s="912">
        <v>20</v>
      </c>
      <c r="R280" s="912">
        <v>180</v>
      </c>
      <c r="AF280" s="917">
        <v>0.21749569447785758</v>
      </c>
      <c r="AG280" s="917">
        <v>0.22254530312167939</v>
      </c>
      <c r="AH280" s="917">
        <v>0.20365583986674701</v>
      </c>
      <c r="AI280" s="917">
        <v>0.20480935833740171</v>
      </c>
      <c r="AJ280" s="918">
        <v>29.570353886075001</v>
      </c>
      <c r="AK280" s="918">
        <v>11.56826375</v>
      </c>
      <c r="AM280" s="919">
        <v>89.228580151480159</v>
      </c>
    </row>
    <row r="281" spans="1:39" x14ac:dyDescent="0.4">
      <c r="A281" s="912">
        <v>58848</v>
      </c>
      <c r="B281" s="912" t="s">
        <v>1108</v>
      </c>
      <c r="C281" s="913">
        <v>42368</v>
      </c>
      <c r="D281" s="912">
        <v>2015</v>
      </c>
      <c r="E281" s="912" t="s">
        <v>100</v>
      </c>
      <c r="F281" s="912" t="s">
        <v>70</v>
      </c>
      <c r="G281" s="912">
        <v>35.006731000000002</v>
      </c>
      <c r="H281" s="912">
        <v>-78.124981000000005</v>
      </c>
      <c r="I281" s="914">
        <v>4.4963607306000002</v>
      </c>
      <c r="J281" s="912" t="s">
        <v>103</v>
      </c>
      <c r="K281" s="912" t="s">
        <v>830</v>
      </c>
      <c r="L281" s="915">
        <v>87.5</v>
      </c>
      <c r="M281" s="915">
        <v>64.8</v>
      </c>
      <c r="N281" s="915">
        <v>1.3503086419753001</v>
      </c>
      <c r="O281" s="912" t="s">
        <v>831</v>
      </c>
      <c r="P281" s="912" t="s">
        <v>831</v>
      </c>
      <c r="Q281" s="912">
        <v>20</v>
      </c>
      <c r="R281" s="912">
        <v>180</v>
      </c>
      <c r="AG281" s="917">
        <v>0.2043185213371668</v>
      </c>
      <c r="AH281" s="917">
        <v>0.19893842663058803</v>
      </c>
      <c r="AI281" s="917">
        <v>0.20878431704154699</v>
      </c>
      <c r="AJ281" s="918">
        <v>29.918100284641199</v>
      </c>
      <c r="AK281" s="918">
        <v>4.775588602</v>
      </c>
      <c r="AM281" s="919">
        <v>83.423116397063026</v>
      </c>
    </row>
    <row r="282" spans="1:39" x14ac:dyDescent="0.4">
      <c r="A282" s="912">
        <v>59944</v>
      </c>
      <c r="B282" s="912" t="s">
        <v>1109</v>
      </c>
      <c r="C282" s="913">
        <v>42339</v>
      </c>
      <c r="D282" s="912">
        <v>2015</v>
      </c>
      <c r="E282" s="912" t="s">
        <v>1</v>
      </c>
      <c r="F282" s="912" t="s">
        <v>70</v>
      </c>
      <c r="G282" s="912">
        <v>35.819031000000003</v>
      </c>
      <c r="H282" s="912">
        <v>-77.483641000000006</v>
      </c>
      <c r="I282" s="914">
        <v>4.4406878995000003</v>
      </c>
      <c r="J282" s="912" t="s">
        <v>103</v>
      </c>
      <c r="K282" s="912" t="s">
        <v>828</v>
      </c>
      <c r="L282" s="915">
        <v>112.09848</v>
      </c>
      <c r="M282" s="915">
        <v>81</v>
      </c>
      <c r="N282" s="915">
        <v>1.3243510506798499</v>
      </c>
      <c r="O282" s="912" t="s">
        <v>180</v>
      </c>
      <c r="P282" s="912" t="s">
        <v>805</v>
      </c>
      <c r="Q282" s="912" t="s">
        <v>180</v>
      </c>
      <c r="R282" s="912">
        <v>181</v>
      </c>
      <c r="AF282" s="917">
        <v>0.23367261463041669</v>
      </c>
      <c r="AG282" s="917">
        <v>0.24081402559332543</v>
      </c>
      <c r="AH282" s="917">
        <v>0.22003354191329844</v>
      </c>
      <c r="AI282" s="917">
        <v>0.22070156153108972</v>
      </c>
      <c r="AJ282" s="918">
        <v>29.934633972060698</v>
      </c>
      <c r="AK282" s="918">
        <v>15.561114404090899</v>
      </c>
      <c r="AM282" s="919">
        <v>93.069425932749596</v>
      </c>
    </row>
    <row r="283" spans="1:39" x14ac:dyDescent="0.4">
      <c r="A283" s="912">
        <v>60734</v>
      </c>
      <c r="B283" s="912" t="s">
        <v>1110</v>
      </c>
      <c r="C283" s="913">
        <v>42368</v>
      </c>
      <c r="D283" s="912">
        <v>2015</v>
      </c>
      <c r="E283" s="912" t="s">
        <v>1</v>
      </c>
      <c r="F283" s="912" t="s">
        <v>35</v>
      </c>
      <c r="G283" s="912">
        <v>40.038611000000003</v>
      </c>
      <c r="H283" s="912">
        <v>-74.776640999999998</v>
      </c>
      <c r="I283" s="914">
        <v>4.0069723744000001</v>
      </c>
      <c r="J283" s="912" t="s">
        <v>103</v>
      </c>
      <c r="K283" s="912" t="s">
        <v>828</v>
      </c>
      <c r="L283" s="915">
        <v>8.5</v>
      </c>
      <c r="M283" s="915">
        <v>6.8</v>
      </c>
      <c r="N283" s="915">
        <v>1.25</v>
      </c>
      <c r="O283" s="912" t="s">
        <v>831</v>
      </c>
      <c r="P283" s="912" t="s">
        <v>831</v>
      </c>
      <c r="Q283" s="912">
        <v>19</v>
      </c>
      <c r="R283" s="912">
        <v>195</v>
      </c>
      <c r="AG283" s="917">
        <v>0.18145648670427073</v>
      </c>
      <c r="AH283" s="917">
        <v>0.17400282030620468</v>
      </c>
      <c r="AI283" s="917">
        <v>0.17977773301101266</v>
      </c>
      <c r="AJ283" s="918">
        <v>24.327617176145701</v>
      </c>
      <c r="AK283" s="918">
        <v>21.316472718122199</v>
      </c>
    </row>
    <row r="284" spans="1:39" x14ac:dyDescent="0.4">
      <c r="A284" s="912">
        <v>59001</v>
      </c>
      <c r="B284" s="912" t="s">
        <v>1111</v>
      </c>
      <c r="C284" s="913">
        <v>42005</v>
      </c>
      <c r="D284" s="912">
        <v>2015</v>
      </c>
      <c r="E284" s="912" t="s">
        <v>1</v>
      </c>
      <c r="F284" s="912" t="s">
        <v>35</v>
      </c>
      <c r="G284" s="912">
        <v>40.127271</v>
      </c>
      <c r="H284" s="912">
        <v>-74.711160000000007</v>
      </c>
      <c r="I284" s="914">
        <v>3.9679479452000002</v>
      </c>
      <c r="J284" s="912" t="s">
        <v>103</v>
      </c>
      <c r="K284" s="912" t="s">
        <v>828</v>
      </c>
      <c r="L284" s="915">
        <v>10.14</v>
      </c>
      <c r="M284" s="915">
        <v>7.8</v>
      </c>
      <c r="N284" s="915">
        <v>1.3</v>
      </c>
      <c r="O284" s="912" t="s">
        <v>831</v>
      </c>
      <c r="P284" s="912" t="s">
        <v>831</v>
      </c>
      <c r="Q284" s="912">
        <v>15</v>
      </c>
      <c r="R284" s="912">
        <v>180</v>
      </c>
      <c r="AF284" s="917">
        <v>0.17130505347718461</v>
      </c>
      <c r="AG284" s="917">
        <v>0.17351598173515981</v>
      </c>
      <c r="AH284" s="917">
        <v>0.16807165437302427</v>
      </c>
      <c r="AI284" s="917">
        <v>0.18661456503922261</v>
      </c>
      <c r="AJ284" s="918">
        <v>24.353189702509798</v>
      </c>
      <c r="AK284" s="918">
        <v>18.452693558748098</v>
      </c>
      <c r="AM284" s="919">
        <v>135.81275583094148</v>
      </c>
    </row>
    <row r="285" spans="1:39" x14ac:dyDescent="0.4">
      <c r="A285" s="912">
        <v>58877</v>
      </c>
      <c r="B285" s="912" t="s">
        <v>1112</v>
      </c>
      <c r="C285" s="913">
        <v>42005</v>
      </c>
      <c r="D285" s="912">
        <v>2015</v>
      </c>
      <c r="E285" s="912" t="s">
        <v>1</v>
      </c>
      <c r="F285" s="912" t="s">
        <v>35</v>
      </c>
      <c r="G285" s="912">
        <v>39.793680999999999</v>
      </c>
      <c r="H285" s="912">
        <v>-75.106261000000003</v>
      </c>
      <c r="I285" s="914">
        <v>4.0834452055000003</v>
      </c>
      <c r="J285" s="912" t="s">
        <v>103</v>
      </c>
      <c r="K285" s="912" t="s">
        <v>828</v>
      </c>
      <c r="L285" s="915">
        <v>11.18</v>
      </c>
      <c r="M285" s="915">
        <v>8.6</v>
      </c>
      <c r="N285" s="915">
        <v>1.3</v>
      </c>
      <c r="O285" s="912" t="s">
        <v>831</v>
      </c>
      <c r="P285" s="912" t="s">
        <v>831</v>
      </c>
      <c r="Q285" s="912">
        <v>10</v>
      </c>
      <c r="R285" s="912">
        <v>180</v>
      </c>
      <c r="AF285" s="917">
        <v>0.19750497733723055</v>
      </c>
      <c r="AG285" s="917">
        <v>0.18076351279600728</v>
      </c>
      <c r="AH285" s="917">
        <v>0.17225496442603808</v>
      </c>
      <c r="AI285" s="917">
        <v>0.19065254327280459</v>
      </c>
      <c r="AJ285" s="918">
        <v>24.072797861747699</v>
      </c>
      <c r="AK285" s="918">
        <v>19.133380887392001</v>
      </c>
      <c r="AM285" s="919">
        <v>138.29694267000664</v>
      </c>
    </row>
    <row r="286" spans="1:39" x14ac:dyDescent="0.4">
      <c r="A286" s="912">
        <v>59601</v>
      </c>
      <c r="B286" s="912" t="s">
        <v>1113</v>
      </c>
      <c r="C286" s="913">
        <v>42368</v>
      </c>
      <c r="D286" s="912">
        <v>2015</v>
      </c>
      <c r="E286" s="912" t="s">
        <v>1</v>
      </c>
      <c r="F286" s="912" t="s">
        <v>35</v>
      </c>
      <c r="G286" s="912">
        <v>39.981440999999997</v>
      </c>
      <c r="H286" s="912">
        <v>-74.765220999999997</v>
      </c>
      <c r="I286" s="914">
        <v>4.0293312784999999</v>
      </c>
      <c r="J286" s="912" t="s">
        <v>103</v>
      </c>
      <c r="K286" s="912" t="s">
        <v>828</v>
      </c>
      <c r="L286" s="915">
        <v>12.93</v>
      </c>
      <c r="M286" s="915">
        <v>10</v>
      </c>
      <c r="N286" s="915">
        <v>1.2929999999999999</v>
      </c>
      <c r="O286" s="912" t="s">
        <v>831</v>
      </c>
      <c r="P286" s="912" t="s">
        <v>831</v>
      </c>
      <c r="Q286" s="912">
        <v>20</v>
      </c>
      <c r="R286" s="912">
        <v>180</v>
      </c>
      <c r="AF286" s="917">
        <v>0.189674408014572</v>
      </c>
      <c r="AG286" s="917">
        <v>0.18938356164383563</v>
      </c>
      <c r="AH286" s="917">
        <v>0.17982876712328766</v>
      </c>
      <c r="AI286" s="917">
        <v>0.19073059360730593</v>
      </c>
      <c r="AJ286" s="918">
        <v>23.897282614010201</v>
      </c>
      <c r="AK286" s="918">
        <v>19.600730575510799</v>
      </c>
      <c r="AM286" s="919">
        <v>172.97670597598835</v>
      </c>
    </row>
    <row r="287" spans="1:39" x14ac:dyDescent="0.4">
      <c r="A287" s="912" t="s">
        <v>1114</v>
      </c>
      <c r="B287" s="912" t="s">
        <v>1115</v>
      </c>
      <c r="C287" s="913">
        <v>42277</v>
      </c>
      <c r="D287" s="912">
        <v>2015</v>
      </c>
      <c r="E287" s="912" t="s">
        <v>1</v>
      </c>
      <c r="F287" s="912" t="s">
        <v>35</v>
      </c>
      <c r="G287" s="912">
        <v>40.063530999999998</v>
      </c>
      <c r="H287" s="912">
        <v>-74.580731</v>
      </c>
      <c r="I287" s="914">
        <v>4.0338438355999999</v>
      </c>
      <c r="J287" s="912" t="s">
        <v>103</v>
      </c>
      <c r="K287" s="912" t="s">
        <v>828</v>
      </c>
      <c r="L287" s="915">
        <v>18.343739999999901</v>
      </c>
      <c r="M287" s="915">
        <v>15</v>
      </c>
      <c r="N287" s="915">
        <v>1.2229159999999999</v>
      </c>
      <c r="O287" s="912" t="s">
        <v>831</v>
      </c>
      <c r="P287" s="912" t="s">
        <v>831</v>
      </c>
      <c r="Q287" s="912">
        <v>20</v>
      </c>
      <c r="R287" s="912">
        <v>180</v>
      </c>
      <c r="AF287" s="917">
        <v>0.18994383727990283</v>
      </c>
      <c r="AG287" s="917">
        <v>0.17656773211567731</v>
      </c>
      <c r="AH287" s="917">
        <v>0.16940639269406388</v>
      </c>
      <c r="AJ287" s="918">
        <v>24.271081052329901</v>
      </c>
      <c r="AK287" s="918">
        <v>15.3042944298106</v>
      </c>
      <c r="AM287" s="919">
        <v>133.75565019412454</v>
      </c>
    </row>
    <row r="288" spans="1:39" x14ac:dyDescent="0.4">
      <c r="A288" s="912">
        <v>60196</v>
      </c>
      <c r="B288" s="912" t="s">
        <v>1116</v>
      </c>
      <c r="C288" s="913">
        <v>42369</v>
      </c>
      <c r="D288" s="912">
        <v>2015</v>
      </c>
      <c r="E288" s="912" t="s">
        <v>99</v>
      </c>
      <c r="F288" s="912" t="s">
        <v>20</v>
      </c>
      <c r="G288" s="912">
        <v>35.561940999999997</v>
      </c>
      <c r="H288" s="912">
        <v>-106.08501099999999</v>
      </c>
      <c r="I288" s="914">
        <v>5.5176280821999999</v>
      </c>
      <c r="J288" s="912" t="s">
        <v>103</v>
      </c>
      <c r="K288" s="912" t="s">
        <v>828</v>
      </c>
      <c r="L288" s="915">
        <v>11.6</v>
      </c>
      <c r="M288" s="915">
        <v>9.5</v>
      </c>
      <c r="N288" s="915">
        <v>1.2210526315789401</v>
      </c>
      <c r="O288" s="912" t="s">
        <v>180</v>
      </c>
      <c r="P288" s="912" t="s">
        <v>805</v>
      </c>
      <c r="Q288" s="912" t="s">
        <v>180</v>
      </c>
      <c r="R288" s="912">
        <v>180</v>
      </c>
      <c r="AF288" s="917">
        <v>0.26587815166331125</v>
      </c>
      <c r="AG288" s="917">
        <v>0.25993751502042783</v>
      </c>
      <c r="AH288" s="917">
        <v>0.28955779860610431</v>
      </c>
      <c r="AI288" s="917">
        <v>0.28697428502763761</v>
      </c>
      <c r="AJ288" s="918">
        <v>26.944732646333801</v>
      </c>
      <c r="AK288" s="918">
        <v>9.1772837929999902</v>
      </c>
      <c r="AM288" s="919">
        <v>58.785376506439583</v>
      </c>
    </row>
    <row r="289" spans="1:39" x14ac:dyDescent="0.4">
      <c r="A289" s="912">
        <v>60195</v>
      </c>
      <c r="B289" s="912" t="s">
        <v>1117</v>
      </c>
      <c r="C289" s="913">
        <v>42369</v>
      </c>
      <c r="D289" s="912">
        <v>2015</v>
      </c>
      <c r="E289" s="912" t="s">
        <v>99</v>
      </c>
      <c r="F289" s="912" t="s">
        <v>20</v>
      </c>
      <c r="G289" s="912">
        <v>34.985610999999999</v>
      </c>
      <c r="H289" s="912">
        <v>-106.729851</v>
      </c>
      <c r="I289" s="914">
        <v>5.6095006849000004</v>
      </c>
      <c r="J289" s="912" t="s">
        <v>103</v>
      </c>
      <c r="K289" s="912" t="s">
        <v>828</v>
      </c>
      <c r="L289" s="915">
        <v>12.4</v>
      </c>
      <c r="M289" s="915">
        <v>10</v>
      </c>
      <c r="N289" s="915">
        <v>1.24</v>
      </c>
      <c r="O289" s="912" t="s">
        <v>180</v>
      </c>
      <c r="P289" s="912" t="s">
        <v>805</v>
      </c>
      <c r="Q289" s="912" t="s">
        <v>180</v>
      </c>
      <c r="R289" s="912">
        <v>180</v>
      </c>
      <c r="AF289" s="917">
        <v>0.28147768670309647</v>
      </c>
      <c r="AG289" s="917">
        <v>0.21689497716894976</v>
      </c>
      <c r="AH289" s="917">
        <v>0.28827625570776255</v>
      </c>
      <c r="AI289" s="917">
        <v>0.27591324200913242</v>
      </c>
      <c r="AJ289" s="918">
        <v>27.819905392612601</v>
      </c>
      <c r="AK289" s="918">
        <v>9.6478583820000008</v>
      </c>
      <c r="AM289" s="919">
        <v>61.69777166358201</v>
      </c>
    </row>
    <row r="290" spans="1:39" x14ac:dyDescent="0.4">
      <c r="A290" s="912">
        <v>60198</v>
      </c>
      <c r="B290" s="912" t="s">
        <v>1118</v>
      </c>
      <c r="C290" s="913">
        <v>42369</v>
      </c>
      <c r="D290" s="912">
        <v>2015</v>
      </c>
      <c r="E290" s="912" t="s">
        <v>99</v>
      </c>
      <c r="F290" s="912" t="s">
        <v>20</v>
      </c>
      <c r="G290" s="912">
        <v>34.637891000000003</v>
      </c>
      <c r="H290" s="912">
        <v>-106.701571</v>
      </c>
      <c r="I290" s="914">
        <v>5.6543541095999998</v>
      </c>
      <c r="J290" s="912" t="s">
        <v>103</v>
      </c>
      <c r="K290" s="912" t="s">
        <v>828</v>
      </c>
      <c r="L290" s="915">
        <v>12.4</v>
      </c>
      <c r="M290" s="915">
        <v>10</v>
      </c>
      <c r="N290" s="915">
        <v>1.24</v>
      </c>
      <c r="O290" s="912" t="s">
        <v>180</v>
      </c>
      <c r="P290" s="912" t="s">
        <v>805</v>
      </c>
      <c r="Q290" s="912" t="s">
        <v>180</v>
      </c>
      <c r="R290" s="912">
        <v>180</v>
      </c>
      <c r="AF290" s="917">
        <v>0.26855646630236796</v>
      </c>
      <c r="AG290" s="917">
        <v>0.27512557077625571</v>
      </c>
      <c r="AH290" s="917">
        <v>0.26843607305936074</v>
      </c>
      <c r="AI290" s="917">
        <v>0.27554794520547943</v>
      </c>
      <c r="AJ290" s="918">
        <v>27.0737003062181</v>
      </c>
      <c r="AK290" s="918">
        <v>10.39734007</v>
      </c>
      <c r="AM290" s="919">
        <v>61.838052647148707</v>
      </c>
    </row>
    <row r="291" spans="1:39" x14ac:dyDescent="0.4">
      <c r="A291" s="912">
        <v>60197</v>
      </c>
      <c r="B291" s="912" t="s">
        <v>1119</v>
      </c>
      <c r="C291" s="913">
        <v>42369</v>
      </c>
      <c r="D291" s="912">
        <v>2015</v>
      </c>
      <c r="E291" s="912" t="s">
        <v>99</v>
      </c>
      <c r="F291" s="912" t="s">
        <v>20</v>
      </c>
      <c r="G291" s="912">
        <v>35.012560999999998</v>
      </c>
      <c r="H291" s="912">
        <v>-106.860871</v>
      </c>
      <c r="I291" s="914">
        <v>5.6324237442999996</v>
      </c>
      <c r="J291" s="912" t="s">
        <v>103</v>
      </c>
      <c r="K291" s="912" t="s">
        <v>828</v>
      </c>
      <c r="L291" s="915">
        <v>12.4</v>
      </c>
      <c r="M291" s="915">
        <v>10.5</v>
      </c>
      <c r="N291" s="915">
        <v>1.1809523809523801</v>
      </c>
      <c r="O291" s="912" t="s">
        <v>180</v>
      </c>
      <c r="P291" s="912" t="s">
        <v>805</v>
      </c>
      <c r="Q291" s="912" t="s">
        <v>180</v>
      </c>
      <c r="R291" s="912">
        <v>180</v>
      </c>
      <c r="AF291" s="917">
        <v>0.27464437505421113</v>
      </c>
      <c r="AG291" s="917">
        <v>0.2868232224396608</v>
      </c>
      <c r="AH291" s="917">
        <v>0.28889976081756902</v>
      </c>
      <c r="AI291" s="917">
        <v>0.26860186997173296</v>
      </c>
      <c r="AJ291" s="918">
        <v>27.838130164568501</v>
      </c>
      <c r="AK291" s="918">
        <v>10.89589908</v>
      </c>
      <c r="AM291" s="919">
        <v>59.674982148713795</v>
      </c>
    </row>
    <row r="292" spans="1:39" x14ac:dyDescent="0.4">
      <c r="A292" s="912">
        <v>59919</v>
      </c>
      <c r="B292" s="912" t="s">
        <v>1120</v>
      </c>
      <c r="C292" s="913">
        <v>42326</v>
      </c>
      <c r="D292" s="912">
        <v>2015</v>
      </c>
      <c r="E292" s="912" t="s">
        <v>99</v>
      </c>
      <c r="F292" s="912" t="s">
        <v>71</v>
      </c>
      <c r="G292" s="912">
        <v>36.207641000000002</v>
      </c>
      <c r="H292" s="912">
        <v>-115.046971</v>
      </c>
      <c r="I292" s="914">
        <v>5.6199872146000001</v>
      </c>
      <c r="J292" s="912" t="s">
        <v>103</v>
      </c>
      <c r="K292" s="912" t="s">
        <v>828</v>
      </c>
      <c r="L292" s="915">
        <v>19</v>
      </c>
      <c r="M292" s="915">
        <v>15.5</v>
      </c>
      <c r="N292" s="915">
        <v>1.2258064516128999</v>
      </c>
      <c r="O292" s="912" t="s">
        <v>180</v>
      </c>
      <c r="P292" s="912" t="s">
        <v>805</v>
      </c>
      <c r="Q292" s="912" t="s">
        <v>180</v>
      </c>
      <c r="R292" s="912">
        <v>180</v>
      </c>
      <c r="AF292" s="917">
        <v>0.29794641283271639</v>
      </c>
      <c r="AG292" s="917">
        <v>0.29625128884960966</v>
      </c>
      <c r="AH292" s="917">
        <v>0.29938135218736189</v>
      </c>
      <c r="AI292" s="917">
        <v>0.29049933716305787</v>
      </c>
      <c r="AJ292" s="918">
        <v>26.673800055492201</v>
      </c>
      <c r="AK292" s="918">
        <v>5.7105283670000002</v>
      </c>
      <c r="AM292" s="919">
        <v>82.62050757375772</v>
      </c>
    </row>
    <row r="293" spans="1:39" x14ac:dyDescent="0.4">
      <c r="A293" s="912">
        <v>59472</v>
      </c>
      <c r="B293" s="912" t="s">
        <v>1121</v>
      </c>
      <c r="C293" s="913">
        <v>42155</v>
      </c>
      <c r="D293" s="912">
        <v>2015</v>
      </c>
      <c r="E293" s="912" t="s">
        <v>99</v>
      </c>
      <c r="F293" s="912" t="s">
        <v>71</v>
      </c>
      <c r="G293" s="912">
        <v>39.120761000000002</v>
      </c>
      <c r="H293" s="912">
        <v>-119.14074100000001</v>
      </c>
      <c r="I293" s="914">
        <v>5.2611678081999997</v>
      </c>
      <c r="J293" s="912" t="s">
        <v>103</v>
      </c>
      <c r="K293" s="912" t="s">
        <v>868</v>
      </c>
      <c r="L293" s="915">
        <v>19.740672</v>
      </c>
      <c r="M293" s="915">
        <v>18</v>
      </c>
      <c r="N293" s="915">
        <v>1.0967039999999999</v>
      </c>
      <c r="O293" s="912" t="s">
        <v>180</v>
      </c>
      <c r="P293" s="912" t="s">
        <v>805</v>
      </c>
      <c r="Q293" s="912" t="s">
        <v>180</v>
      </c>
      <c r="R293" s="912">
        <v>179</v>
      </c>
      <c r="AF293" s="917">
        <v>0.25198593402145314</v>
      </c>
      <c r="AG293" s="917">
        <v>0.23153855910705226</v>
      </c>
      <c r="AH293" s="917">
        <v>0.2244799594114662</v>
      </c>
      <c r="AI293" s="917">
        <v>0.23092338914256721</v>
      </c>
      <c r="AJ293" s="918">
        <v>28.668184984422702</v>
      </c>
      <c r="AK293" s="918">
        <v>5.9074006670000001</v>
      </c>
    </row>
    <row r="294" spans="1:39" x14ac:dyDescent="0.4">
      <c r="A294" s="912">
        <v>58017</v>
      </c>
      <c r="B294" s="912" t="s">
        <v>1122</v>
      </c>
      <c r="C294" s="913">
        <v>42063</v>
      </c>
      <c r="D294" s="912">
        <v>2015</v>
      </c>
      <c r="E294" s="912" t="s">
        <v>8</v>
      </c>
      <c r="F294" s="912" t="s">
        <v>71</v>
      </c>
      <c r="G294" s="912">
        <v>35.786389</v>
      </c>
      <c r="H294" s="912">
        <v>-114.962778</v>
      </c>
      <c r="I294" s="914">
        <v>5.6636732877</v>
      </c>
      <c r="J294" s="912" t="s">
        <v>103</v>
      </c>
      <c r="K294" s="912" t="s">
        <v>830</v>
      </c>
      <c r="L294" s="915">
        <v>77.8</v>
      </c>
      <c r="M294" s="915">
        <v>60.8</v>
      </c>
      <c r="N294" s="915">
        <v>1.27960526315789</v>
      </c>
      <c r="O294" s="912" t="s">
        <v>831</v>
      </c>
      <c r="P294" s="912" t="s">
        <v>831</v>
      </c>
      <c r="Q294" s="912">
        <v>25</v>
      </c>
      <c r="R294" s="912">
        <v>180</v>
      </c>
      <c r="AC294" s="917">
        <v>0.28158485656144511</v>
      </c>
      <c r="AD294" s="917">
        <v>0.27818742753623199</v>
      </c>
      <c r="AE294" s="917">
        <v>0.28393746818975024</v>
      </c>
      <c r="AF294" s="917">
        <v>0.27803901806314452</v>
      </c>
      <c r="AG294" s="917">
        <v>0.27879928820395783</v>
      </c>
      <c r="AH294" s="917">
        <v>0.27966121042618003</v>
      </c>
      <c r="AI294" s="917">
        <v>0.27257229832572299</v>
      </c>
      <c r="AJ294" s="918">
        <v>22.945781052811899</v>
      </c>
      <c r="AK294" s="918">
        <v>4.9692912306859602</v>
      </c>
      <c r="AL294" s="919">
        <v>111.9409899558503</v>
      </c>
      <c r="AM294" s="919">
        <v>65.786803029297673</v>
      </c>
    </row>
    <row r="295" spans="1:39" x14ac:dyDescent="0.4">
      <c r="A295" s="912">
        <v>58915</v>
      </c>
      <c r="B295" s="912" t="s">
        <v>1123</v>
      </c>
      <c r="C295" s="913">
        <v>42035</v>
      </c>
      <c r="D295" s="912">
        <v>2015</v>
      </c>
      <c r="E295" s="912" t="s">
        <v>99</v>
      </c>
      <c r="F295" s="912" t="s">
        <v>71</v>
      </c>
      <c r="G295" s="912">
        <v>35.889418999999997</v>
      </c>
      <c r="H295" s="912">
        <v>-114.95791199999999</v>
      </c>
      <c r="I295" s="914">
        <v>5.4780166667000003</v>
      </c>
      <c r="J295" s="912" t="s">
        <v>103</v>
      </c>
      <c r="K295" s="912" t="s">
        <v>828</v>
      </c>
      <c r="L295" s="915">
        <v>344.98</v>
      </c>
      <c r="M295" s="915">
        <v>255</v>
      </c>
      <c r="N295" s="915">
        <v>1.35286274509803</v>
      </c>
      <c r="O295" s="912" t="s">
        <v>831</v>
      </c>
      <c r="P295" s="912" t="s">
        <v>831</v>
      </c>
      <c r="Q295" s="912">
        <v>16</v>
      </c>
      <c r="R295" s="912">
        <v>180</v>
      </c>
      <c r="AF295" s="917">
        <v>0.27674089253187611</v>
      </c>
      <c r="AG295" s="917">
        <v>0.27652968036529679</v>
      </c>
      <c r="AH295" s="917">
        <v>0.2808936073059361</v>
      </c>
      <c r="AI295" s="917">
        <v>0.27039680365296803</v>
      </c>
      <c r="AJ295" s="918"/>
      <c r="AK295" s="918"/>
      <c r="AL295" s="919">
        <v>88.227334807971346</v>
      </c>
      <c r="AM295" s="919">
        <v>77.194488416218007</v>
      </c>
    </row>
    <row r="296" spans="1:39" x14ac:dyDescent="0.4">
      <c r="A296" s="912">
        <v>59204</v>
      </c>
      <c r="B296" s="912" t="s">
        <v>1124</v>
      </c>
      <c r="C296" s="913">
        <v>42005</v>
      </c>
      <c r="D296" s="912">
        <v>2015</v>
      </c>
      <c r="E296" s="912" t="s">
        <v>2</v>
      </c>
      <c r="F296" s="912" t="s">
        <v>22</v>
      </c>
      <c r="G296" s="912">
        <v>29.479590999999999</v>
      </c>
      <c r="H296" s="912">
        <v>-98.299121</v>
      </c>
      <c r="I296" s="914">
        <v>4.7654947489000001</v>
      </c>
      <c r="J296" s="912" t="s">
        <v>103</v>
      </c>
      <c r="K296" s="912" t="s">
        <v>828</v>
      </c>
      <c r="L296" s="915">
        <v>6.7473000000000001</v>
      </c>
      <c r="M296" s="915">
        <v>5.5</v>
      </c>
      <c r="N296" s="915">
        <v>1.22678181818181</v>
      </c>
      <c r="O296" s="912" t="s">
        <v>180</v>
      </c>
      <c r="P296" s="912" t="s">
        <v>821</v>
      </c>
      <c r="Q296" s="912" t="s">
        <v>180</v>
      </c>
      <c r="AF296" s="917">
        <v>0.24875807252856433</v>
      </c>
      <c r="AG296" s="917">
        <v>0.24254877542548772</v>
      </c>
      <c r="AH296" s="917">
        <v>0.21921959319219597</v>
      </c>
      <c r="AI296" s="917">
        <v>0.22432544624325451</v>
      </c>
      <c r="AJ296" s="918">
        <v>62.524745714291797</v>
      </c>
      <c r="AK296" s="918">
        <v>0</v>
      </c>
      <c r="AM296" s="919">
        <v>121.69501624603882</v>
      </c>
    </row>
    <row r="297" spans="1:39" x14ac:dyDescent="0.4">
      <c r="A297" s="912">
        <v>58710</v>
      </c>
      <c r="B297" s="912" t="s">
        <v>1125</v>
      </c>
      <c r="C297" s="913">
        <v>42241</v>
      </c>
      <c r="D297" s="912">
        <v>2015</v>
      </c>
      <c r="E297" s="912" t="s">
        <v>2</v>
      </c>
      <c r="F297" s="912" t="s">
        <v>22</v>
      </c>
      <c r="G297" s="912">
        <v>30.959591</v>
      </c>
      <c r="H297" s="912">
        <v>-103.35164</v>
      </c>
      <c r="I297" s="914">
        <v>5.6109545662000002</v>
      </c>
      <c r="J297" s="912" t="s">
        <v>103</v>
      </c>
      <c r="K297" s="912" t="s">
        <v>830</v>
      </c>
      <c r="L297" s="915">
        <v>37.619999999999997</v>
      </c>
      <c r="M297" s="915">
        <v>29.76</v>
      </c>
      <c r="N297" s="915">
        <v>1.2641129032258001</v>
      </c>
      <c r="O297" s="912" t="s">
        <v>831</v>
      </c>
      <c r="P297" s="912" t="s">
        <v>831</v>
      </c>
      <c r="Q297" s="912">
        <v>20</v>
      </c>
      <c r="R297" s="912">
        <v>179</v>
      </c>
      <c r="AF297" s="917">
        <v>0.23305371325185578</v>
      </c>
      <c r="AG297" s="917">
        <v>0.1727787290715373</v>
      </c>
      <c r="AH297" s="917">
        <v>0.18244510114400747</v>
      </c>
      <c r="AI297" s="917">
        <v>0.2214826680414396</v>
      </c>
      <c r="AJ297" s="918">
        <v>70.429701616152997</v>
      </c>
      <c r="AK297" s="918">
        <v>0</v>
      </c>
      <c r="AM297" s="919">
        <v>60.002441408858573</v>
      </c>
    </row>
    <row r="298" spans="1:39" x14ac:dyDescent="0.4">
      <c r="A298" s="912">
        <v>59205</v>
      </c>
      <c r="B298" s="912" t="s">
        <v>1126</v>
      </c>
      <c r="C298" s="913">
        <v>42339</v>
      </c>
      <c r="D298" s="912">
        <v>2015</v>
      </c>
      <c r="E298" s="912" t="s">
        <v>2</v>
      </c>
      <c r="F298" s="912" t="s">
        <v>22</v>
      </c>
      <c r="G298" s="912">
        <v>29.218791</v>
      </c>
      <c r="H298" s="912">
        <v>-99.705760999999995</v>
      </c>
      <c r="I298" s="914">
        <v>4.8883863013999997</v>
      </c>
      <c r="J298" s="912" t="s">
        <v>103</v>
      </c>
      <c r="K298" s="912" t="s">
        <v>828</v>
      </c>
      <c r="L298" s="915">
        <v>118</v>
      </c>
      <c r="M298" s="915">
        <v>95</v>
      </c>
      <c r="N298" s="915">
        <v>1.2421052631578899</v>
      </c>
      <c r="O298" s="912" t="s">
        <v>180</v>
      </c>
      <c r="P298" s="912" t="s">
        <v>821</v>
      </c>
      <c r="Q298" s="912" t="s">
        <v>180</v>
      </c>
      <c r="AF298" s="917">
        <v>0.25933635317802706</v>
      </c>
      <c r="AG298" s="917">
        <v>0.27531002162941604</v>
      </c>
      <c r="AH298" s="917">
        <v>0.23644075943282863</v>
      </c>
      <c r="AI298" s="917">
        <v>0.23817712088440279</v>
      </c>
      <c r="AJ298" s="918">
        <v>70.039453030102095</v>
      </c>
      <c r="AK298" s="918">
        <v>0</v>
      </c>
      <c r="AM298" s="919">
        <v>110.03041136176694</v>
      </c>
    </row>
    <row r="299" spans="1:39" x14ac:dyDescent="0.4">
      <c r="A299" s="912">
        <v>59702</v>
      </c>
      <c r="B299" s="912" t="s">
        <v>1127</v>
      </c>
      <c r="C299" s="913">
        <v>42369</v>
      </c>
      <c r="D299" s="912">
        <v>2015</v>
      </c>
      <c r="E299" s="912" t="s">
        <v>99</v>
      </c>
      <c r="F299" s="912" t="s">
        <v>562</v>
      </c>
      <c r="G299" s="912">
        <v>39.154741000000001</v>
      </c>
      <c r="H299" s="912">
        <v>-112.35636100000001</v>
      </c>
      <c r="I299" s="914">
        <v>5.0044614154999998</v>
      </c>
      <c r="J299" s="912" t="s">
        <v>103</v>
      </c>
      <c r="K299" s="912" t="s">
        <v>828</v>
      </c>
      <c r="L299" s="915">
        <v>62.5</v>
      </c>
      <c r="M299" s="915">
        <v>50</v>
      </c>
      <c r="N299" s="915">
        <v>1.25</v>
      </c>
      <c r="O299" s="912" t="s">
        <v>180</v>
      </c>
      <c r="P299" s="912" t="s">
        <v>805</v>
      </c>
      <c r="Q299" s="912" t="s">
        <v>180</v>
      </c>
      <c r="R299" s="912">
        <v>180</v>
      </c>
      <c r="AF299" s="917">
        <v>0.26318078324225863</v>
      </c>
      <c r="AG299" s="917">
        <v>0.26941095890410954</v>
      </c>
      <c r="AH299" s="917">
        <v>0.27775799086757996</v>
      </c>
      <c r="AI299" s="917">
        <v>0.23047945205479456</v>
      </c>
      <c r="AJ299" s="918">
        <v>24.3252463546489</v>
      </c>
      <c r="AK299" s="918">
        <v>12.172631819999999</v>
      </c>
      <c r="AM299" s="919">
        <v>84.660357869014362</v>
      </c>
    </row>
    <row r="300" spans="1:39" x14ac:dyDescent="0.4">
      <c r="A300" s="912">
        <v>58660</v>
      </c>
      <c r="B300" s="912" t="s">
        <v>1128</v>
      </c>
      <c r="C300" s="913">
        <v>42353</v>
      </c>
      <c r="D300" s="912">
        <v>2015</v>
      </c>
      <c r="E300" s="912" t="s">
        <v>99</v>
      </c>
      <c r="F300" s="912" t="s">
        <v>562</v>
      </c>
      <c r="G300" s="912">
        <v>37.882778000000002</v>
      </c>
      <c r="H300" s="912">
        <v>-112.904167</v>
      </c>
      <c r="I300" s="914">
        <v>5.2435632419999996</v>
      </c>
      <c r="J300" s="912" t="s">
        <v>103</v>
      </c>
      <c r="K300" s="912" t="s">
        <v>828</v>
      </c>
      <c r="L300" s="915">
        <v>104.75</v>
      </c>
      <c r="M300" s="915">
        <v>80</v>
      </c>
      <c r="N300" s="915">
        <v>1.309375</v>
      </c>
      <c r="O300" s="912" t="s">
        <v>180</v>
      </c>
      <c r="P300" s="912" t="s">
        <v>805</v>
      </c>
      <c r="Q300" s="912" t="s">
        <v>180</v>
      </c>
      <c r="R300" s="912">
        <v>180</v>
      </c>
      <c r="AF300" s="917">
        <v>0.29609374999999999</v>
      </c>
      <c r="AG300" s="917">
        <v>0.29904965753424656</v>
      </c>
      <c r="AH300" s="917">
        <v>0.298914098173516</v>
      </c>
      <c r="AI300" s="917">
        <v>0.28285958904109593</v>
      </c>
      <c r="AJ300" s="918">
        <v>24.946978978842498</v>
      </c>
      <c r="AK300" s="918">
        <v>8.440407961</v>
      </c>
      <c r="AM300" s="919">
        <v>61.315763474259747</v>
      </c>
    </row>
    <row r="301" spans="1:39" x14ac:dyDescent="0.4">
      <c r="A301" s="912">
        <v>60058</v>
      </c>
      <c r="B301" s="912" t="s">
        <v>1129</v>
      </c>
      <c r="C301" s="913">
        <v>42643</v>
      </c>
      <c r="D301" s="912">
        <v>2016</v>
      </c>
      <c r="E301" s="912" t="s">
        <v>100</v>
      </c>
      <c r="F301" s="912" t="s">
        <v>47</v>
      </c>
      <c r="G301" s="912">
        <v>34.837060999999999</v>
      </c>
      <c r="H301" s="912">
        <v>-87.8429</v>
      </c>
      <c r="I301" s="914">
        <v>4.3994481734999997</v>
      </c>
      <c r="J301" s="912" t="s">
        <v>103</v>
      </c>
      <c r="K301" s="912" t="s">
        <v>828</v>
      </c>
      <c r="L301" s="915">
        <v>100.2</v>
      </c>
      <c r="M301" s="915">
        <v>75</v>
      </c>
      <c r="N301" s="915">
        <v>1.3360000000000001</v>
      </c>
      <c r="O301" s="912" t="s">
        <v>180</v>
      </c>
      <c r="P301" s="912" t="s">
        <v>805</v>
      </c>
      <c r="Q301" s="912" t="s">
        <v>180</v>
      </c>
      <c r="R301" s="912">
        <v>180</v>
      </c>
      <c r="AG301" s="917">
        <v>0.22857534246575342</v>
      </c>
      <c r="AH301" s="917">
        <v>0.22529071537290715</v>
      </c>
      <c r="AI301" s="917">
        <v>0.22753120243531202</v>
      </c>
      <c r="AJ301" s="918">
        <v>27.4137363078862</v>
      </c>
      <c r="AK301" s="918">
        <v>13.393402829999999</v>
      </c>
      <c r="AL301" s="919">
        <v>54.830343198507002</v>
      </c>
      <c r="AM301" s="919">
        <v>69.386111855764611</v>
      </c>
    </row>
    <row r="302" spans="1:39" x14ac:dyDescent="0.4">
      <c r="A302" s="912" t="s">
        <v>1130</v>
      </c>
      <c r="B302" s="912" t="s">
        <v>1131</v>
      </c>
      <c r="C302" s="913">
        <v>42673</v>
      </c>
      <c r="D302" s="912">
        <v>2016</v>
      </c>
      <c r="E302" s="912" t="s">
        <v>99</v>
      </c>
      <c r="F302" s="912" t="s">
        <v>51</v>
      </c>
      <c r="G302" s="912">
        <v>34.984020999999998</v>
      </c>
      <c r="H302" s="912">
        <v>-114.55627</v>
      </c>
      <c r="I302" s="914">
        <v>5.6959847031999997</v>
      </c>
      <c r="J302" s="912" t="s">
        <v>103</v>
      </c>
      <c r="K302" s="912" t="s">
        <v>828</v>
      </c>
      <c r="L302" s="915">
        <v>13.81</v>
      </c>
      <c r="M302" s="915">
        <v>10</v>
      </c>
      <c r="N302" s="915">
        <v>1.381</v>
      </c>
      <c r="O302" s="912" t="s">
        <v>180</v>
      </c>
      <c r="P302" s="912" t="s">
        <v>805</v>
      </c>
      <c r="Q302" s="912" t="s">
        <v>180</v>
      </c>
      <c r="R302" s="912">
        <v>180</v>
      </c>
      <c r="AJ302" s="918"/>
      <c r="AK302" s="918"/>
    </row>
    <row r="303" spans="1:39" x14ac:dyDescent="0.4">
      <c r="A303" s="912">
        <v>60062</v>
      </c>
      <c r="B303" s="912" t="s">
        <v>1132</v>
      </c>
      <c r="C303" s="913">
        <v>42516</v>
      </c>
      <c r="D303" s="912">
        <v>2016</v>
      </c>
      <c r="E303" s="912" t="s">
        <v>99</v>
      </c>
      <c r="F303" s="912" t="s">
        <v>51</v>
      </c>
      <c r="G303" s="912">
        <v>32.042701000000001</v>
      </c>
      <c r="H303" s="912">
        <v>-110.95893100000001</v>
      </c>
      <c r="I303" s="914">
        <v>5.7775589041000002</v>
      </c>
      <c r="J303" s="912" t="s">
        <v>103</v>
      </c>
      <c r="K303" s="912" t="s">
        <v>828</v>
      </c>
      <c r="L303" s="915">
        <v>21.513999999999999</v>
      </c>
      <c r="M303" s="915">
        <v>16</v>
      </c>
      <c r="N303" s="915">
        <v>1.344625</v>
      </c>
      <c r="O303" s="912" t="s">
        <v>180</v>
      </c>
      <c r="P303" s="912" t="s">
        <v>805</v>
      </c>
      <c r="Q303" s="912" t="s">
        <v>180</v>
      </c>
      <c r="R303" s="912">
        <v>180</v>
      </c>
      <c r="AG303" s="917">
        <v>0.31389840182648404</v>
      </c>
      <c r="AH303" s="917">
        <v>0.30866152968036531</v>
      </c>
      <c r="AI303" s="917">
        <v>0.30534389269406387</v>
      </c>
      <c r="AJ303" s="918"/>
      <c r="AK303" s="918"/>
      <c r="AM303" s="919">
        <v>51.787759573579038</v>
      </c>
    </row>
    <row r="304" spans="1:39" x14ac:dyDescent="0.4">
      <c r="A304" s="912">
        <v>60381</v>
      </c>
      <c r="B304" s="912" t="s">
        <v>1133</v>
      </c>
      <c r="C304" s="913">
        <v>42735</v>
      </c>
      <c r="D304" s="912">
        <v>2016</v>
      </c>
      <c r="E304" s="912" t="s">
        <v>99</v>
      </c>
      <c r="F304" s="912" t="s">
        <v>51</v>
      </c>
      <c r="G304" s="912">
        <v>32.066890999999998</v>
      </c>
      <c r="H304" s="912">
        <v>-109.92144</v>
      </c>
      <c r="I304" s="914">
        <v>5.7646831049999996</v>
      </c>
      <c r="J304" s="912" t="s">
        <v>103</v>
      </c>
      <c r="K304" s="912" t="s">
        <v>828</v>
      </c>
      <c r="L304" s="915">
        <v>22.968</v>
      </c>
      <c r="M304" s="915">
        <v>20.5</v>
      </c>
      <c r="N304" s="915">
        <v>1.12039024390243</v>
      </c>
      <c r="O304" s="912" t="s">
        <v>180</v>
      </c>
      <c r="P304" s="912" t="s">
        <v>805</v>
      </c>
      <c r="Q304" s="912" t="s">
        <v>180</v>
      </c>
      <c r="R304" s="912">
        <v>180</v>
      </c>
      <c r="AG304" s="917">
        <v>0.30228881278538811</v>
      </c>
      <c r="AH304" s="917">
        <v>0.31070205479452051</v>
      </c>
      <c r="AI304" s="917">
        <v>0.29638127853881285</v>
      </c>
      <c r="AJ304" s="918"/>
      <c r="AK304" s="918"/>
      <c r="AM304" s="919">
        <v>58.047940762305487</v>
      </c>
    </row>
    <row r="305" spans="1:39" x14ac:dyDescent="0.4">
      <c r="A305" s="912">
        <v>60285</v>
      </c>
      <c r="B305" s="912" t="s">
        <v>1134</v>
      </c>
      <c r="C305" s="913">
        <v>42581</v>
      </c>
      <c r="D305" s="912">
        <v>2016</v>
      </c>
      <c r="E305" s="912" t="s">
        <v>99</v>
      </c>
      <c r="F305" s="912" t="s">
        <v>51</v>
      </c>
      <c r="G305" s="912">
        <v>32.269171</v>
      </c>
      <c r="H305" s="912">
        <v>-110.15275099999999</v>
      </c>
      <c r="I305" s="914">
        <v>5.7559735160000001</v>
      </c>
      <c r="J305" s="912" t="s">
        <v>103</v>
      </c>
      <c r="K305" s="912" t="s">
        <v>828</v>
      </c>
      <c r="L305" s="915">
        <v>37.700000000000003</v>
      </c>
      <c r="M305" s="915">
        <v>30</v>
      </c>
      <c r="N305" s="915">
        <v>1.2566666666666599</v>
      </c>
      <c r="O305" s="912" t="s">
        <v>180</v>
      </c>
      <c r="P305" s="912" t="s">
        <v>805</v>
      </c>
      <c r="Q305" s="912" t="s">
        <v>180</v>
      </c>
      <c r="R305" s="912">
        <v>180</v>
      </c>
      <c r="AG305" s="917">
        <v>0.30193302891933027</v>
      </c>
      <c r="AH305" s="917">
        <v>0.30908675799086766</v>
      </c>
      <c r="AI305" s="917">
        <v>0.2878729071537291</v>
      </c>
      <c r="AJ305" s="918"/>
      <c r="AK305" s="918"/>
      <c r="AL305" s="919">
        <v>43.026839920156732</v>
      </c>
      <c r="AM305" s="919">
        <v>61.186536706836719</v>
      </c>
    </row>
    <row r="306" spans="1:39" x14ac:dyDescent="0.4">
      <c r="A306" s="912">
        <v>60413</v>
      </c>
      <c r="B306" s="912" t="s">
        <v>1135</v>
      </c>
      <c r="C306" s="913">
        <v>42704</v>
      </c>
      <c r="D306" s="912">
        <v>2016</v>
      </c>
      <c r="E306" s="912" t="s">
        <v>99</v>
      </c>
      <c r="F306" s="912" t="s">
        <v>51</v>
      </c>
      <c r="G306" s="912">
        <v>33.053000999999902</v>
      </c>
      <c r="H306" s="912">
        <v>-111.340001</v>
      </c>
      <c r="I306" s="914">
        <v>5.7969257991000003</v>
      </c>
      <c r="J306" s="912" t="s">
        <v>103</v>
      </c>
      <c r="K306" s="912" t="s">
        <v>828</v>
      </c>
      <c r="L306" s="915">
        <v>62.64</v>
      </c>
      <c r="M306" s="915">
        <v>50</v>
      </c>
      <c r="N306" s="915">
        <v>1.2527999999999999</v>
      </c>
      <c r="O306" s="912" t="s">
        <v>180</v>
      </c>
      <c r="P306" s="912" t="s">
        <v>805</v>
      </c>
      <c r="Q306" s="912" t="s">
        <v>180</v>
      </c>
      <c r="R306" s="912">
        <v>180</v>
      </c>
      <c r="AG306" s="917">
        <v>0.30789041095890413</v>
      </c>
      <c r="AH306" s="917">
        <v>0.31683561643835623</v>
      </c>
      <c r="AI306" s="917">
        <v>0.31082420091324203</v>
      </c>
      <c r="AJ306" s="918"/>
      <c r="AK306" s="918"/>
      <c r="AM306" s="919">
        <v>57.266895086712658</v>
      </c>
    </row>
    <row r="307" spans="1:39" x14ac:dyDescent="0.4">
      <c r="A307" s="912">
        <v>60307</v>
      </c>
      <c r="B307" s="912" t="s">
        <v>1136</v>
      </c>
      <c r="C307" s="913">
        <v>42735</v>
      </c>
      <c r="D307" s="912">
        <v>2016</v>
      </c>
      <c r="E307" s="912" t="s">
        <v>8</v>
      </c>
      <c r="F307" s="912" t="s">
        <v>51</v>
      </c>
      <c r="G307" s="912">
        <v>33.333041000000001</v>
      </c>
      <c r="H307" s="912">
        <v>-112.921621</v>
      </c>
      <c r="I307" s="914">
        <v>5.8711141552999999</v>
      </c>
      <c r="J307" s="912" t="s">
        <v>103</v>
      </c>
      <c r="K307" s="912" t="s">
        <v>828</v>
      </c>
      <c r="L307" s="915">
        <v>136.5</v>
      </c>
      <c r="M307" s="915">
        <v>100.8</v>
      </c>
      <c r="N307" s="915">
        <v>1.3541666666666601</v>
      </c>
      <c r="O307" s="912" t="s">
        <v>180</v>
      </c>
      <c r="P307" s="912" t="s">
        <v>805</v>
      </c>
      <c r="Q307" s="912" t="s">
        <v>180</v>
      </c>
      <c r="R307" s="912">
        <v>180</v>
      </c>
      <c r="AG307" s="917">
        <v>0.32943869138218451</v>
      </c>
      <c r="AH307" s="917">
        <v>0.32278643002101909</v>
      </c>
      <c r="AI307" s="917">
        <v>0.2899713252881061</v>
      </c>
      <c r="AJ307" s="918">
        <v>20.778381229670899</v>
      </c>
      <c r="AK307" s="918">
        <v>4.5761702449637296</v>
      </c>
      <c r="AL307" s="919">
        <v>52.24117308862413</v>
      </c>
      <c r="AM307" s="919">
        <v>54.565965902410035</v>
      </c>
    </row>
    <row r="308" spans="1:39" x14ac:dyDescent="0.4">
      <c r="A308" s="912">
        <v>60308</v>
      </c>
      <c r="B308" s="912" t="s">
        <v>1137</v>
      </c>
      <c r="C308" s="913">
        <v>42735</v>
      </c>
      <c r="D308" s="912">
        <v>2016</v>
      </c>
      <c r="E308" s="912" t="s">
        <v>8</v>
      </c>
      <c r="F308" s="912" t="s">
        <v>51</v>
      </c>
      <c r="G308" s="912">
        <v>33.341391000000002</v>
      </c>
      <c r="H308" s="912">
        <v>-112.951341</v>
      </c>
      <c r="I308" s="914">
        <v>5.8711141552999999</v>
      </c>
      <c r="J308" s="912" t="s">
        <v>103</v>
      </c>
      <c r="K308" s="912" t="s">
        <v>828</v>
      </c>
      <c r="L308" s="915">
        <v>210</v>
      </c>
      <c r="M308" s="915">
        <v>154</v>
      </c>
      <c r="N308" s="915">
        <v>1.36363636363636</v>
      </c>
      <c r="O308" s="912" t="s">
        <v>180</v>
      </c>
      <c r="P308" s="912" t="s">
        <v>805</v>
      </c>
      <c r="Q308" s="912" t="s">
        <v>180</v>
      </c>
      <c r="R308" s="912">
        <v>180</v>
      </c>
      <c r="AG308" s="917">
        <v>0.33531202435312024</v>
      </c>
      <c r="AH308" s="917">
        <v>0.33926103500761035</v>
      </c>
      <c r="AI308" s="917">
        <v>0.3391453576864536</v>
      </c>
      <c r="AJ308" s="918">
        <v>20.322105959917799</v>
      </c>
      <c r="AK308" s="918">
        <v>4.0364529956463198</v>
      </c>
      <c r="AL308" s="919">
        <v>46.667680401473191</v>
      </c>
      <c r="AM308" s="919">
        <v>37.905806136147184</v>
      </c>
    </row>
    <row r="309" spans="1:39" x14ac:dyDescent="0.4">
      <c r="A309" s="912">
        <v>60187</v>
      </c>
      <c r="B309" s="912" t="s">
        <v>1138</v>
      </c>
      <c r="C309" s="913">
        <v>42695</v>
      </c>
      <c r="D309" s="912">
        <v>2016</v>
      </c>
      <c r="E309" s="912" t="s">
        <v>8</v>
      </c>
      <c r="F309" s="912" t="s">
        <v>41</v>
      </c>
      <c r="G309" s="912">
        <v>34.687041000000001</v>
      </c>
      <c r="H309" s="912">
        <v>-118.312281</v>
      </c>
      <c r="I309" s="914">
        <v>5.6208550227999998</v>
      </c>
      <c r="J309" s="912" t="s">
        <v>103</v>
      </c>
      <c r="K309" s="912" t="s">
        <v>828</v>
      </c>
      <c r="L309" s="915">
        <v>6.25</v>
      </c>
      <c r="M309" s="915">
        <v>5.0010000000000003</v>
      </c>
      <c r="N309" s="915">
        <v>1.2497500499900001</v>
      </c>
      <c r="O309" s="912" t="s">
        <v>180</v>
      </c>
      <c r="P309" s="912" t="s">
        <v>805</v>
      </c>
      <c r="Q309" s="912" t="s">
        <v>180</v>
      </c>
      <c r="R309" s="912">
        <v>180</v>
      </c>
      <c r="AJ309" s="918">
        <v>25.7060193249802</v>
      </c>
      <c r="AK309" s="918">
        <v>5.30867839101108</v>
      </c>
      <c r="AM309" s="919">
        <v>54.871151674082753</v>
      </c>
    </row>
    <row r="310" spans="1:39" x14ac:dyDescent="0.4">
      <c r="A310" s="912">
        <v>60869</v>
      </c>
      <c r="B310" s="912" t="s">
        <v>1139</v>
      </c>
      <c r="C310" s="913">
        <v>42735</v>
      </c>
      <c r="D310" s="912">
        <v>2016</v>
      </c>
      <c r="E310" s="912" t="s">
        <v>8</v>
      </c>
      <c r="F310" s="912" t="s">
        <v>41</v>
      </c>
      <c r="G310" s="912">
        <v>34.512031</v>
      </c>
      <c r="H310" s="912">
        <v>-117.916721</v>
      </c>
      <c r="I310" s="914">
        <v>5.8600630136999996</v>
      </c>
      <c r="J310" s="912" t="s">
        <v>103</v>
      </c>
      <c r="K310" s="912" t="s">
        <v>828</v>
      </c>
      <c r="L310" s="915">
        <v>11.9</v>
      </c>
      <c r="M310" s="915">
        <v>9.5</v>
      </c>
      <c r="N310" s="915">
        <v>1.2526315789473601</v>
      </c>
      <c r="O310" s="912" t="s">
        <v>180</v>
      </c>
      <c r="P310" s="912" t="s">
        <v>805</v>
      </c>
      <c r="Q310" s="912" t="s">
        <v>180</v>
      </c>
      <c r="R310" s="912">
        <v>180</v>
      </c>
      <c r="AG310" s="917">
        <v>0.31791636625811104</v>
      </c>
      <c r="AH310" s="917">
        <v>0.300732996875751</v>
      </c>
      <c r="AI310" s="917">
        <v>0.31654650324441241</v>
      </c>
      <c r="AJ310" s="918">
        <v>28.113563278617001</v>
      </c>
      <c r="AK310" s="918">
        <v>4.2866119852026898</v>
      </c>
      <c r="AM310" s="919">
        <v>73.814018789187614</v>
      </c>
    </row>
    <row r="311" spans="1:39" x14ac:dyDescent="0.4">
      <c r="A311" s="912">
        <v>58627</v>
      </c>
      <c r="B311" s="912" t="s">
        <v>1140</v>
      </c>
      <c r="C311" s="913">
        <v>42720</v>
      </c>
      <c r="D311" s="912">
        <v>2016</v>
      </c>
      <c r="E311" s="912" t="s">
        <v>8</v>
      </c>
      <c r="F311" s="912" t="s">
        <v>41</v>
      </c>
      <c r="G311" s="912">
        <v>34.688889000000003</v>
      </c>
      <c r="H311" s="912">
        <v>-118.320278</v>
      </c>
      <c r="I311" s="914">
        <v>5.6208550227999998</v>
      </c>
      <c r="J311" s="912" t="s">
        <v>103</v>
      </c>
      <c r="K311" s="912" t="s">
        <v>828</v>
      </c>
      <c r="L311" s="915">
        <v>12.748049999999999</v>
      </c>
      <c r="M311" s="915">
        <v>10</v>
      </c>
      <c r="N311" s="915">
        <v>1.274805</v>
      </c>
      <c r="O311" s="912" t="s">
        <v>180</v>
      </c>
      <c r="P311" s="912" t="s">
        <v>805</v>
      </c>
      <c r="Q311" s="912" t="s">
        <v>180</v>
      </c>
      <c r="R311" s="912">
        <v>180</v>
      </c>
      <c r="AG311" s="917">
        <v>0.30979452054794526</v>
      </c>
      <c r="AH311" s="917">
        <v>0.30155251141552514</v>
      </c>
      <c r="AI311" s="917">
        <v>0.30398401826484023</v>
      </c>
      <c r="AJ311" s="918">
        <v>25.9967722248924</v>
      </c>
      <c r="AK311" s="918">
        <v>4.4484076473002299</v>
      </c>
      <c r="AL311" s="919">
        <v>47.916239973021511</v>
      </c>
      <c r="AM311" s="919">
        <v>64.24385109918947</v>
      </c>
    </row>
    <row r="312" spans="1:39" x14ac:dyDescent="0.4">
      <c r="A312" s="912">
        <v>60226</v>
      </c>
      <c r="B312" s="912" t="s">
        <v>1141</v>
      </c>
      <c r="C312" s="913">
        <v>42554</v>
      </c>
      <c r="D312" s="912">
        <v>2016</v>
      </c>
      <c r="E312" s="912" t="s">
        <v>99</v>
      </c>
      <c r="F312" s="912" t="s">
        <v>41</v>
      </c>
      <c r="G312" s="912">
        <v>38.343510999999999</v>
      </c>
      <c r="H312" s="912">
        <v>-121.11693099999999</v>
      </c>
      <c r="I312" s="914">
        <v>5.0638365296999996</v>
      </c>
      <c r="J312" s="912" t="s">
        <v>103</v>
      </c>
      <c r="K312" s="912" t="s">
        <v>830</v>
      </c>
      <c r="L312" s="915">
        <v>12.5</v>
      </c>
      <c r="M312" s="915">
        <v>10.88</v>
      </c>
      <c r="N312" s="915">
        <v>1.1488970588235199</v>
      </c>
      <c r="O312" s="912" t="s">
        <v>180</v>
      </c>
      <c r="P312" s="912" t="s">
        <v>805</v>
      </c>
      <c r="Q312" s="912" t="s">
        <v>180</v>
      </c>
      <c r="R312" s="912">
        <v>180</v>
      </c>
      <c r="AG312" s="917">
        <v>0.24845554660220248</v>
      </c>
      <c r="AH312" s="917">
        <v>0.25433118452860592</v>
      </c>
      <c r="AI312" s="917">
        <v>0.23843548549556801</v>
      </c>
      <c r="AJ312" s="918"/>
      <c r="AK312" s="918"/>
      <c r="AL312" s="919">
        <v>71.722926883534242</v>
      </c>
      <c r="AM312" s="919">
        <v>78.304702981060956</v>
      </c>
    </row>
    <row r="313" spans="1:39" x14ac:dyDescent="0.4">
      <c r="A313" s="912">
        <v>59599</v>
      </c>
      <c r="B313" s="912" t="s">
        <v>1142</v>
      </c>
      <c r="C313" s="913">
        <v>42643</v>
      </c>
      <c r="D313" s="912">
        <v>2016</v>
      </c>
      <c r="E313" s="912" t="s">
        <v>8</v>
      </c>
      <c r="F313" s="912" t="s">
        <v>41</v>
      </c>
      <c r="G313" s="912">
        <v>35.831310999999999</v>
      </c>
      <c r="H313" s="912">
        <v>-119.05111100000001</v>
      </c>
      <c r="I313" s="914">
        <v>5.3359831050000004</v>
      </c>
      <c r="J313" s="912" t="s">
        <v>103</v>
      </c>
      <c r="K313" s="912" t="s">
        <v>828</v>
      </c>
      <c r="L313" s="915">
        <v>18.2</v>
      </c>
      <c r="M313" s="915">
        <v>14</v>
      </c>
      <c r="N313" s="915">
        <v>1.3</v>
      </c>
      <c r="O313" s="912" t="s">
        <v>180</v>
      </c>
      <c r="P313" s="912" t="s">
        <v>805</v>
      </c>
      <c r="Q313" s="912" t="s">
        <v>180</v>
      </c>
      <c r="R313" s="912">
        <v>180</v>
      </c>
      <c r="AG313" s="917">
        <v>0.28887801696020876</v>
      </c>
      <c r="AH313" s="917">
        <v>0.28697814742335293</v>
      </c>
      <c r="AI313" s="917">
        <v>0.2794275929549902</v>
      </c>
      <c r="AJ313" s="918">
        <v>24.2147651037758</v>
      </c>
      <c r="AK313" s="918">
        <v>4.8105493628027798</v>
      </c>
      <c r="AL313" s="919">
        <v>75.346673125802468</v>
      </c>
      <c r="AM313" s="919">
        <v>92.137215743490216</v>
      </c>
    </row>
    <row r="314" spans="1:39" x14ac:dyDescent="0.4">
      <c r="A314" s="912">
        <v>60080</v>
      </c>
      <c r="B314" s="912" t="s">
        <v>1143</v>
      </c>
      <c r="C314" s="913">
        <v>42735</v>
      </c>
      <c r="D314" s="912">
        <v>2016</v>
      </c>
      <c r="E314" s="912" t="s">
        <v>8</v>
      </c>
      <c r="F314" s="912" t="s">
        <v>41</v>
      </c>
      <c r="G314" s="912">
        <v>35.845377999999997</v>
      </c>
      <c r="H314" s="912">
        <v>-119.05699199999999</v>
      </c>
      <c r="I314" s="914">
        <v>5.3359831050000004</v>
      </c>
      <c r="J314" s="912" t="s">
        <v>103</v>
      </c>
      <c r="K314" s="912" t="s">
        <v>828</v>
      </c>
      <c r="L314" s="915">
        <v>19.6356</v>
      </c>
      <c r="M314" s="915">
        <v>15</v>
      </c>
      <c r="N314" s="915">
        <v>1.30904</v>
      </c>
      <c r="O314" s="912" t="s">
        <v>180</v>
      </c>
      <c r="P314" s="912" t="s">
        <v>805</v>
      </c>
      <c r="Q314" s="912" t="s">
        <v>180</v>
      </c>
      <c r="R314" s="912">
        <v>180</v>
      </c>
      <c r="AG314" s="917">
        <v>0.30099695585996949</v>
      </c>
      <c r="AH314" s="917">
        <v>0.29837899543378993</v>
      </c>
      <c r="AI314" s="917">
        <v>0.26802891933028922</v>
      </c>
      <c r="AJ314" s="918">
        <v>24.157382644059201</v>
      </c>
      <c r="AK314" s="918">
        <v>5.0098637621905899</v>
      </c>
      <c r="AL314" s="919">
        <v>53.697203498830198</v>
      </c>
      <c r="AM314" s="919">
        <v>74.882682817617507</v>
      </c>
    </row>
    <row r="315" spans="1:39" x14ac:dyDescent="0.4">
      <c r="A315" s="912">
        <v>59250</v>
      </c>
      <c r="B315" s="912" t="s">
        <v>1144</v>
      </c>
      <c r="C315" s="913">
        <v>42735</v>
      </c>
      <c r="D315" s="912">
        <v>2016</v>
      </c>
      <c r="E315" s="912" t="s">
        <v>8</v>
      </c>
      <c r="F315" s="912" t="s">
        <v>41</v>
      </c>
      <c r="G315" s="912">
        <v>35.422500999999997</v>
      </c>
      <c r="H315" s="912">
        <v>-119.629167</v>
      </c>
      <c r="I315" s="914">
        <v>5.3259349315</v>
      </c>
      <c r="J315" s="912" t="s">
        <v>103</v>
      </c>
      <c r="K315" s="912" t="s">
        <v>828</v>
      </c>
      <c r="L315" s="915">
        <v>25.721550000000001</v>
      </c>
      <c r="M315" s="915">
        <v>19.5</v>
      </c>
      <c r="N315" s="915">
        <v>1.3190538461538399</v>
      </c>
      <c r="O315" s="912" t="s">
        <v>180</v>
      </c>
      <c r="P315" s="912" t="s">
        <v>805</v>
      </c>
      <c r="Q315" s="912" t="s">
        <v>180</v>
      </c>
      <c r="R315" s="912">
        <v>179</v>
      </c>
      <c r="AG315" s="917">
        <v>0.3059474885844749</v>
      </c>
      <c r="AH315" s="917">
        <v>0.29672945205479451</v>
      </c>
      <c r="AI315" s="917">
        <v>0.28305936073059357</v>
      </c>
      <c r="AJ315" s="918">
        <v>23.992263200096101</v>
      </c>
      <c r="AK315" s="918">
        <v>4.66931485994591</v>
      </c>
      <c r="AL315" s="919">
        <v>61.130851612987875</v>
      </c>
      <c r="AM315" s="919">
        <v>91.191720871679735</v>
      </c>
    </row>
    <row r="316" spans="1:39" x14ac:dyDescent="0.4">
      <c r="A316" s="912">
        <v>59249</v>
      </c>
      <c r="B316" s="912" t="s">
        <v>1145</v>
      </c>
      <c r="C316" s="913">
        <v>42735</v>
      </c>
      <c r="D316" s="912">
        <v>2016</v>
      </c>
      <c r="E316" s="912" t="s">
        <v>8</v>
      </c>
      <c r="F316" s="912" t="s">
        <v>41</v>
      </c>
      <c r="G316" s="912">
        <v>35.415981000000002</v>
      </c>
      <c r="H316" s="912">
        <v>-119.629481</v>
      </c>
      <c r="I316" s="914">
        <v>5.3259349315</v>
      </c>
      <c r="J316" s="912" t="s">
        <v>103</v>
      </c>
      <c r="K316" s="912" t="s">
        <v>828</v>
      </c>
      <c r="L316" s="915">
        <v>25.721550000000001</v>
      </c>
      <c r="M316" s="915">
        <v>19.5</v>
      </c>
      <c r="N316" s="915">
        <v>1.3190538461538399</v>
      </c>
      <c r="O316" s="912" t="s">
        <v>180</v>
      </c>
      <c r="P316" s="912" t="s">
        <v>805</v>
      </c>
      <c r="Q316" s="912" t="s">
        <v>180</v>
      </c>
      <c r="R316" s="912">
        <v>179</v>
      </c>
      <c r="AG316" s="917">
        <v>0.30703196347031958</v>
      </c>
      <c r="AH316" s="917">
        <v>0.2986073059360731</v>
      </c>
      <c r="AI316" s="917">
        <v>0.28004566210045667</v>
      </c>
      <c r="AJ316" s="918">
        <v>23.975810683308001</v>
      </c>
      <c r="AK316" s="918">
        <v>4.7186507616793198</v>
      </c>
      <c r="AL316" s="919">
        <v>61.115633576738659</v>
      </c>
      <c r="AM316" s="919">
        <v>91.76421386556612</v>
      </c>
    </row>
    <row r="317" spans="1:39" x14ac:dyDescent="0.4">
      <c r="A317" s="912">
        <v>59963</v>
      </c>
      <c r="B317" s="912" t="s">
        <v>1146</v>
      </c>
      <c r="C317" s="913">
        <v>42521</v>
      </c>
      <c r="D317" s="912">
        <v>2016</v>
      </c>
      <c r="E317" s="912" t="s">
        <v>8</v>
      </c>
      <c r="F317" s="912" t="s">
        <v>41</v>
      </c>
      <c r="G317" s="912">
        <v>34.720498999999997</v>
      </c>
      <c r="H317" s="912">
        <v>-118.300461</v>
      </c>
      <c r="I317" s="914">
        <v>5.7811771690000002</v>
      </c>
      <c r="J317" s="912" t="s">
        <v>103</v>
      </c>
      <c r="K317" s="912" t="s">
        <v>828</v>
      </c>
      <c r="L317" s="915">
        <v>22.47</v>
      </c>
      <c r="M317" s="915">
        <v>20</v>
      </c>
      <c r="N317" s="915">
        <v>1.1234999999999999</v>
      </c>
      <c r="O317" s="912" t="s">
        <v>831</v>
      </c>
      <c r="P317" s="912" t="s">
        <v>831</v>
      </c>
      <c r="Q317" s="912">
        <v>25</v>
      </c>
      <c r="R317" s="912">
        <v>180</v>
      </c>
      <c r="AG317" s="917">
        <v>0.21213470319634703</v>
      </c>
      <c r="AH317" s="917">
        <v>0.22516552511415525</v>
      </c>
      <c r="AI317" s="917">
        <v>0.21878995433789955</v>
      </c>
      <c r="AJ317" s="918">
        <v>24.9263024967996</v>
      </c>
      <c r="AK317" s="918">
        <v>6.1737085938135703</v>
      </c>
      <c r="AM317" s="919">
        <v>77.603782110091871</v>
      </c>
    </row>
    <row r="318" spans="1:39" x14ac:dyDescent="0.4">
      <c r="A318" s="912">
        <v>59740</v>
      </c>
      <c r="B318" s="912" t="s">
        <v>1147</v>
      </c>
      <c r="C318" s="913">
        <v>42521</v>
      </c>
      <c r="D318" s="912">
        <v>2016</v>
      </c>
      <c r="E318" s="912" t="s">
        <v>8</v>
      </c>
      <c r="F318" s="912" t="s">
        <v>41</v>
      </c>
      <c r="G318" s="912">
        <v>35.020330999999999</v>
      </c>
      <c r="H318" s="912">
        <v>-118.278291</v>
      </c>
      <c r="I318" s="914">
        <v>5.7908200912999996</v>
      </c>
      <c r="J318" s="912" t="s">
        <v>103</v>
      </c>
      <c r="K318" s="912" t="s">
        <v>828</v>
      </c>
      <c r="L318" s="915">
        <v>25</v>
      </c>
      <c r="M318" s="915">
        <v>20</v>
      </c>
      <c r="N318" s="915">
        <v>1.25</v>
      </c>
      <c r="O318" s="912" t="s">
        <v>180</v>
      </c>
      <c r="P318" s="912" t="s">
        <v>805</v>
      </c>
      <c r="Q318" s="912" t="s">
        <v>180</v>
      </c>
      <c r="R318" s="912">
        <v>180</v>
      </c>
      <c r="AG318" s="917">
        <v>0.32599315068493151</v>
      </c>
      <c r="AH318" s="917">
        <v>0.32672374429223744</v>
      </c>
      <c r="AI318" s="917">
        <v>0.31213470319634701</v>
      </c>
      <c r="AJ318" s="918">
        <v>25.976767019667601</v>
      </c>
      <c r="AK318" s="918">
        <v>4.3401628887140804</v>
      </c>
      <c r="AM318" s="919">
        <v>71.664385371809786</v>
      </c>
    </row>
    <row r="319" spans="1:39" x14ac:dyDescent="0.4">
      <c r="A319" s="912">
        <v>60280</v>
      </c>
      <c r="B319" s="912" t="s">
        <v>1148</v>
      </c>
      <c r="C319" s="913">
        <v>42559</v>
      </c>
      <c r="D319" s="912">
        <v>2016</v>
      </c>
      <c r="E319" s="912" t="s">
        <v>8</v>
      </c>
      <c r="F319" s="912" t="s">
        <v>41</v>
      </c>
      <c r="G319" s="912">
        <v>34.714703</v>
      </c>
      <c r="H319" s="912">
        <v>-118.31100600000001</v>
      </c>
      <c r="I319" s="914">
        <v>5.7811771690000002</v>
      </c>
      <c r="J319" s="912" t="s">
        <v>103</v>
      </c>
      <c r="K319" s="912" t="s">
        <v>828</v>
      </c>
      <c r="L319" s="915">
        <v>25.855</v>
      </c>
      <c r="M319" s="915">
        <v>20</v>
      </c>
      <c r="N319" s="915">
        <v>1.2927500000000001</v>
      </c>
      <c r="O319" s="912" t="s">
        <v>180</v>
      </c>
      <c r="P319" s="912" t="s">
        <v>805</v>
      </c>
      <c r="Q319" s="912" t="s">
        <v>180</v>
      </c>
      <c r="R319" s="912">
        <v>180</v>
      </c>
      <c r="AG319" s="917">
        <v>0.31999429223744291</v>
      </c>
      <c r="AH319" s="917">
        <v>0.32580479452054795</v>
      </c>
      <c r="AI319" s="917">
        <v>0.31172374429223743</v>
      </c>
      <c r="AJ319" s="918">
        <v>26.2918587272436</v>
      </c>
      <c r="AK319" s="918">
        <v>4.3380743837351599</v>
      </c>
      <c r="AL319" s="919">
        <v>63.252258643009228</v>
      </c>
      <c r="AM319" s="919">
        <v>59.167642719500073</v>
      </c>
    </row>
    <row r="320" spans="1:39" x14ac:dyDescent="0.4">
      <c r="A320" s="912">
        <v>60279</v>
      </c>
      <c r="B320" s="912" t="s">
        <v>1149</v>
      </c>
      <c r="C320" s="913">
        <v>42598</v>
      </c>
      <c r="D320" s="912">
        <v>2016</v>
      </c>
      <c r="E320" s="912" t="s">
        <v>8</v>
      </c>
      <c r="F320" s="912" t="s">
        <v>41</v>
      </c>
      <c r="G320" s="912">
        <v>34.694839000000002</v>
      </c>
      <c r="H320" s="912">
        <v>-118.287691</v>
      </c>
      <c r="I320" s="914">
        <v>5.7423842466000004</v>
      </c>
      <c r="J320" s="912" t="s">
        <v>103</v>
      </c>
      <c r="K320" s="912" t="s">
        <v>828</v>
      </c>
      <c r="L320" s="915">
        <v>26.31</v>
      </c>
      <c r="M320" s="915">
        <v>20</v>
      </c>
      <c r="N320" s="915">
        <v>1.3154999999999999</v>
      </c>
      <c r="O320" s="912" t="s">
        <v>180</v>
      </c>
      <c r="P320" s="912" t="s">
        <v>805</v>
      </c>
      <c r="Q320" s="912" t="s">
        <v>180</v>
      </c>
      <c r="R320" s="912">
        <v>180</v>
      </c>
      <c r="AG320" s="917">
        <v>0.32200913242009127</v>
      </c>
      <c r="AH320" s="917">
        <v>0.32700913242009139</v>
      </c>
      <c r="AI320" s="917">
        <v>0.31494292237442928</v>
      </c>
      <c r="AJ320" s="918">
        <v>26.001864455324998</v>
      </c>
      <c r="AK320" s="918">
        <v>4.2944493907144903</v>
      </c>
      <c r="AL320" s="919">
        <v>60.360814617509256</v>
      </c>
      <c r="AM320" s="919">
        <v>62.387818304849787</v>
      </c>
    </row>
    <row r="321" spans="1:39" x14ac:dyDescent="0.4">
      <c r="A321" s="912">
        <v>59962</v>
      </c>
      <c r="B321" s="912" t="s">
        <v>1150</v>
      </c>
      <c r="C321" s="913">
        <v>42718</v>
      </c>
      <c r="D321" s="912">
        <v>2016</v>
      </c>
      <c r="E321" s="912" t="s">
        <v>8</v>
      </c>
      <c r="F321" s="912" t="s">
        <v>41</v>
      </c>
      <c r="G321" s="912">
        <v>34.719538</v>
      </c>
      <c r="H321" s="912">
        <v>-118.313011</v>
      </c>
      <c r="I321" s="914">
        <v>5.7811771690000002</v>
      </c>
      <c r="J321" s="912" t="s">
        <v>103</v>
      </c>
      <c r="K321" s="912" t="s">
        <v>828</v>
      </c>
      <c r="L321" s="915">
        <v>22.47</v>
      </c>
      <c r="M321" s="915">
        <v>20</v>
      </c>
      <c r="N321" s="915">
        <v>1.1234999999999999</v>
      </c>
      <c r="O321" s="912" t="s">
        <v>831</v>
      </c>
      <c r="P321" s="912" t="s">
        <v>831</v>
      </c>
      <c r="Q321" s="912">
        <v>25</v>
      </c>
      <c r="R321" s="912">
        <v>180</v>
      </c>
      <c r="AG321" s="917">
        <v>0.22559360730593611</v>
      </c>
      <c r="AH321" s="917">
        <v>0.22007990867579907</v>
      </c>
      <c r="AI321" s="917">
        <v>0.22190639269406393</v>
      </c>
      <c r="AJ321" s="918">
        <v>24.900050811860201</v>
      </c>
      <c r="AK321" s="918">
        <v>6.0882812977204699</v>
      </c>
      <c r="AL321" s="919">
        <v>89.80384502839263</v>
      </c>
      <c r="AM321" s="919">
        <v>78.186764031088117</v>
      </c>
    </row>
    <row r="322" spans="1:39" x14ac:dyDescent="0.4">
      <c r="A322" s="912">
        <v>59961</v>
      </c>
      <c r="B322" s="912" t="s">
        <v>1151</v>
      </c>
      <c r="C322" s="913">
        <v>42725</v>
      </c>
      <c r="D322" s="912">
        <v>2016</v>
      </c>
      <c r="E322" s="912" t="s">
        <v>8</v>
      </c>
      <c r="F322" s="912" t="s">
        <v>41</v>
      </c>
      <c r="G322" s="912">
        <v>34.725881000000001</v>
      </c>
      <c r="H322" s="912">
        <v>-118.31271099999999</v>
      </c>
      <c r="I322" s="914">
        <v>5.7811771690000002</v>
      </c>
      <c r="J322" s="912" t="s">
        <v>103</v>
      </c>
      <c r="K322" s="912" t="s">
        <v>828</v>
      </c>
      <c r="L322" s="915">
        <v>25.855</v>
      </c>
      <c r="M322" s="915">
        <v>20</v>
      </c>
      <c r="N322" s="915">
        <v>1.2927500000000001</v>
      </c>
      <c r="O322" s="912" t="s">
        <v>180</v>
      </c>
      <c r="P322" s="912" t="s">
        <v>805</v>
      </c>
      <c r="Q322" s="912" t="s">
        <v>180</v>
      </c>
      <c r="R322" s="912">
        <v>180</v>
      </c>
      <c r="AG322" s="917">
        <v>0.30797945205479454</v>
      </c>
      <c r="AH322" s="917">
        <v>0.32656963470319639</v>
      </c>
      <c r="AI322" s="917">
        <v>0.31366438356164378</v>
      </c>
      <c r="AJ322" s="918">
        <v>26.338115036158001</v>
      </c>
      <c r="AK322" s="918">
        <v>4.3119021539948399</v>
      </c>
      <c r="AL322" s="919">
        <v>60.099855479946847</v>
      </c>
      <c r="AM322" s="919">
        <v>60.100763069520717</v>
      </c>
    </row>
    <row r="323" spans="1:39" x14ac:dyDescent="0.4">
      <c r="A323" s="912">
        <v>59088</v>
      </c>
      <c r="B323" s="912" t="s">
        <v>1152</v>
      </c>
      <c r="C323" s="913">
        <v>42412</v>
      </c>
      <c r="D323" s="912">
        <v>2016</v>
      </c>
      <c r="E323" s="912" t="s">
        <v>99</v>
      </c>
      <c r="F323" s="912" t="s">
        <v>41</v>
      </c>
      <c r="G323" s="912">
        <v>33.165832999999999</v>
      </c>
      <c r="H323" s="912">
        <v>-115.532222</v>
      </c>
      <c r="I323" s="914">
        <v>5.9063401826000002</v>
      </c>
      <c r="J323" s="912" t="s">
        <v>103</v>
      </c>
      <c r="K323" s="912" t="s">
        <v>830</v>
      </c>
      <c r="L323" s="915">
        <v>26.6</v>
      </c>
      <c r="M323" s="915">
        <v>20</v>
      </c>
      <c r="N323" s="915">
        <v>1.33</v>
      </c>
      <c r="O323" s="912" t="s">
        <v>180</v>
      </c>
      <c r="P323" s="912" t="s">
        <v>805</v>
      </c>
      <c r="Q323" s="912" t="s">
        <v>180</v>
      </c>
      <c r="R323" s="912">
        <v>180</v>
      </c>
      <c r="AG323" s="917">
        <v>0.25912671232876711</v>
      </c>
      <c r="AH323" s="917">
        <v>0.23928082191780822</v>
      </c>
      <c r="AI323" s="917">
        <v>0.23992579908675798</v>
      </c>
      <c r="AJ323" s="918"/>
      <c r="AK323" s="918"/>
      <c r="AM323" s="919">
        <v>96.941686008577477</v>
      </c>
    </row>
    <row r="324" spans="1:39" x14ac:dyDescent="0.4">
      <c r="A324" s="912">
        <v>60386</v>
      </c>
      <c r="B324" s="912" t="s">
        <v>1153</v>
      </c>
      <c r="C324" s="913">
        <v>42718</v>
      </c>
      <c r="D324" s="912">
        <v>2016</v>
      </c>
      <c r="E324" s="912" t="s">
        <v>8</v>
      </c>
      <c r="F324" s="912" t="s">
        <v>41</v>
      </c>
      <c r="G324" s="912">
        <v>34.821452999999998</v>
      </c>
      <c r="H324" s="912">
        <v>-118.497406</v>
      </c>
      <c r="I324" s="914">
        <v>5.7788794521</v>
      </c>
      <c r="J324" s="912" t="s">
        <v>103</v>
      </c>
      <c r="K324" s="912" t="s">
        <v>828</v>
      </c>
      <c r="L324" s="915">
        <v>26.829268292682901</v>
      </c>
      <c r="M324" s="915">
        <v>20</v>
      </c>
      <c r="N324" s="915">
        <v>1.34146341463414</v>
      </c>
      <c r="O324" s="912" t="s">
        <v>180</v>
      </c>
      <c r="P324" s="912" t="s">
        <v>805</v>
      </c>
      <c r="Q324" s="912" t="s">
        <v>180</v>
      </c>
      <c r="R324" s="912">
        <v>180</v>
      </c>
      <c r="AG324" s="917">
        <v>0.33591894977168951</v>
      </c>
      <c r="AH324" s="917">
        <v>0.34244292237442925</v>
      </c>
      <c r="AI324" s="917">
        <v>0.3289783105022831</v>
      </c>
      <c r="AJ324" s="918">
        <v>26.662039569056098</v>
      </c>
      <c r="AK324" s="918">
        <v>4.1162633559145796</v>
      </c>
      <c r="AM324" s="919">
        <v>57.04985806508634</v>
      </c>
    </row>
    <row r="325" spans="1:39" x14ac:dyDescent="0.4">
      <c r="A325" s="912">
        <v>59528</v>
      </c>
      <c r="B325" s="912" t="s">
        <v>1154</v>
      </c>
      <c r="C325" s="913">
        <v>42400</v>
      </c>
      <c r="D325" s="912">
        <v>2016</v>
      </c>
      <c r="E325" s="912" t="s">
        <v>8</v>
      </c>
      <c r="F325" s="912" t="s">
        <v>41</v>
      </c>
      <c r="G325" s="912">
        <v>34.648888999999997</v>
      </c>
      <c r="H325" s="912">
        <v>-118.076667</v>
      </c>
      <c r="I325" s="914">
        <v>5.8456027397000003</v>
      </c>
      <c r="J325" s="912" t="s">
        <v>103</v>
      </c>
      <c r="K325" s="912" t="s">
        <v>828</v>
      </c>
      <c r="L325" s="915">
        <v>27.8</v>
      </c>
      <c r="M325" s="915">
        <v>20</v>
      </c>
      <c r="N325" s="915">
        <v>1.39</v>
      </c>
      <c r="O325" s="912" t="s">
        <v>180</v>
      </c>
      <c r="P325" s="912" t="s">
        <v>805</v>
      </c>
      <c r="Q325" s="912" t="s">
        <v>180</v>
      </c>
      <c r="R325" s="912">
        <v>180</v>
      </c>
      <c r="AG325" s="917">
        <v>0.33054223744292238</v>
      </c>
      <c r="AH325" s="917">
        <v>0.32602168949771687</v>
      </c>
      <c r="AI325" s="917">
        <v>0.31553652968036527</v>
      </c>
      <c r="AJ325" s="918">
        <v>26.507908081764999</v>
      </c>
      <c r="AK325" s="918">
        <v>4.2845572260725202</v>
      </c>
      <c r="AM325" s="919">
        <v>74.668997826939957</v>
      </c>
    </row>
    <row r="326" spans="1:39" x14ac:dyDescent="0.4">
      <c r="A326" s="912">
        <v>60485</v>
      </c>
      <c r="B326" s="912" t="s">
        <v>1155</v>
      </c>
      <c r="C326" s="913">
        <v>42735</v>
      </c>
      <c r="D326" s="912">
        <v>2016</v>
      </c>
      <c r="E326" s="912" t="s">
        <v>8</v>
      </c>
      <c r="F326" s="912" t="s">
        <v>41</v>
      </c>
      <c r="G326" s="912">
        <v>34.903461</v>
      </c>
      <c r="H326" s="912">
        <v>-117.103049</v>
      </c>
      <c r="I326" s="914">
        <v>5.9165703195999999</v>
      </c>
      <c r="J326" s="912" t="s">
        <v>103</v>
      </c>
      <c r="K326" s="912" t="s">
        <v>828</v>
      </c>
      <c r="L326" s="915">
        <v>26.728155000000001</v>
      </c>
      <c r="M326" s="915">
        <v>20</v>
      </c>
      <c r="N326" s="915">
        <v>1.33640775</v>
      </c>
      <c r="O326" s="912" t="s">
        <v>180</v>
      </c>
      <c r="P326" s="912" t="s">
        <v>805</v>
      </c>
      <c r="Q326" s="912" t="s">
        <v>180</v>
      </c>
      <c r="R326" s="912">
        <v>181</v>
      </c>
      <c r="AG326" s="917">
        <v>0.33587899543378996</v>
      </c>
      <c r="AH326" s="917">
        <v>0.34452625570776257</v>
      </c>
      <c r="AI326" s="917">
        <v>0.29955479452054795</v>
      </c>
      <c r="AJ326" s="918">
        <v>24.978517999883799</v>
      </c>
      <c r="AK326" s="918">
        <v>4.51663078004725</v>
      </c>
      <c r="AM326" s="919">
        <v>72.469520988895553</v>
      </c>
    </row>
    <row r="327" spans="1:39" x14ac:dyDescent="0.4">
      <c r="A327" s="912">
        <v>59600</v>
      </c>
      <c r="B327" s="912" t="s">
        <v>1156</v>
      </c>
      <c r="C327" s="913">
        <v>42643</v>
      </c>
      <c r="D327" s="912">
        <v>2016</v>
      </c>
      <c r="E327" s="912" t="s">
        <v>8</v>
      </c>
      <c r="F327" s="912" t="s">
        <v>41</v>
      </c>
      <c r="G327" s="912">
        <v>35.822341000000002</v>
      </c>
      <c r="H327" s="912">
        <v>-119.039271</v>
      </c>
      <c r="I327" s="914">
        <v>5.3359831050000004</v>
      </c>
      <c r="J327" s="912" t="s">
        <v>103</v>
      </c>
      <c r="K327" s="912" t="s">
        <v>828</v>
      </c>
      <c r="L327" s="915">
        <v>26</v>
      </c>
      <c r="M327" s="915">
        <v>20</v>
      </c>
      <c r="N327" s="915">
        <v>1.3</v>
      </c>
      <c r="O327" s="912" t="s">
        <v>180</v>
      </c>
      <c r="P327" s="912" t="s">
        <v>805</v>
      </c>
      <c r="Q327" s="912" t="s">
        <v>180</v>
      </c>
      <c r="R327" s="912">
        <v>180</v>
      </c>
      <c r="AG327" s="917">
        <v>0.28997716894977171</v>
      </c>
      <c r="AH327" s="917">
        <v>0.28472602739726027</v>
      </c>
      <c r="AI327" s="917">
        <v>0.2864954337899544</v>
      </c>
      <c r="AJ327" s="918">
        <v>24.247643716700502</v>
      </c>
      <c r="AK327" s="918">
        <v>4.6948663644554101</v>
      </c>
      <c r="AL327" s="919">
        <v>73.503384351934471</v>
      </c>
      <c r="AM327" s="919">
        <v>90.277140448670934</v>
      </c>
    </row>
    <row r="328" spans="1:39" x14ac:dyDescent="0.4">
      <c r="A328" s="912">
        <v>60078</v>
      </c>
      <c r="B328" s="912" t="s">
        <v>1157</v>
      </c>
      <c r="C328" s="913">
        <v>42735</v>
      </c>
      <c r="D328" s="912">
        <v>2016</v>
      </c>
      <c r="E328" s="912" t="s">
        <v>8</v>
      </c>
      <c r="F328" s="912" t="s">
        <v>41</v>
      </c>
      <c r="G328" s="912">
        <v>35.856278000000003</v>
      </c>
      <c r="H328" s="912">
        <v>-119.068414</v>
      </c>
      <c r="I328" s="914">
        <v>5.3359831050000004</v>
      </c>
      <c r="J328" s="912" t="s">
        <v>103</v>
      </c>
      <c r="K328" s="912" t="s">
        <v>828</v>
      </c>
      <c r="L328" s="915">
        <v>26.189399999999999</v>
      </c>
      <c r="M328" s="915">
        <v>20</v>
      </c>
      <c r="N328" s="915">
        <v>1.3094699999999999</v>
      </c>
      <c r="O328" s="912" t="s">
        <v>180</v>
      </c>
      <c r="P328" s="912" t="s">
        <v>805</v>
      </c>
      <c r="Q328" s="912" t="s">
        <v>180</v>
      </c>
      <c r="R328" s="912">
        <v>180</v>
      </c>
      <c r="AG328" s="917">
        <v>0.30581050228310502</v>
      </c>
      <c r="AH328" s="917">
        <v>0.29933789954337897</v>
      </c>
      <c r="AI328" s="917">
        <v>0.26675799086757984</v>
      </c>
      <c r="AJ328" s="918">
        <v>24.143748572449901</v>
      </c>
      <c r="AK328" s="918">
        <v>5.0331251544568101</v>
      </c>
      <c r="AL328" s="919">
        <v>53.697203498830198</v>
      </c>
      <c r="AM328" s="919">
        <v>71.88896217336314</v>
      </c>
    </row>
    <row r="329" spans="1:39" x14ac:dyDescent="0.4">
      <c r="A329" s="912">
        <v>60079</v>
      </c>
      <c r="B329" s="912" t="s">
        <v>1158</v>
      </c>
      <c r="C329" s="913">
        <v>42735</v>
      </c>
      <c r="D329" s="912">
        <v>2016</v>
      </c>
      <c r="E329" s="912" t="s">
        <v>8</v>
      </c>
      <c r="F329" s="912" t="s">
        <v>41</v>
      </c>
      <c r="G329" s="912">
        <v>35.844166999999999</v>
      </c>
      <c r="H329" s="912">
        <v>-119.06806899999999</v>
      </c>
      <c r="I329" s="914">
        <v>5.3359831050000004</v>
      </c>
      <c r="J329" s="912" t="s">
        <v>103</v>
      </c>
      <c r="K329" s="912" t="s">
        <v>828</v>
      </c>
      <c r="L329" s="915">
        <v>26.189399999999999</v>
      </c>
      <c r="M329" s="915">
        <v>20</v>
      </c>
      <c r="N329" s="915">
        <v>1.3094699999999999</v>
      </c>
      <c r="O329" s="912" t="s">
        <v>180</v>
      </c>
      <c r="P329" s="912" t="s">
        <v>805</v>
      </c>
      <c r="Q329" s="912" t="s">
        <v>180</v>
      </c>
      <c r="R329" s="912">
        <v>180</v>
      </c>
      <c r="AG329" s="917">
        <v>0.30396118721461185</v>
      </c>
      <c r="AH329" s="917">
        <v>0.29837899543378993</v>
      </c>
      <c r="AI329" s="917">
        <v>0.26467465753424657</v>
      </c>
      <c r="AJ329" s="918">
        <v>24.143786838351701</v>
      </c>
      <c r="AK329" s="918">
        <v>5.0713749900955403</v>
      </c>
      <c r="AL329" s="919">
        <v>53.697203498830198</v>
      </c>
      <c r="AM329" s="919">
        <v>80.123989778815769</v>
      </c>
    </row>
    <row r="330" spans="1:39" x14ac:dyDescent="0.4">
      <c r="A330" s="912">
        <v>60081</v>
      </c>
      <c r="B330" s="912" t="s">
        <v>1159</v>
      </c>
      <c r="C330" s="913">
        <v>42735</v>
      </c>
      <c r="D330" s="912">
        <v>2016</v>
      </c>
      <c r="E330" s="912" t="s">
        <v>8</v>
      </c>
      <c r="F330" s="912" t="s">
        <v>41</v>
      </c>
      <c r="G330" s="912">
        <v>35.850403</v>
      </c>
      <c r="H330" s="912">
        <v>-119.02699200000001</v>
      </c>
      <c r="I330" s="914">
        <v>5.3359831050000004</v>
      </c>
      <c r="J330" s="912" t="s">
        <v>103</v>
      </c>
      <c r="K330" s="912" t="s">
        <v>828</v>
      </c>
      <c r="L330" s="915">
        <v>26.189399999999999</v>
      </c>
      <c r="M330" s="915">
        <v>20</v>
      </c>
      <c r="N330" s="915">
        <v>1.3094699999999999</v>
      </c>
      <c r="O330" s="912" t="s">
        <v>180</v>
      </c>
      <c r="P330" s="912" t="s">
        <v>805</v>
      </c>
      <c r="Q330" s="912" t="s">
        <v>180</v>
      </c>
      <c r="R330" s="912">
        <v>180</v>
      </c>
      <c r="AG330" s="917">
        <v>0.3048744292237443</v>
      </c>
      <c r="AH330" s="917">
        <v>0.29876141552511409</v>
      </c>
      <c r="AI330" s="917">
        <v>0.26543949771689496</v>
      </c>
      <c r="AJ330" s="918">
        <v>24.254843299336802</v>
      </c>
      <c r="AK330" s="918">
        <v>5.0575118455610903</v>
      </c>
      <c r="AL330" s="919">
        <v>53.697203498830198</v>
      </c>
      <c r="AM330" s="919">
        <v>74.462634883824208</v>
      </c>
    </row>
    <row r="331" spans="1:39" x14ac:dyDescent="0.4">
      <c r="A331" s="912">
        <v>60039</v>
      </c>
      <c r="B331" s="912" t="s">
        <v>1160</v>
      </c>
      <c r="C331" s="913">
        <v>42551</v>
      </c>
      <c r="D331" s="912">
        <v>2016</v>
      </c>
      <c r="E331" s="912" t="s">
        <v>8</v>
      </c>
      <c r="F331" s="912" t="s">
        <v>41</v>
      </c>
      <c r="G331" s="912">
        <v>37.367440999999999</v>
      </c>
      <c r="H331" s="912">
        <v>-121.14938100000001</v>
      </c>
      <c r="I331" s="914">
        <v>5.2102527396999996</v>
      </c>
      <c r="J331" s="912" t="s">
        <v>103</v>
      </c>
      <c r="K331" s="912" t="s">
        <v>828</v>
      </c>
      <c r="L331" s="915">
        <v>28.024000000000001</v>
      </c>
      <c r="M331" s="915">
        <v>20</v>
      </c>
      <c r="N331" s="915">
        <v>1.4012</v>
      </c>
      <c r="O331" s="912" t="s">
        <v>180</v>
      </c>
      <c r="P331" s="912" t="s">
        <v>805</v>
      </c>
      <c r="Q331" s="912" t="s">
        <v>180</v>
      </c>
      <c r="R331" s="912">
        <v>180</v>
      </c>
      <c r="AG331" s="917">
        <v>0.29258561643835623</v>
      </c>
      <c r="AH331" s="917">
        <v>0.30360159817351606</v>
      </c>
      <c r="AI331" s="917">
        <v>0.29732876712328771</v>
      </c>
      <c r="AJ331" s="918">
        <v>26.586270384899699</v>
      </c>
      <c r="AK331" s="918">
        <v>4.5623372996420404</v>
      </c>
      <c r="AL331" s="919">
        <v>56.213772917396433</v>
      </c>
      <c r="AM331" s="919">
        <v>56.826523010457741</v>
      </c>
    </row>
    <row r="332" spans="1:39" x14ac:dyDescent="0.4">
      <c r="A332" s="912">
        <v>59868</v>
      </c>
      <c r="B332" s="912" t="s">
        <v>1161</v>
      </c>
      <c r="C332" s="913">
        <v>42490</v>
      </c>
      <c r="D332" s="912">
        <v>2016</v>
      </c>
      <c r="E332" s="912" t="s">
        <v>8</v>
      </c>
      <c r="F332" s="912" t="s">
        <v>41</v>
      </c>
      <c r="G332" s="912">
        <v>34.822510999999999</v>
      </c>
      <c r="H332" s="912">
        <v>-118.43802100000001</v>
      </c>
      <c r="I332" s="914">
        <v>5.7788794521</v>
      </c>
      <c r="J332" s="912" t="s">
        <v>103</v>
      </c>
      <c r="K332" s="912" t="s">
        <v>830</v>
      </c>
      <c r="L332" s="915">
        <v>25.5</v>
      </c>
      <c r="M332" s="915">
        <v>20</v>
      </c>
      <c r="N332" s="915">
        <v>1.2749999999999999</v>
      </c>
      <c r="O332" s="912" t="s">
        <v>180</v>
      </c>
      <c r="P332" s="912" t="s">
        <v>805</v>
      </c>
      <c r="Q332" s="912" t="s">
        <v>180</v>
      </c>
      <c r="R332" s="912">
        <v>180</v>
      </c>
      <c r="AG332" s="917">
        <v>0.33902968036529679</v>
      </c>
      <c r="AH332" s="917">
        <v>0.34643264840182658</v>
      </c>
      <c r="AI332" s="917">
        <v>0.32789954337899541</v>
      </c>
      <c r="AJ332" s="918">
        <v>26.312396554519498</v>
      </c>
      <c r="AK332" s="918">
        <v>4.1284696041070497</v>
      </c>
      <c r="AL332" s="919">
        <v>61.044211140401245</v>
      </c>
      <c r="AM332" s="919">
        <v>50.795727505462018</v>
      </c>
    </row>
    <row r="333" spans="1:39" x14ac:dyDescent="0.4">
      <c r="A333" s="912">
        <v>60091</v>
      </c>
      <c r="B333" s="912" t="s">
        <v>1162</v>
      </c>
      <c r="C333" s="913">
        <v>42490</v>
      </c>
      <c r="D333" s="912">
        <v>2016</v>
      </c>
      <c r="E333" s="912" t="s">
        <v>8</v>
      </c>
      <c r="F333" s="912" t="s">
        <v>41</v>
      </c>
      <c r="G333" s="912">
        <v>34.822510999999999</v>
      </c>
      <c r="H333" s="912">
        <v>-118.44442100000001</v>
      </c>
      <c r="I333" s="914">
        <v>5.7788794521</v>
      </c>
      <c r="J333" s="912" t="s">
        <v>103</v>
      </c>
      <c r="K333" s="912" t="s">
        <v>830</v>
      </c>
      <c r="L333" s="915">
        <v>25.5</v>
      </c>
      <c r="M333" s="915">
        <v>20</v>
      </c>
      <c r="N333" s="915">
        <v>1.2749999999999999</v>
      </c>
      <c r="O333" s="912" t="s">
        <v>180</v>
      </c>
      <c r="P333" s="912" t="s">
        <v>805</v>
      </c>
      <c r="Q333" s="912" t="s">
        <v>180</v>
      </c>
      <c r="R333" s="912">
        <v>180</v>
      </c>
      <c r="AG333" s="917">
        <v>0.33832762557077628</v>
      </c>
      <c r="AH333" s="917">
        <v>0.33761415525114158</v>
      </c>
      <c r="AI333" s="917">
        <v>0.31247716894977168</v>
      </c>
      <c r="AJ333" s="918">
        <v>25.858752828798298</v>
      </c>
      <c r="AK333" s="918">
        <v>4.3273290318313897</v>
      </c>
      <c r="AL333" s="919">
        <v>61.267000232154551</v>
      </c>
      <c r="AM333" s="919">
        <v>53.104212016652518</v>
      </c>
    </row>
    <row r="334" spans="1:39" x14ac:dyDescent="0.4">
      <c r="A334" s="912">
        <v>59900</v>
      </c>
      <c r="B334" s="912" t="s">
        <v>1163</v>
      </c>
      <c r="C334" s="913">
        <v>42429</v>
      </c>
      <c r="D334" s="912">
        <v>2016</v>
      </c>
      <c r="E334" s="912" t="s">
        <v>8</v>
      </c>
      <c r="F334" s="912" t="s">
        <v>41</v>
      </c>
      <c r="G334" s="912">
        <v>36.148381000000001</v>
      </c>
      <c r="H334" s="912">
        <v>-119.58944099999999</v>
      </c>
      <c r="I334" s="914">
        <v>5.29148379</v>
      </c>
      <c r="J334" s="912" t="s">
        <v>103</v>
      </c>
      <c r="K334" s="912" t="s">
        <v>828</v>
      </c>
      <c r="L334" s="915">
        <v>28</v>
      </c>
      <c r="M334" s="915">
        <v>21.19</v>
      </c>
      <c r="N334" s="915">
        <v>1.3213780084945701</v>
      </c>
      <c r="O334" s="912" t="s">
        <v>180</v>
      </c>
      <c r="P334" s="912" t="s">
        <v>805</v>
      </c>
      <c r="Q334" s="912" t="s">
        <v>180</v>
      </c>
      <c r="R334" s="912">
        <v>180</v>
      </c>
      <c r="AG334" s="917">
        <v>0.29740296803652966</v>
      </c>
      <c r="AH334" s="917">
        <v>0.29998287671232876</v>
      </c>
      <c r="AI334" s="917">
        <v>0.2839897260273973</v>
      </c>
      <c r="AJ334" s="918">
        <v>9.4083732054242102</v>
      </c>
      <c r="AK334" s="918">
        <v>4.5487485775101604</v>
      </c>
      <c r="AM334" s="919">
        <v>66.213578342242357</v>
      </c>
    </row>
    <row r="335" spans="1:39" x14ac:dyDescent="0.4">
      <c r="A335" s="912">
        <v>59964</v>
      </c>
      <c r="B335" s="912" t="s">
        <v>1164</v>
      </c>
      <c r="C335" s="913">
        <v>42725</v>
      </c>
      <c r="D335" s="912">
        <v>2016</v>
      </c>
      <c r="E335" s="912" t="s">
        <v>8</v>
      </c>
      <c r="F335" s="912" t="s">
        <v>41</v>
      </c>
      <c r="G335" s="912">
        <v>34.726981000000002</v>
      </c>
      <c r="H335" s="912">
        <v>-118.303251</v>
      </c>
      <c r="I335" s="914">
        <v>5.7811771690000002</v>
      </c>
      <c r="J335" s="912" t="s">
        <v>103</v>
      </c>
      <c r="K335" s="912" t="s">
        <v>828</v>
      </c>
      <c r="L335" s="915">
        <v>51.136000000000003</v>
      </c>
      <c r="M335" s="915">
        <v>40</v>
      </c>
      <c r="N335" s="915">
        <v>1.2784</v>
      </c>
      <c r="O335" s="912" t="s">
        <v>180</v>
      </c>
      <c r="P335" s="912" t="s">
        <v>805</v>
      </c>
      <c r="Q335" s="912" t="s">
        <v>180</v>
      </c>
      <c r="R335" s="912">
        <v>180</v>
      </c>
      <c r="AG335" s="917">
        <v>0.31497431506849316</v>
      </c>
      <c r="AH335" s="917">
        <v>0.33087043378995434</v>
      </c>
      <c r="AI335" s="917">
        <v>0.31600742009132421</v>
      </c>
      <c r="AJ335" s="918">
        <v>26.055873165084801</v>
      </c>
      <c r="AK335" s="918">
        <v>4.2812220665880396</v>
      </c>
      <c r="AL335" s="919">
        <v>56.026393674338351</v>
      </c>
      <c r="AM335" s="919">
        <v>58.150481158900931</v>
      </c>
    </row>
    <row r="336" spans="1:39" x14ac:dyDescent="0.4">
      <c r="A336" s="912">
        <v>59317</v>
      </c>
      <c r="B336" s="912" t="s">
        <v>1165</v>
      </c>
      <c r="C336" s="913">
        <v>42713</v>
      </c>
      <c r="D336" s="912">
        <v>2016</v>
      </c>
      <c r="E336" s="912" t="s">
        <v>99</v>
      </c>
      <c r="F336" s="912" t="s">
        <v>41</v>
      </c>
      <c r="G336" s="912">
        <v>35.251790999999997</v>
      </c>
      <c r="H336" s="912">
        <v>-118.024281</v>
      </c>
      <c r="I336" s="914">
        <v>5.8451440639000003</v>
      </c>
      <c r="J336" s="912" t="s">
        <v>103</v>
      </c>
      <c r="K336" s="912" t="s">
        <v>828</v>
      </c>
      <c r="L336" s="915">
        <v>56.47</v>
      </c>
      <c r="M336" s="915">
        <v>50</v>
      </c>
      <c r="N336" s="915">
        <v>1.1294</v>
      </c>
      <c r="O336" s="912" t="s">
        <v>180</v>
      </c>
      <c r="P336" s="912" t="s">
        <v>805</v>
      </c>
      <c r="Q336" s="912" t="s">
        <v>180</v>
      </c>
      <c r="R336" s="912">
        <v>180</v>
      </c>
      <c r="S336" s="916" t="s">
        <v>907</v>
      </c>
      <c r="T336" s="916" t="s">
        <v>969</v>
      </c>
      <c r="U336" s="912">
        <v>2018</v>
      </c>
      <c r="V336" s="912">
        <v>36</v>
      </c>
      <c r="W336" s="912">
        <v>18</v>
      </c>
      <c r="AG336" s="917">
        <v>0.26436301369863013</v>
      </c>
      <c r="AH336" s="917">
        <v>0.28615753424657536</v>
      </c>
      <c r="AI336" s="917">
        <v>0.28062785388127853</v>
      </c>
      <c r="AJ336" s="918"/>
      <c r="AK336" s="918"/>
      <c r="AL336" s="919">
        <v>54.630616138445191</v>
      </c>
      <c r="AM336" s="919">
        <v>62.404322027444742</v>
      </c>
    </row>
    <row r="337" spans="1:39" x14ac:dyDescent="0.4">
      <c r="A337" s="912">
        <v>60186</v>
      </c>
      <c r="B337" s="912" t="s">
        <v>1166</v>
      </c>
      <c r="C337" s="913">
        <v>42720</v>
      </c>
      <c r="D337" s="912">
        <v>2016</v>
      </c>
      <c r="E337" s="912" t="s">
        <v>8</v>
      </c>
      <c r="F337" s="912" t="s">
        <v>41</v>
      </c>
      <c r="G337" s="912">
        <v>34.656120999999999</v>
      </c>
      <c r="H337" s="912">
        <v>-118.290481</v>
      </c>
      <c r="I337" s="914">
        <v>5.7423842466000004</v>
      </c>
      <c r="J337" s="912" t="s">
        <v>103</v>
      </c>
      <c r="K337" s="912" t="s">
        <v>828</v>
      </c>
      <c r="L337" s="915">
        <v>62.5</v>
      </c>
      <c r="M337" s="915">
        <v>50</v>
      </c>
      <c r="N337" s="915">
        <v>1.25</v>
      </c>
      <c r="O337" s="912" t="s">
        <v>180</v>
      </c>
      <c r="P337" s="912" t="s">
        <v>805</v>
      </c>
      <c r="Q337" s="912" t="s">
        <v>180</v>
      </c>
      <c r="R337" s="912">
        <v>180</v>
      </c>
      <c r="AG337" s="917">
        <v>0.30110045662100454</v>
      </c>
      <c r="AH337" s="917">
        <v>0.30241780821917807</v>
      </c>
      <c r="AI337" s="917">
        <v>0.29242009132420094</v>
      </c>
      <c r="AJ337" s="918">
        <v>25.234726929510401</v>
      </c>
      <c r="AK337" s="918">
        <v>4.6228678969233803</v>
      </c>
      <c r="AL337" s="919">
        <v>46.835750110018289</v>
      </c>
      <c r="AM337" s="919">
        <v>57.360344869871795</v>
      </c>
    </row>
    <row r="338" spans="1:39" x14ac:dyDescent="0.4">
      <c r="A338" s="912">
        <v>60590</v>
      </c>
      <c r="B338" s="912" t="s">
        <v>1167</v>
      </c>
      <c r="C338" s="913">
        <v>42735</v>
      </c>
      <c r="D338" s="912">
        <v>2016</v>
      </c>
      <c r="E338" s="912" t="s">
        <v>8</v>
      </c>
      <c r="F338" s="912" t="s">
        <v>41</v>
      </c>
      <c r="G338" s="912">
        <v>34.840150999999999</v>
      </c>
      <c r="H338" s="912">
        <v>-118.391161</v>
      </c>
      <c r="I338" s="914">
        <v>5.7757949772000003</v>
      </c>
      <c r="J338" s="912" t="s">
        <v>103</v>
      </c>
      <c r="K338" s="912" t="s">
        <v>828</v>
      </c>
      <c r="L338" s="915">
        <v>67.400000000000006</v>
      </c>
      <c r="M338" s="915">
        <v>54</v>
      </c>
      <c r="N338" s="915">
        <v>1.24814814814814</v>
      </c>
      <c r="O338" s="912" t="s">
        <v>180</v>
      </c>
      <c r="P338" s="912" t="s">
        <v>805</v>
      </c>
      <c r="Q338" s="912" t="s">
        <v>180</v>
      </c>
      <c r="R338" s="912">
        <v>180</v>
      </c>
      <c r="AG338" s="917">
        <v>0.31782090309487571</v>
      </c>
      <c r="AH338" s="917">
        <v>0.32270209707424319</v>
      </c>
      <c r="AI338" s="917">
        <v>0.31485709453745986</v>
      </c>
      <c r="AJ338" s="918">
        <v>25.982582384666198</v>
      </c>
      <c r="AK338" s="918">
        <v>4.2989304105567001</v>
      </c>
      <c r="AL338" s="919">
        <v>42.609640565207329</v>
      </c>
      <c r="AM338" s="919">
        <v>69.969836388907936</v>
      </c>
    </row>
    <row r="339" spans="1:39" x14ac:dyDescent="0.4">
      <c r="A339" s="912">
        <v>60591</v>
      </c>
      <c r="B339" s="912" t="s">
        <v>1168</v>
      </c>
      <c r="C339" s="913">
        <v>42735</v>
      </c>
      <c r="D339" s="912">
        <v>2016</v>
      </c>
      <c r="E339" s="912" t="s">
        <v>8</v>
      </c>
      <c r="F339" s="912" t="s">
        <v>41</v>
      </c>
      <c r="G339" s="912">
        <v>34.830401000000002</v>
      </c>
      <c r="H339" s="912">
        <v>-118.395841</v>
      </c>
      <c r="I339" s="914">
        <v>5.7757949772000003</v>
      </c>
      <c r="J339" s="912" t="s">
        <v>103</v>
      </c>
      <c r="K339" s="912" t="s">
        <v>828</v>
      </c>
      <c r="L339" s="915">
        <v>67.400000000000006</v>
      </c>
      <c r="M339" s="915">
        <v>54</v>
      </c>
      <c r="N339" s="915">
        <v>1.24814814814814</v>
      </c>
      <c r="O339" s="912" t="s">
        <v>180</v>
      </c>
      <c r="P339" s="912" t="s">
        <v>805</v>
      </c>
      <c r="Q339" s="912" t="s">
        <v>180</v>
      </c>
      <c r="R339" s="912">
        <v>180</v>
      </c>
      <c r="AG339" s="917">
        <v>0.32064941653982748</v>
      </c>
      <c r="AH339" s="917">
        <v>0.33159352274649079</v>
      </c>
      <c r="AI339" s="917">
        <v>0.3292089463893117</v>
      </c>
      <c r="AJ339" s="918">
        <v>26.158271872089799</v>
      </c>
      <c r="AK339" s="918">
        <v>4.1150176915854804</v>
      </c>
      <c r="AL339" s="919">
        <v>43.262201020825145</v>
      </c>
      <c r="AM339" s="919">
        <v>68.246963657475845</v>
      </c>
    </row>
    <row r="340" spans="1:39" x14ac:dyDescent="0.4">
      <c r="A340" s="912">
        <v>59316</v>
      </c>
      <c r="B340" s="912" t="s">
        <v>1169</v>
      </c>
      <c r="C340" s="913">
        <v>42713</v>
      </c>
      <c r="D340" s="912">
        <v>2016</v>
      </c>
      <c r="E340" s="912" t="s">
        <v>99</v>
      </c>
      <c r="F340" s="912" t="s">
        <v>41</v>
      </c>
      <c r="G340" s="912">
        <v>35.248480999999998</v>
      </c>
      <c r="H340" s="912">
        <v>-118.00881099999999</v>
      </c>
      <c r="I340" s="914">
        <v>5.8451440639000003</v>
      </c>
      <c r="J340" s="912" t="s">
        <v>103</v>
      </c>
      <c r="K340" s="912" t="s">
        <v>828</v>
      </c>
      <c r="L340" s="915">
        <v>62.95</v>
      </c>
      <c r="M340" s="915">
        <v>56</v>
      </c>
      <c r="N340" s="915">
        <v>1.1241071428571401</v>
      </c>
      <c r="O340" s="912" t="s">
        <v>180</v>
      </c>
      <c r="P340" s="912" t="s">
        <v>805</v>
      </c>
      <c r="Q340" s="912" t="s">
        <v>180</v>
      </c>
      <c r="R340" s="912">
        <v>180</v>
      </c>
      <c r="AG340" s="917">
        <v>0.26908838878016961</v>
      </c>
      <c r="AH340" s="917">
        <v>0.29157901174168299</v>
      </c>
      <c r="AI340" s="917">
        <v>0.28171681343770383</v>
      </c>
      <c r="AJ340" s="918"/>
      <c r="AK340" s="918"/>
      <c r="AL340" s="919">
        <v>54.630616138445191</v>
      </c>
      <c r="AM340" s="919">
        <v>59.631721960308056</v>
      </c>
    </row>
    <row r="341" spans="1:39" x14ac:dyDescent="0.4">
      <c r="A341" s="912">
        <v>59523</v>
      </c>
      <c r="B341" s="912" t="s">
        <v>1170</v>
      </c>
      <c r="C341" s="913">
        <v>42612</v>
      </c>
      <c r="D341" s="912">
        <v>2016</v>
      </c>
      <c r="E341" s="912" t="s">
        <v>8</v>
      </c>
      <c r="F341" s="912" t="s">
        <v>41</v>
      </c>
      <c r="G341" s="912">
        <v>36.392040999999999</v>
      </c>
      <c r="H341" s="912">
        <v>-120.238331</v>
      </c>
      <c r="I341" s="914">
        <v>5.3629392694</v>
      </c>
      <c r="J341" s="912" t="s">
        <v>103</v>
      </c>
      <c r="K341" s="912" t="s">
        <v>828</v>
      </c>
      <c r="L341" s="915">
        <v>84</v>
      </c>
      <c r="M341" s="915">
        <v>60</v>
      </c>
      <c r="N341" s="915">
        <v>1.4</v>
      </c>
      <c r="O341" s="912" t="s">
        <v>180</v>
      </c>
      <c r="P341" s="912" t="s">
        <v>805</v>
      </c>
      <c r="Q341" s="912" t="s">
        <v>180</v>
      </c>
      <c r="R341" s="912">
        <v>179</v>
      </c>
      <c r="AG341" s="917">
        <v>0.28345129375951295</v>
      </c>
      <c r="AH341" s="917">
        <v>0.30846461187214613</v>
      </c>
      <c r="AI341" s="917">
        <v>0.27498477929984777</v>
      </c>
      <c r="AJ341" s="918">
        <v>21.2577084378626</v>
      </c>
      <c r="AK341" s="918">
        <v>4.7766678549086299</v>
      </c>
      <c r="AL341" s="919">
        <v>48.013278402974613</v>
      </c>
      <c r="AM341" s="919">
        <v>56.963174448924107</v>
      </c>
    </row>
    <row r="342" spans="1:39" x14ac:dyDescent="0.4">
      <c r="A342" s="912">
        <v>60389</v>
      </c>
      <c r="B342" s="912" t="s">
        <v>1171</v>
      </c>
      <c r="C342" s="913">
        <v>42612</v>
      </c>
      <c r="D342" s="912">
        <v>2016</v>
      </c>
      <c r="E342" s="912" t="s">
        <v>99</v>
      </c>
      <c r="F342" s="912" t="s">
        <v>41</v>
      </c>
      <c r="G342" s="912">
        <v>35.204730999999903</v>
      </c>
      <c r="H342" s="912">
        <v>-118.068750999999</v>
      </c>
      <c r="I342" s="914">
        <v>5.8451440639000003</v>
      </c>
      <c r="J342" s="912" t="s">
        <v>103</v>
      </c>
      <c r="K342" s="912" t="s">
        <v>828</v>
      </c>
      <c r="L342" s="915">
        <v>78</v>
      </c>
      <c r="M342" s="915">
        <v>62</v>
      </c>
      <c r="N342" s="915">
        <v>1.25806451612903</v>
      </c>
      <c r="O342" s="912" t="s">
        <v>180</v>
      </c>
      <c r="P342" s="912" t="s">
        <v>805</v>
      </c>
      <c r="Q342" s="912" t="s">
        <v>180</v>
      </c>
      <c r="R342" s="912">
        <v>180</v>
      </c>
      <c r="AG342" s="917">
        <v>0.3276789659743703</v>
      </c>
      <c r="AH342" s="917">
        <v>0.32600714390926505</v>
      </c>
      <c r="AI342" s="917">
        <v>0.30083222860509645</v>
      </c>
      <c r="AJ342" s="918"/>
      <c r="AK342" s="918"/>
      <c r="AL342" s="919">
        <v>57.791921562831128</v>
      </c>
      <c r="AM342" s="919">
        <v>69.174585566179474</v>
      </c>
    </row>
    <row r="343" spans="1:39" x14ac:dyDescent="0.4">
      <c r="A343" s="912">
        <v>59977</v>
      </c>
      <c r="B343" s="912" t="s">
        <v>1172</v>
      </c>
      <c r="C343" s="913">
        <v>42735</v>
      </c>
      <c r="D343" s="912">
        <v>2016</v>
      </c>
      <c r="E343" s="912" t="s">
        <v>8</v>
      </c>
      <c r="F343" s="912" t="s">
        <v>41</v>
      </c>
      <c r="G343" s="912">
        <v>34.836561000000003</v>
      </c>
      <c r="H343" s="912">
        <v>-118.483661</v>
      </c>
      <c r="I343" s="914">
        <v>5.7788794521</v>
      </c>
      <c r="J343" s="912" t="s">
        <v>103</v>
      </c>
      <c r="K343" s="912" t="s">
        <v>828</v>
      </c>
      <c r="L343" s="915">
        <v>94.9</v>
      </c>
      <c r="M343" s="915">
        <v>75</v>
      </c>
      <c r="N343" s="915">
        <v>1.2653333333333301</v>
      </c>
      <c r="O343" s="912" t="s">
        <v>180</v>
      </c>
      <c r="P343" s="912" t="s">
        <v>805</v>
      </c>
      <c r="Q343" s="912" t="s">
        <v>180</v>
      </c>
      <c r="R343" s="912">
        <v>180</v>
      </c>
      <c r="AG343" s="917">
        <v>0.32176103500761033</v>
      </c>
      <c r="AH343" s="917">
        <v>0.34899543378995435</v>
      </c>
      <c r="AI343" s="917">
        <v>0.32767884322678842</v>
      </c>
      <c r="AJ343" s="918">
        <v>26.097968056845801</v>
      </c>
      <c r="AK343" s="918">
        <v>4.1359492405633098</v>
      </c>
      <c r="AL343" s="919">
        <v>54.895855942905136</v>
      </c>
      <c r="AM343" s="919">
        <v>63.87820579038447</v>
      </c>
    </row>
    <row r="344" spans="1:39" x14ac:dyDescent="0.4">
      <c r="A344" s="912">
        <v>60185</v>
      </c>
      <c r="B344" s="912" t="s">
        <v>1173</v>
      </c>
      <c r="C344" s="913">
        <v>42724</v>
      </c>
      <c r="D344" s="912">
        <v>2016</v>
      </c>
      <c r="E344" s="912" t="s">
        <v>8</v>
      </c>
      <c r="F344" s="912" t="s">
        <v>41</v>
      </c>
      <c r="G344" s="912">
        <v>34.655693999999997</v>
      </c>
      <c r="H344" s="912">
        <v>-118.29816599999999</v>
      </c>
      <c r="I344" s="914">
        <v>5.7423842466000004</v>
      </c>
      <c r="J344" s="912" t="s">
        <v>103</v>
      </c>
      <c r="K344" s="912" t="s">
        <v>828</v>
      </c>
      <c r="L344" s="915">
        <v>106.3</v>
      </c>
      <c r="M344" s="915">
        <v>85</v>
      </c>
      <c r="N344" s="915">
        <v>1.25058823529411</v>
      </c>
      <c r="O344" s="912" t="s">
        <v>180</v>
      </c>
      <c r="P344" s="912" t="s">
        <v>805</v>
      </c>
      <c r="Q344" s="912" t="s">
        <v>180</v>
      </c>
      <c r="R344" s="912">
        <v>180</v>
      </c>
      <c r="AG344" s="917">
        <v>0.2997945205479452</v>
      </c>
      <c r="AH344" s="917">
        <v>0.30071716357775985</v>
      </c>
      <c r="AI344" s="917">
        <v>0.29391888262154175</v>
      </c>
      <c r="AJ344" s="918">
        <v>25.590432441799301</v>
      </c>
      <c r="AK344" s="918">
        <v>4.6006245854051802</v>
      </c>
      <c r="AL344" s="919">
        <v>49.223284162138249</v>
      </c>
      <c r="AM344" s="919">
        <v>56.980025061659028</v>
      </c>
    </row>
    <row r="345" spans="1:39" x14ac:dyDescent="0.4">
      <c r="A345" s="912">
        <v>59976</v>
      </c>
      <c r="B345" s="912" t="s">
        <v>1174</v>
      </c>
      <c r="C345" s="913">
        <v>42735</v>
      </c>
      <c r="D345" s="912">
        <v>2016</v>
      </c>
      <c r="E345" s="912" t="s">
        <v>8</v>
      </c>
      <c r="F345" s="912" t="s">
        <v>41</v>
      </c>
      <c r="G345" s="912">
        <v>34.844591000000001</v>
      </c>
      <c r="H345" s="912">
        <v>-118.450811</v>
      </c>
      <c r="I345" s="914">
        <v>5.7788794521</v>
      </c>
      <c r="J345" s="912" t="s">
        <v>103</v>
      </c>
      <c r="K345" s="912" t="s">
        <v>828</v>
      </c>
      <c r="L345" s="915">
        <v>130.80000000000001</v>
      </c>
      <c r="M345" s="915">
        <v>100</v>
      </c>
      <c r="N345" s="915">
        <v>1.3080000000000001</v>
      </c>
      <c r="O345" s="912" t="s">
        <v>180</v>
      </c>
      <c r="P345" s="912" t="s">
        <v>805</v>
      </c>
      <c r="Q345" s="912" t="s">
        <v>180</v>
      </c>
      <c r="R345" s="912">
        <v>179</v>
      </c>
      <c r="AG345" s="917">
        <v>0.30931735159817353</v>
      </c>
      <c r="AH345" s="917">
        <v>0.32863356164383561</v>
      </c>
      <c r="AI345" s="917">
        <v>0.32261073059360729</v>
      </c>
      <c r="AJ345" s="918">
        <v>26.1960559266224</v>
      </c>
      <c r="AK345" s="918">
        <v>4.19791771317791</v>
      </c>
      <c r="AM345" s="919">
        <v>64.949963257753495</v>
      </c>
    </row>
    <row r="346" spans="1:39" x14ac:dyDescent="0.4">
      <c r="A346" s="912">
        <v>59150</v>
      </c>
      <c r="B346" s="912" t="s">
        <v>1175</v>
      </c>
      <c r="C346" s="913">
        <v>42605</v>
      </c>
      <c r="D346" s="912">
        <v>2016</v>
      </c>
      <c r="E346" s="912" t="s">
        <v>8</v>
      </c>
      <c r="F346" s="912" t="s">
        <v>41</v>
      </c>
      <c r="G346" s="912">
        <v>36.233341000000003</v>
      </c>
      <c r="H346" s="912">
        <v>-119.913381</v>
      </c>
      <c r="I346" s="914">
        <v>5.3587312784999996</v>
      </c>
      <c r="J346" s="912" t="s">
        <v>103</v>
      </c>
      <c r="K346" s="912" t="s">
        <v>828</v>
      </c>
      <c r="L346" s="915">
        <v>134.4</v>
      </c>
      <c r="M346" s="915">
        <v>100</v>
      </c>
      <c r="N346" s="915">
        <v>1.3440000000000001</v>
      </c>
      <c r="O346" s="912" t="s">
        <v>180</v>
      </c>
      <c r="P346" s="912" t="s">
        <v>805</v>
      </c>
      <c r="Q346" s="912" t="s">
        <v>180</v>
      </c>
      <c r="R346" s="912">
        <v>179</v>
      </c>
      <c r="AG346" s="917">
        <v>0.30232077625570775</v>
      </c>
      <c r="AH346" s="917">
        <v>0.29574315068493157</v>
      </c>
      <c r="AI346" s="917">
        <v>0.2821632420091324</v>
      </c>
      <c r="AJ346" s="918">
        <v>24.2065901359951</v>
      </c>
      <c r="AK346" s="918">
        <v>4.7804554905492402</v>
      </c>
      <c r="AL346" s="919">
        <v>54.421452968467172</v>
      </c>
      <c r="AM346" s="919">
        <v>69.940784096633365</v>
      </c>
    </row>
    <row r="347" spans="1:39" x14ac:dyDescent="0.4">
      <c r="A347" s="912">
        <v>58975</v>
      </c>
      <c r="B347" s="912" t="s">
        <v>1176</v>
      </c>
      <c r="C347" s="913">
        <v>42674</v>
      </c>
      <c r="D347" s="912">
        <v>2016</v>
      </c>
      <c r="E347" s="912" t="s">
        <v>8</v>
      </c>
      <c r="F347" s="912" t="s">
        <v>41</v>
      </c>
      <c r="G347" s="912">
        <v>36.218806000000001</v>
      </c>
      <c r="H347" s="912">
        <v>-119.80583300000001</v>
      </c>
      <c r="I347" s="914">
        <v>5.3183070776000001</v>
      </c>
      <c r="J347" s="912" t="s">
        <v>103</v>
      </c>
      <c r="K347" s="912" t="s">
        <v>828</v>
      </c>
      <c r="L347" s="915">
        <v>127.9</v>
      </c>
      <c r="M347" s="915">
        <v>102</v>
      </c>
      <c r="N347" s="915">
        <v>1.2539215686274501</v>
      </c>
      <c r="O347" s="912" t="s">
        <v>180</v>
      </c>
      <c r="P347" s="912" t="s">
        <v>805</v>
      </c>
      <c r="Q347" s="912" t="s">
        <v>180</v>
      </c>
      <c r="R347" s="912">
        <v>180</v>
      </c>
      <c r="AG347" s="917">
        <v>0.27993105918166356</v>
      </c>
      <c r="AH347" s="917">
        <v>0.28468640881009938</v>
      </c>
      <c r="AI347" s="917">
        <v>0.26456374787357867</v>
      </c>
      <c r="AJ347" s="918">
        <v>24.144003450766199</v>
      </c>
      <c r="AK347" s="918">
        <v>5.0960669957967797</v>
      </c>
      <c r="AL347" s="919">
        <v>85.116521318063178</v>
      </c>
      <c r="AM347" s="919">
        <v>116.12836750674487</v>
      </c>
    </row>
    <row r="348" spans="1:39" x14ac:dyDescent="0.4">
      <c r="A348" s="912">
        <v>59532</v>
      </c>
      <c r="B348" s="912" t="s">
        <v>1177</v>
      </c>
      <c r="C348" s="913">
        <v>42581</v>
      </c>
      <c r="D348" s="912">
        <v>2016</v>
      </c>
      <c r="E348" s="912" t="s">
        <v>99</v>
      </c>
      <c r="F348" s="912" t="s">
        <v>41</v>
      </c>
      <c r="G348" s="912">
        <v>35.251721000000003</v>
      </c>
      <c r="H348" s="912">
        <v>-117.956301</v>
      </c>
      <c r="I348" s="914">
        <v>5.8586210045999998</v>
      </c>
      <c r="J348" s="912" t="s">
        <v>103</v>
      </c>
      <c r="K348" s="912" t="s">
        <v>828</v>
      </c>
      <c r="L348" s="915">
        <v>136.80000000000001</v>
      </c>
      <c r="M348" s="915">
        <v>105</v>
      </c>
      <c r="N348" s="915">
        <v>1.30285714285714</v>
      </c>
      <c r="O348" s="912" t="s">
        <v>180</v>
      </c>
      <c r="P348" s="912" t="s">
        <v>805</v>
      </c>
      <c r="Q348" s="912" t="s">
        <v>180</v>
      </c>
      <c r="R348" s="912">
        <v>179</v>
      </c>
      <c r="AG348" s="917">
        <v>0.3253337682104806</v>
      </c>
      <c r="AH348" s="917">
        <v>0.32397586431833009</v>
      </c>
      <c r="AI348" s="917">
        <v>0.31538269188954121</v>
      </c>
      <c r="AJ348" s="918"/>
      <c r="AK348" s="918"/>
      <c r="AL348" s="919">
        <v>57.682934694433456</v>
      </c>
      <c r="AM348" s="919">
        <v>76.643877582704135</v>
      </c>
    </row>
    <row r="349" spans="1:39" x14ac:dyDescent="0.4">
      <c r="A349" s="912">
        <v>60093</v>
      </c>
      <c r="B349" s="912" t="s">
        <v>1178</v>
      </c>
      <c r="C349" s="913">
        <v>42436</v>
      </c>
      <c r="D349" s="912">
        <v>2016</v>
      </c>
      <c r="E349" s="912" t="s">
        <v>8</v>
      </c>
      <c r="F349" s="912" t="s">
        <v>41</v>
      </c>
      <c r="G349" s="912">
        <v>33.680000999999997</v>
      </c>
      <c r="H349" s="912">
        <v>-114.742001</v>
      </c>
      <c r="I349" s="914">
        <v>5.7975968037000003</v>
      </c>
      <c r="J349" s="912" t="s">
        <v>103</v>
      </c>
      <c r="K349" s="912" t="s">
        <v>828</v>
      </c>
      <c r="L349" s="915">
        <v>154</v>
      </c>
      <c r="M349" s="915">
        <v>109.8</v>
      </c>
      <c r="N349" s="915">
        <v>1.40255009107468</v>
      </c>
      <c r="O349" s="912" t="s">
        <v>180</v>
      </c>
      <c r="P349" s="912" t="s">
        <v>805</v>
      </c>
      <c r="Q349" s="912" t="s">
        <v>180</v>
      </c>
      <c r="R349" s="912">
        <v>181</v>
      </c>
      <c r="AG349" s="917">
        <v>0.28350113531451954</v>
      </c>
      <c r="AH349" s="917">
        <v>0.31070085917941292</v>
      </c>
      <c r="AI349" s="917">
        <v>0.30169319892540186</v>
      </c>
      <c r="AJ349" s="918">
        <v>17.659479647474999</v>
      </c>
      <c r="AK349" s="918">
        <v>4.2378619189443603</v>
      </c>
      <c r="AM349" s="919">
        <v>65.128867024312498</v>
      </c>
    </row>
    <row r="350" spans="1:39" x14ac:dyDescent="0.4">
      <c r="A350" s="912">
        <v>60092</v>
      </c>
      <c r="B350" s="912" t="s">
        <v>1179</v>
      </c>
      <c r="C350" s="913">
        <v>42673</v>
      </c>
      <c r="D350" s="912">
        <v>2016</v>
      </c>
      <c r="E350" s="912" t="s">
        <v>8</v>
      </c>
      <c r="F350" s="912" t="s">
        <v>41</v>
      </c>
      <c r="G350" s="912">
        <v>33.680000999999997</v>
      </c>
      <c r="H350" s="912">
        <v>-114.730001</v>
      </c>
      <c r="I350" s="914">
        <v>5.7975968037000003</v>
      </c>
      <c r="J350" s="912" t="s">
        <v>103</v>
      </c>
      <c r="K350" s="912" t="s">
        <v>828</v>
      </c>
      <c r="L350" s="915">
        <v>161.5</v>
      </c>
      <c r="M350" s="915">
        <v>131.19999999999999</v>
      </c>
      <c r="N350" s="915">
        <v>1.23094512195121</v>
      </c>
      <c r="O350" s="912" t="s">
        <v>180</v>
      </c>
      <c r="P350" s="912" t="s">
        <v>805</v>
      </c>
      <c r="Q350" s="912" t="s">
        <v>180</v>
      </c>
      <c r="R350" s="912">
        <v>181</v>
      </c>
      <c r="AG350" s="917">
        <v>0.30371822446820362</v>
      </c>
      <c r="AH350" s="917">
        <v>0.30025441307495276</v>
      </c>
      <c r="AI350" s="917">
        <v>0.23690868972045889</v>
      </c>
      <c r="AJ350" s="918">
        <v>17.022256125890699</v>
      </c>
      <c r="AK350" s="918">
        <v>5.3314963885231297</v>
      </c>
      <c r="AL350" s="919">
        <v>49.643911089058506</v>
      </c>
      <c r="AM350" s="919">
        <v>73.828394618067819</v>
      </c>
    </row>
    <row r="351" spans="1:39" x14ac:dyDescent="0.4">
      <c r="A351" s="912">
        <v>57491</v>
      </c>
      <c r="B351" s="912" t="s">
        <v>1180</v>
      </c>
      <c r="C351" s="913">
        <v>42490</v>
      </c>
      <c r="D351" s="912">
        <v>2016</v>
      </c>
      <c r="E351" s="912" t="s">
        <v>8</v>
      </c>
      <c r="F351" s="912" t="s">
        <v>41</v>
      </c>
      <c r="G351" s="912">
        <v>32.772224999999999</v>
      </c>
      <c r="H351" s="912">
        <v>-115.77931100000001</v>
      </c>
      <c r="I351" s="914">
        <v>5.7881271689</v>
      </c>
      <c r="J351" s="912" t="s">
        <v>103</v>
      </c>
      <c r="K351" s="912" t="s">
        <v>830</v>
      </c>
      <c r="L351" s="915">
        <v>182.29</v>
      </c>
      <c r="M351" s="915">
        <v>148.69999999999999</v>
      </c>
      <c r="N351" s="915">
        <v>1.2258910558170799</v>
      </c>
      <c r="O351" s="912" t="s">
        <v>180</v>
      </c>
      <c r="P351" s="912" t="s">
        <v>805</v>
      </c>
      <c r="Q351" s="912" t="s">
        <v>180</v>
      </c>
      <c r="R351" s="912">
        <v>180</v>
      </c>
      <c r="AG351" s="917">
        <v>0.29987133543987005</v>
      </c>
      <c r="AH351" s="917">
        <v>0.28962039348631829</v>
      </c>
      <c r="AI351" s="917">
        <v>0.30315320294915143</v>
      </c>
      <c r="AJ351" s="918">
        <v>21.657307030010099</v>
      </c>
      <c r="AK351" s="918">
        <v>4.4102935913922403</v>
      </c>
      <c r="AL351" s="919">
        <v>90.256287176892172</v>
      </c>
      <c r="AM351" s="919">
        <v>68.303367649849207</v>
      </c>
    </row>
    <row r="352" spans="1:39" x14ac:dyDescent="0.4">
      <c r="A352" s="912">
        <v>59840</v>
      </c>
      <c r="B352" s="912" t="s">
        <v>1181</v>
      </c>
      <c r="C352" s="913">
        <v>42643</v>
      </c>
      <c r="D352" s="912">
        <v>2016</v>
      </c>
      <c r="E352" s="912" t="s">
        <v>99</v>
      </c>
      <c r="F352" s="912" t="s">
        <v>41</v>
      </c>
      <c r="G352" s="912">
        <v>35.248251000000003</v>
      </c>
      <c r="H352" s="912">
        <v>-117.972311</v>
      </c>
      <c r="I352" s="914">
        <v>5.8586210045999998</v>
      </c>
      <c r="J352" s="912" t="s">
        <v>103</v>
      </c>
      <c r="K352" s="912" t="s">
        <v>828</v>
      </c>
      <c r="L352" s="915">
        <v>191</v>
      </c>
      <c r="M352" s="915">
        <v>155</v>
      </c>
      <c r="N352" s="915">
        <v>1.2322580645161201</v>
      </c>
      <c r="O352" s="912" t="s">
        <v>180</v>
      </c>
      <c r="P352" s="912" t="s">
        <v>805</v>
      </c>
      <c r="Q352" s="912" t="s">
        <v>180</v>
      </c>
      <c r="R352" s="912">
        <v>179</v>
      </c>
      <c r="AG352" s="917">
        <v>0.3075695978789218</v>
      </c>
      <c r="AH352" s="917">
        <v>0.29973928413610257</v>
      </c>
      <c r="AI352" s="917">
        <v>0.30097289733392252</v>
      </c>
      <c r="AJ352" s="918"/>
      <c r="AK352" s="918"/>
      <c r="AL352" s="919">
        <v>48.674857224043222</v>
      </c>
      <c r="AM352" s="919">
        <v>69.237598886753375</v>
      </c>
    </row>
    <row r="353" spans="1:39" x14ac:dyDescent="0.4">
      <c r="A353" s="912">
        <v>60233</v>
      </c>
      <c r="B353" s="912" t="s">
        <v>1182</v>
      </c>
      <c r="C353" s="913">
        <v>42704</v>
      </c>
      <c r="D353" s="912">
        <v>2016</v>
      </c>
      <c r="E353" s="912" t="s">
        <v>8</v>
      </c>
      <c r="F353" s="912" t="s">
        <v>41</v>
      </c>
      <c r="G353" s="912">
        <v>34.825266999999997</v>
      </c>
      <c r="H353" s="912">
        <v>-118.52498900000001</v>
      </c>
      <c r="I353" s="914">
        <v>5.7571095889999997</v>
      </c>
      <c r="J353" s="912" t="s">
        <v>103</v>
      </c>
      <c r="K353" s="912" t="s">
        <v>828</v>
      </c>
      <c r="L353" s="915">
        <v>248.170731707317</v>
      </c>
      <c r="M353" s="915">
        <v>185</v>
      </c>
      <c r="N353" s="915">
        <v>1.34146341463414</v>
      </c>
      <c r="O353" s="912" t="s">
        <v>180</v>
      </c>
      <c r="P353" s="912" t="s">
        <v>805</v>
      </c>
      <c r="Q353" s="912" t="s">
        <v>180</v>
      </c>
      <c r="R353" s="912">
        <v>180</v>
      </c>
      <c r="AG353" s="917">
        <v>0.33777119585338761</v>
      </c>
      <c r="AH353" s="917">
        <v>0.32477786005183268</v>
      </c>
      <c r="AI353" s="917">
        <v>0.2933728248796742</v>
      </c>
      <c r="AJ353" s="918">
        <v>25.930501199686098</v>
      </c>
      <c r="AK353" s="918">
        <v>4.6039365388673996</v>
      </c>
      <c r="AM353" s="919">
        <v>62.76386730375917</v>
      </c>
    </row>
    <row r="354" spans="1:39" x14ac:dyDescent="0.4">
      <c r="A354" s="912">
        <v>59939</v>
      </c>
      <c r="B354" s="912" t="s">
        <v>1183</v>
      </c>
      <c r="C354" s="913">
        <v>42639</v>
      </c>
      <c r="D354" s="912">
        <v>2016</v>
      </c>
      <c r="E354" s="912" t="s">
        <v>8</v>
      </c>
      <c r="F354" s="912" t="s">
        <v>41</v>
      </c>
      <c r="G354" s="912">
        <v>36.581364999999998</v>
      </c>
      <c r="H354" s="912">
        <v>-120.404471</v>
      </c>
      <c r="I354" s="914">
        <v>5.3029461187000004</v>
      </c>
      <c r="J354" s="912" t="s">
        <v>103</v>
      </c>
      <c r="K354" s="912" t="s">
        <v>828</v>
      </c>
      <c r="L354" s="915">
        <v>257.7</v>
      </c>
      <c r="M354" s="915">
        <v>205.3</v>
      </c>
      <c r="N354" s="915">
        <v>1.25523623964929</v>
      </c>
      <c r="O354" s="912" t="s">
        <v>180</v>
      </c>
      <c r="P354" s="912" t="s">
        <v>805</v>
      </c>
      <c r="Q354" s="912" t="s">
        <v>180</v>
      </c>
      <c r="R354" s="912">
        <v>180</v>
      </c>
      <c r="AG354" s="917">
        <v>0.2532383837440253</v>
      </c>
      <c r="AH354" s="917">
        <v>0.27903202129860072</v>
      </c>
      <c r="AI354" s="917">
        <v>0.27433124929104746</v>
      </c>
      <c r="AJ354" s="918">
        <v>18.480697320075301</v>
      </c>
      <c r="AK354" s="918">
        <v>4.7883053306590799</v>
      </c>
      <c r="AM354" s="919">
        <v>65.476210562573684</v>
      </c>
    </row>
    <row r="355" spans="1:39" x14ac:dyDescent="0.4">
      <c r="A355" s="912">
        <v>58462</v>
      </c>
      <c r="B355" s="912" t="s">
        <v>1184</v>
      </c>
      <c r="C355" s="913">
        <v>42551</v>
      </c>
      <c r="D355" s="912">
        <v>2016</v>
      </c>
      <c r="E355" s="912" t="s">
        <v>8</v>
      </c>
      <c r="F355" s="912" t="s">
        <v>41</v>
      </c>
      <c r="G355" s="912">
        <v>33.692211</v>
      </c>
      <c r="H355" s="912">
        <v>-114.750651</v>
      </c>
      <c r="I355" s="914">
        <v>5.7975968037000003</v>
      </c>
      <c r="J355" s="912" t="s">
        <v>103</v>
      </c>
      <c r="K355" s="912" t="s">
        <v>830</v>
      </c>
      <c r="L355" s="915">
        <v>339.3</v>
      </c>
      <c r="M355" s="915">
        <v>270.60000000000002</v>
      </c>
      <c r="N355" s="915">
        <v>1.2538802660753801</v>
      </c>
      <c r="O355" s="912" t="s">
        <v>180</v>
      </c>
      <c r="P355" s="912" t="s">
        <v>805</v>
      </c>
      <c r="Q355" s="912" t="s">
        <v>180</v>
      </c>
      <c r="R355" s="912">
        <v>180</v>
      </c>
      <c r="AG355" s="917">
        <v>0.31436398735095689</v>
      </c>
      <c r="AH355" s="917">
        <v>0.29568445902391777</v>
      </c>
      <c r="AI355" s="917">
        <v>0.30430389764669752</v>
      </c>
      <c r="AJ355" s="918">
        <v>17.496364668943698</v>
      </c>
      <c r="AK355" s="918">
        <v>4.2195484530985201</v>
      </c>
      <c r="AL355" s="919">
        <v>82.017484107405636</v>
      </c>
      <c r="AM355" s="919">
        <v>63.724701932047573</v>
      </c>
    </row>
    <row r="356" spans="1:39" x14ac:dyDescent="0.4">
      <c r="A356" s="912">
        <v>58646</v>
      </c>
      <c r="B356" s="912" t="s">
        <v>1185</v>
      </c>
      <c r="C356" s="913">
        <v>42582</v>
      </c>
      <c r="D356" s="912">
        <v>2016</v>
      </c>
      <c r="E356" s="912" t="s">
        <v>8</v>
      </c>
      <c r="F356" s="912" t="s">
        <v>41</v>
      </c>
      <c r="G356" s="912">
        <v>35.584941000000001</v>
      </c>
      <c r="H356" s="912">
        <v>-115.435241</v>
      </c>
      <c r="I356" s="914">
        <v>5.7195168949999999</v>
      </c>
      <c r="J356" s="912" t="s">
        <v>103</v>
      </c>
      <c r="K356" s="912" t="s">
        <v>830</v>
      </c>
      <c r="L356" s="915">
        <v>340.4</v>
      </c>
      <c r="M356" s="915">
        <v>299.5</v>
      </c>
      <c r="N356" s="915">
        <v>1.13656093489148</v>
      </c>
      <c r="O356" s="912" t="s">
        <v>831</v>
      </c>
      <c r="P356" s="912" t="s">
        <v>831</v>
      </c>
      <c r="Q356" s="912">
        <v>25</v>
      </c>
      <c r="R356" s="912">
        <v>180</v>
      </c>
      <c r="AG356" s="917">
        <v>0.25070017761718544</v>
      </c>
      <c r="AH356" s="917">
        <v>0.25442785159436193</v>
      </c>
      <c r="AI356" s="917">
        <v>0.24551688125566964</v>
      </c>
      <c r="AJ356" s="918">
        <v>22.262410916314199</v>
      </c>
      <c r="AK356" s="918">
        <v>5.5323756942016402</v>
      </c>
      <c r="AM356" s="919">
        <v>125.49789741834208</v>
      </c>
    </row>
    <row r="357" spans="1:39" x14ac:dyDescent="0.4">
      <c r="A357" s="912">
        <v>60283</v>
      </c>
      <c r="B357" s="912" t="s">
        <v>1186</v>
      </c>
      <c r="C357" s="913">
        <v>42735</v>
      </c>
      <c r="D357" s="912">
        <v>2016</v>
      </c>
      <c r="E357" s="912" t="s">
        <v>99</v>
      </c>
      <c r="F357" s="912" t="s">
        <v>63</v>
      </c>
      <c r="G357" s="912">
        <v>40.230021000000001</v>
      </c>
      <c r="H357" s="912">
        <v>-105.029831</v>
      </c>
      <c r="I357" s="914">
        <v>4.5346242008999997</v>
      </c>
      <c r="J357" s="912" t="s">
        <v>103</v>
      </c>
      <c r="K357" s="912" t="s">
        <v>830</v>
      </c>
      <c r="L357" s="915">
        <v>8.5</v>
      </c>
      <c r="M357" s="915">
        <v>6.5</v>
      </c>
      <c r="N357" s="915">
        <v>1.3076923076922999</v>
      </c>
      <c r="O357" s="912" t="s">
        <v>180</v>
      </c>
      <c r="P357" s="912" t="s">
        <v>805</v>
      </c>
      <c r="Q357" s="912" t="s">
        <v>180</v>
      </c>
      <c r="R357" s="912">
        <v>180</v>
      </c>
      <c r="AG357" s="917">
        <v>0.25377590446083598</v>
      </c>
      <c r="AH357" s="917">
        <v>0.25809624165788553</v>
      </c>
      <c r="AI357" s="917">
        <v>0.24358974358974358</v>
      </c>
      <c r="AJ357" s="918"/>
      <c r="AK357" s="918"/>
      <c r="AM357" s="919">
        <v>86.296819266511363</v>
      </c>
    </row>
    <row r="358" spans="1:39" x14ac:dyDescent="0.4">
      <c r="A358" s="912">
        <v>60511</v>
      </c>
      <c r="B358" s="912" t="s">
        <v>1187</v>
      </c>
      <c r="C358" s="913">
        <v>42664</v>
      </c>
      <c r="D358" s="912">
        <v>2016</v>
      </c>
      <c r="E358" s="912" t="s">
        <v>99</v>
      </c>
      <c r="F358" s="912" t="s">
        <v>63</v>
      </c>
      <c r="G358" s="912">
        <v>38.601851000000003</v>
      </c>
      <c r="H358" s="912">
        <v>-104.693851</v>
      </c>
      <c r="I358" s="914">
        <v>5.0011926941000002</v>
      </c>
      <c r="J358" s="912" t="s">
        <v>103</v>
      </c>
      <c r="K358" s="912" t="s">
        <v>828</v>
      </c>
      <c r="L358" s="915">
        <v>13.9</v>
      </c>
      <c r="M358" s="915">
        <v>10</v>
      </c>
      <c r="N358" s="915">
        <v>1.39</v>
      </c>
      <c r="O358" s="912" t="s">
        <v>180</v>
      </c>
      <c r="P358" s="912" t="s">
        <v>805</v>
      </c>
      <c r="Q358" s="912" t="s">
        <v>180</v>
      </c>
      <c r="R358" s="912">
        <v>181</v>
      </c>
      <c r="AG358" s="917">
        <v>0.25101598173515982</v>
      </c>
      <c r="AH358" s="917">
        <v>0.31093607305936077</v>
      </c>
      <c r="AI358" s="917">
        <v>0.27117579908675804</v>
      </c>
      <c r="AJ358" s="918"/>
      <c r="AK358" s="918"/>
      <c r="AM358" s="919">
        <v>61.573390121924355</v>
      </c>
    </row>
    <row r="359" spans="1:39" x14ac:dyDescent="0.4">
      <c r="A359" s="912">
        <v>60764</v>
      </c>
      <c r="B359" s="912" t="s">
        <v>1188</v>
      </c>
      <c r="C359" s="913">
        <v>42735</v>
      </c>
      <c r="D359" s="912">
        <v>2016</v>
      </c>
      <c r="E359" s="912" t="s">
        <v>99</v>
      </c>
      <c r="F359" s="912" t="s">
        <v>63</v>
      </c>
      <c r="G359" s="912">
        <v>39.792740999999999</v>
      </c>
      <c r="H359" s="912">
        <v>-104.437691</v>
      </c>
      <c r="I359" s="914">
        <v>4.8457230594</v>
      </c>
      <c r="J359" s="912" t="s">
        <v>103</v>
      </c>
      <c r="K359" s="912" t="s">
        <v>828</v>
      </c>
      <c r="L359" s="915">
        <v>16.0398</v>
      </c>
      <c r="M359" s="915">
        <v>12.831</v>
      </c>
      <c r="N359" s="915">
        <v>1.2500818330605501</v>
      </c>
      <c r="O359" s="912" t="s">
        <v>180</v>
      </c>
      <c r="P359" s="912" t="s">
        <v>805</v>
      </c>
      <c r="Q359" s="912" t="s">
        <v>180</v>
      </c>
      <c r="R359" s="912">
        <v>180</v>
      </c>
      <c r="AG359" s="917">
        <v>0.25930706490310101</v>
      </c>
      <c r="AH359" s="917">
        <v>0.26404017951671693</v>
      </c>
      <c r="AI359" s="917">
        <v>0.26010777978134431</v>
      </c>
      <c r="AJ359" s="918">
        <v>23.412110224120401</v>
      </c>
      <c r="AK359" s="918">
        <v>11.326684090000001</v>
      </c>
      <c r="AM359" s="919">
        <v>68.617028353268353</v>
      </c>
    </row>
    <row r="360" spans="1:39" x14ac:dyDescent="0.4">
      <c r="A360" s="912">
        <v>60023</v>
      </c>
      <c r="B360" s="912" t="s">
        <v>1189</v>
      </c>
      <c r="C360" s="913">
        <v>42551</v>
      </c>
      <c r="D360" s="912">
        <v>2016</v>
      </c>
      <c r="E360" s="912" t="s">
        <v>99</v>
      </c>
      <c r="F360" s="912" t="s">
        <v>63</v>
      </c>
      <c r="G360" s="912">
        <v>40.083371</v>
      </c>
      <c r="H360" s="912">
        <v>-104.74757099999999</v>
      </c>
      <c r="I360" s="914">
        <v>4.8144566209999997</v>
      </c>
      <c r="J360" s="912" t="s">
        <v>103</v>
      </c>
      <c r="K360" s="912" t="s">
        <v>830</v>
      </c>
      <c r="L360" s="915">
        <v>18.100000000000001</v>
      </c>
      <c r="M360" s="915">
        <v>13</v>
      </c>
      <c r="N360" s="915">
        <v>1.39230769230769</v>
      </c>
      <c r="O360" s="912" t="s">
        <v>180</v>
      </c>
      <c r="P360" s="912" t="s">
        <v>805</v>
      </c>
      <c r="Q360" s="912" t="s">
        <v>180</v>
      </c>
      <c r="R360" s="912">
        <v>180</v>
      </c>
      <c r="AG360" s="917">
        <v>0.2679311556023885</v>
      </c>
      <c r="AH360" s="917">
        <v>0.27476290832455214</v>
      </c>
      <c r="AI360" s="917">
        <v>0.27118897084650512</v>
      </c>
      <c r="AJ360" s="918">
        <v>23.1796772981651</v>
      </c>
      <c r="AK360" s="918">
        <v>10.168757429999999</v>
      </c>
      <c r="AM360" s="919">
        <v>73.767716501612711</v>
      </c>
    </row>
    <row r="361" spans="1:39" x14ac:dyDescent="0.4">
      <c r="A361" s="912">
        <v>60304</v>
      </c>
      <c r="B361" s="912" t="s">
        <v>1190</v>
      </c>
      <c r="C361" s="913">
        <v>42735</v>
      </c>
      <c r="D361" s="912">
        <v>2016</v>
      </c>
      <c r="E361" s="912" t="s">
        <v>99</v>
      </c>
      <c r="F361" s="912" t="s">
        <v>63</v>
      </c>
      <c r="G361" s="912">
        <v>37.371640999999997</v>
      </c>
      <c r="H361" s="912">
        <v>-104.474081</v>
      </c>
      <c r="I361" s="914">
        <v>5.1506760274000003</v>
      </c>
      <c r="J361" s="912" t="s">
        <v>103</v>
      </c>
      <c r="K361" s="912" t="s">
        <v>828</v>
      </c>
      <c r="L361" s="915">
        <v>37.9</v>
      </c>
      <c r="M361" s="915">
        <v>30</v>
      </c>
      <c r="N361" s="915">
        <v>1.2633333333333301</v>
      </c>
      <c r="O361" s="912" t="s">
        <v>180</v>
      </c>
      <c r="P361" s="912" t="s">
        <v>805</v>
      </c>
      <c r="Q361" s="912" t="s">
        <v>180</v>
      </c>
      <c r="R361" s="912">
        <v>180</v>
      </c>
      <c r="AG361" s="917">
        <v>0.2536834094368341</v>
      </c>
      <c r="AH361" s="917">
        <v>0.28697488584474884</v>
      </c>
      <c r="AI361" s="917">
        <v>0.28177701674277017</v>
      </c>
      <c r="AJ361" s="918">
        <v>23.1796712266678</v>
      </c>
      <c r="AK361" s="918">
        <v>9.65835096899999</v>
      </c>
      <c r="AL361" s="919">
        <v>39.081696497216079</v>
      </c>
      <c r="AM361" s="919">
        <v>59.660627544798878</v>
      </c>
    </row>
    <row r="362" spans="1:39" x14ac:dyDescent="0.4">
      <c r="A362" s="912">
        <v>60351</v>
      </c>
      <c r="B362" s="912" t="s">
        <v>1191</v>
      </c>
      <c r="C362" s="913">
        <v>42674</v>
      </c>
      <c r="D362" s="912">
        <v>2016</v>
      </c>
      <c r="E362" s="912" t="s">
        <v>99</v>
      </c>
      <c r="F362" s="912" t="s">
        <v>63</v>
      </c>
      <c r="G362" s="912">
        <v>40.863809000000003</v>
      </c>
      <c r="H362" s="912">
        <v>-105.011101</v>
      </c>
      <c r="I362" s="914">
        <v>4.4396744292000001</v>
      </c>
      <c r="J362" s="912" t="s">
        <v>103</v>
      </c>
      <c r="K362" s="912" t="s">
        <v>828</v>
      </c>
      <c r="L362" s="915">
        <v>36.299999999999997</v>
      </c>
      <c r="M362" s="915">
        <v>32.4</v>
      </c>
      <c r="N362" s="915">
        <v>1.12037037037037</v>
      </c>
      <c r="O362" s="912" t="s">
        <v>180</v>
      </c>
      <c r="P362" s="912" t="s">
        <v>805</v>
      </c>
      <c r="Q362" s="912" t="s">
        <v>180</v>
      </c>
      <c r="R362" s="912">
        <v>180</v>
      </c>
      <c r="AG362" s="917">
        <v>0.20846721912170935</v>
      </c>
      <c r="AH362" s="917">
        <v>0.22674615254523936</v>
      </c>
      <c r="AI362" s="917">
        <v>0.21589435706635107</v>
      </c>
      <c r="AJ362" s="918">
        <v>23.228474098296999</v>
      </c>
      <c r="AK362" s="918">
        <v>10.295422459999999</v>
      </c>
      <c r="AL362" s="919">
        <v>44.983306197820262</v>
      </c>
      <c r="AM362" s="919">
        <v>66.736538999638256</v>
      </c>
    </row>
    <row r="363" spans="1:39" x14ac:dyDescent="0.4">
      <c r="A363" s="912">
        <v>59656</v>
      </c>
      <c r="B363" s="912" t="s">
        <v>1192</v>
      </c>
      <c r="C363" s="913">
        <v>42643</v>
      </c>
      <c r="D363" s="912">
        <v>2016</v>
      </c>
      <c r="E363" s="912" t="s">
        <v>99</v>
      </c>
      <c r="F363" s="912" t="s">
        <v>63</v>
      </c>
      <c r="G363" s="912">
        <v>38.205278</v>
      </c>
      <c r="H363" s="912">
        <v>-104.566667</v>
      </c>
      <c r="I363" s="914">
        <v>5.1341100457</v>
      </c>
      <c r="J363" s="912" t="s">
        <v>103</v>
      </c>
      <c r="K363" s="912" t="s">
        <v>828</v>
      </c>
      <c r="L363" s="915">
        <v>156</v>
      </c>
      <c r="M363" s="915">
        <v>120</v>
      </c>
      <c r="N363" s="915">
        <v>1.3</v>
      </c>
      <c r="O363" s="912" t="s">
        <v>180</v>
      </c>
      <c r="P363" s="912" t="s">
        <v>805</v>
      </c>
      <c r="Q363" s="912" t="s">
        <v>180</v>
      </c>
      <c r="R363" s="912">
        <v>180</v>
      </c>
      <c r="AG363" s="917">
        <v>0.27153538812785394</v>
      </c>
      <c r="AH363" s="917">
        <v>0.28335235920852364</v>
      </c>
      <c r="AI363" s="917">
        <v>0.27665620243531203</v>
      </c>
      <c r="AJ363" s="918">
        <v>22.552287012229499</v>
      </c>
      <c r="AK363" s="918">
        <v>10.84465747</v>
      </c>
      <c r="AL363" s="919">
        <v>53.145800296636239</v>
      </c>
      <c r="AM363" s="919">
        <v>61.399344053930527</v>
      </c>
    </row>
    <row r="364" spans="1:39" x14ac:dyDescent="0.4">
      <c r="A364" s="912">
        <v>60071</v>
      </c>
      <c r="B364" s="912" t="s">
        <v>1193</v>
      </c>
      <c r="C364" s="913">
        <v>42628</v>
      </c>
      <c r="D364" s="912">
        <v>2016</v>
      </c>
      <c r="E364" s="912" t="s">
        <v>100</v>
      </c>
      <c r="F364" s="912" t="s">
        <v>40</v>
      </c>
      <c r="G364" s="912">
        <v>30.122551000000001</v>
      </c>
      <c r="H364" s="912">
        <v>-83.561060999999995</v>
      </c>
      <c r="I364" s="914">
        <v>4.7835595890000002</v>
      </c>
      <c r="J364" s="912" t="s">
        <v>103</v>
      </c>
      <c r="K364" s="912" t="s">
        <v>828</v>
      </c>
      <c r="L364" s="915">
        <v>6.7488000000000001</v>
      </c>
      <c r="M364" s="915">
        <v>5.0999999999999996</v>
      </c>
      <c r="N364" s="915">
        <v>1.3232941176470501</v>
      </c>
      <c r="O364" s="912" t="s">
        <v>831</v>
      </c>
      <c r="P364" s="912" t="s">
        <v>831</v>
      </c>
      <c r="Q364" s="912">
        <v>20</v>
      </c>
      <c r="R364" s="912">
        <v>180</v>
      </c>
      <c r="AJ364" s="918"/>
      <c r="AK364" s="918"/>
      <c r="AM364" s="919">
        <v>92.712038301228731</v>
      </c>
    </row>
    <row r="365" spans="1:39" x14ac:dyDescent="0.4">
      <c r="A365" s="912">
        <v>59993</v>
      </c>
      <c r="B365" s="912" t="s">
        <v>1194</v>
      </c>
      <c r="C365" s="913">
        <v>42735</v>
      </c>
      <c r="D365" s="912">
        <v>2016</v>
      </c>
      <c r="E365" s="912" t="s">
        <v>100</v>
      </c>
      <c r="F365" s="912" t="s">
        <v>40</v>
      </c>
      <c r="G365" s="912">
        <v>26.861621</v>
      </c>
      <c r="H365" s="912">
        <v>-81.742821000000006</v>
      </c>
      <c r="I365" s="914">
        <v>5.0537132419999997</v>
      </c>
      <c r="J365" s="912" t="s">
        <v>103</v>
      </c>
      <c r="K365" s="912" t="s">
        <v>828</v>
      </c>
      <c r="L365" s="915">
        <v>123</v>
      </c>
      <c r="M365" s="915">
        <v>74.5</v>
      </c>
      <c r="N365" s="915">
        <v>1.65100671140939</v>
      </c>
      <c r="O365" s="912" t="s">
        <v>831</v>
      </c>
      <c r="P365" s="912" t="s">
        <v>831</v>
      </c>
      <c r="Q365" s="912">
        <v>20</v>
      </c>
      <c r="R365" s="912">
        <v>195</v>
      </c>
      <c r="S365" s="916" t="s">
        <v>907</v>
      </c>
      <c r="T365" s="916" t="s">
        <v>969</v>
      </c>
      <c r="U365" s="912">
        <v>2018</v>
      </c>
      <c r="V365" s="912">
        <v>10</v>
      </c>
      <c r="W365" s="912">
        <v>40</v>
      </c>
      <c r="AG365" s="917">
        <v>0.25140510557445372</v>
      </c>
      <c r="AH365" s="917">
        <v>0.25281174343415769</v>
      </c>
      <c r="AI365" s="917">
        <v>0.24678986240078454</v>
      </c>
      <c r="AJ365" s="918">
        <v>26.8211987315666</v>
      </c>
      <c r="AK365" s="918">
        <v>26.891287160000001</v>
      </c>
      <c r="AM365" s="919">
        <v>61.534117954365307</v>
      </c>
    </row>
    <row r="366" spans="1:39" x14ac:dyDescent="0.4">
      <c r="A366" s="912">
        <v>60061</v>
      </c>
      <c r="B366" s="912" t="s">
        <v>1195</v>
      </c>
      <c r="C366" s="913">
        <v>42735</v>
      </c>
      <c r="D366" s="912">
        <v>2016</v>
      </c>
      <c r="E366" s="912" t="s">
        <v>100</v>
      </c>
      <c r="F366" s="912" t="s">
        <v>40</v>
      </c>
      <c r="G366" s="912">
        <v>27.321511000000001</v>
      </c>
      <c r="H366" s="912">
        <v>-81.801691000000005</v>
      </c>
      <c r="I366" s="914">
        <v>5.0437858447000004</v>
      </c>
      <c r="J366" s="912" t="s">
        <v>103</v>
      </c>
      <c r="K366" s="912" t="s">
        <v>828</v>
      </c>
      <c r="L366" s="915">
        <v>123</v>
      </c>
      <c r="M366" s="915">
        <v>74.5</v>
      </c>
      <c r="N366" s="915">
        <v>1.65100671140939</v>
      </c>
      <c r="O366" s="912" t="s">
        <v>831</v>
      </c>
      <c r="P366" s="912" t="s">
        <v>831</v>
      </c>
      <c r="Q366" s="912">
        <v>20</v>
      </c>
      <c r="R366" s="912">
        <v>180</v>
      </c>
      <c r="S366" s="916" t="s">
        <v>907</v>
      </c>
      <c r="T366" s="916" t="s">
        <v>969</v>
      </c>
      <c r="U366" s="912">
        <v>2018</v>
      </c>
      <c r="V366" s="912">
        <v>4</v>
      </c>
      <c r="W366" s="912">
        <v>16</v>
      </c>
      <c r="AG366" s="917">
        <v>0.25287150255891638</v>
      </c>
      <c r="AH366" s="917">
        <v>0.25337868897673993</v>
      </c>
      <c r="AI366" s="917">
        <v>0.25104655082590177</v>
      </c>
      <c r="AJ366" s="918">
        <v>26.609645314956701</v>
      </c>
      <c r="AK366" s="918">
        <v>26.115212809999999</v>
      </c>
      <c r="AM366" s="919">
        <v>63.025334071038444</v>
      </c>
    </row>
    <row r="367" spans="1:39" x14ac:dyDescent="0.4">
      <c r="A367" s="912">
        <v>60014</v>
      </c>
      <c r="B367" s="912" t="s">
        <v>1196</v>
      </c>
      <c r="C367" s="913">
        <v>42735</v>
      </c>
      <c r="D367" s="912">
        <v>2016</v>
      </c>
      <c r="E367" s="912" t="s">
        <v>100</v>
      </c>
      <c r="F367" s="912" t="s">
        <v>40</v>
      </c>
      <c r="G367" s="912">
        <v>27.619710999999999</v>
      </c>
      <c r="H367" s="912">
        <v>-82.354971000000006</v>
      </c>
      <c r="I367" s="914">
        <v>5.0141648402000003</v>
      </c>
      <c r="J367" s="912" t="s">
        <v>103</v>
      </c>
      <c r="K367" s="912" t="s">
        <v>828</v>
      </c>
      <c r="L367" s="915">
        <v>123</v>
      </c>
      <c r="M367" s="915">
        <v>74.5</v>
      </c>
      <c r="N367" s="915">
        <v>1.65100671140939</v>
      </c>
      <c r="O367" s="912" t="s">
        <v>831</v>
      </c>
      <c r="P367" s="912" t="s">
        <v>831</v>
      </c>
      <c r="Q367" s="912">
        <v>20</v>
      </c>
      <c r="R367" s="912">
        <v>195</v>
      </c>
      <c r="S367" s="916" t="s">
        <v>907</v>
      </c>
      <c r="U367" s="912">
        <v>2021</v>
      </c>
      <c r="V367" s="912">
        <v>409</v>
      </c>
      <c r="W367" s="912">
        <v>900</v>
      </c>
      <c r="AG367" s="917">
        <v>0.25846281143697708</v>
      </c>
      <c r="AH367" s="917">
        <v>0.25471177714443322</v>
      </c>
      <c r="AI367" s="917">
        <v>0.25175446661150441</v>
      </c>
      <c r="AJ367" s="918">
        <v>26.761956222334</v>
      </c>
      <c r="AK367" s="918">
        <v>30.4515013</v>
      </c>
      <c r="AM367" s="919">
        <v>60.998944556875614</v>
      </c>
    </row>
    <row r="368" spans="1:39" x14ac:dyDescent="0.4">
      <c r="A368" s="912">
        <v>60702</v>
      </c>
      <c r="B368" s="912" t="s">
        <v>1197</v>
      </c>
      <c r="C368" s="913">
        <v>42735</v>
      </c>
      <c r="D368" s="912">
        <v>2016</v>
      </c>
      <c r="E368" s="912" t="s">
        <v>100</v>
      </c>
      <c r="F368" s="912" t="s">
        <v>48</v>
      </c>
      <c r="G368" s="912">
        <v>32.292878999999999</v>
      </c>
      <c r="H368" s="912">
        <v>-81.284401000000003</v>
      </c>
      <c r="I368" s="914">
        <v>4.6848965752999998</v>
      </c>
      <c r="J368" s="912" t="s">
        <v>103</v>
      </c>
      <c r="K368" s="912" t="s">
        <v>828</v>
      </c>
      <c r="L368" s="915">
        <v>21.24738</v>
      </c>
      <c r="M368" s="915">
        <v>15.7</v>
      </c>
      <c r="N368" s="915">
        <v>1.3533363057324801</v>
      </c>
      <c r="O368" s="912" t="s">
        <v>180</v>
      </c>
      <c r="P368" s="912" t="s">
        <v>805</v>
      </c>
      <c r="Q368" s="912" t="s">
        <v>180</v>
      </c>
      <c r="R368" s="912">
        <v>180</v>
      </c>
      <c r="AG368" s="917">
        <v>0.26086292644620895</v>
      </c>
      <c r="AH368" s="917">
        <v>0.23172061774714256</v>
      </c>
      <c r="AI368" s="917">
        <v>0.21683680888811335</v>
      </c>
      <c r="AJ368" s="918">
        <v>26.615239645015102</v>
      </c>
      <c r="AK368" s="918">
        <v>14.93744083</v>
      </c>
      <c r="AM368" s="919">
        <v>106.89887572886228</v>
      </c>
    </row>
    <row r="369" spans="1:39" x14ac:dyDescent="0.4">
      <c r="A369" s="912">
        <v>60469</v>
      </c>
      <c r="B369" s="912" t="s">
        <v>1198</v>
      </c>
      <c r="C369" s="913">
        <v>42735</v>
      </c>
      <c r="D369" s="912">
        <v>2016</v>
      </c>
      <c r="E369" s="912" t="s">
        <v>100</v>
      </c>
      <c r="F369" s="912" t="s">
        <v>48</v>
      </c>
      <c r="G369" s="912">
        <v>31.274374999999999</v>
      </c>
      <c r="H369" s="912">
        <v>-81.448356000000004</v>
      </c>
      <c r="I369" s="914">
        <v>4.7918301369999998</v>
      </c>
      <c r="J369" s="912" t="s">
        <v>103</v>
      </c>
      <c r="K369" s="912" t="s">
        <v>828</v>
      </c>
      <c r="L369" s="915">
        <v>22.982399999999998</v>
      </c>
      <c r="M369" s="915">
        <v>17.68</v>
      </c>
      <c r="N369" s="915">
        <v>1.2999095022624401</v>
      </c>
      <c r="O369" s="912" t="s">
        <v>831</v>
      </c>
      <c r="P369" s="912" t="s">
        <v>831</v>
      </c>
      <c r="Q369" s="912">
        <v>20</v>
      </c>
      <c r="R369" s="912">
        <v>180</v>
      </c>
      <c r="AG369" s="917">
        <v>0.20466768138001015</v>
      </c>
      <c r="AH369" s="917">
        <v>0.19860476915271436</v>
      </c>
      <c r="AI369" s="917">
        <v>0.19833840690005075</v>
      </c>
      <c r="AJ369" s="918">
        <v>27.129350355616399</v>
      </c>
      <c r="AK369" s="918">
        <v>14.079454630000001</v>
      </c>
      <c r="AM369" s="919">
        <v>86.911881268503805</v>
      </c>
    </row>
    <row r="370" spans="1:39" x14ac:dyDescent="0.4">
      <c r="A370" s="912">
        <v>60741</v>
      </c>
      <c r="B370" s="912" t="s">
        <v>1199</v>
      </c>
      <c r="C370" s="913">
        <v>42691</v>
      </c>
      <c r="D370" s="912">
        <v>2016</v>
      </c>
      <c r="E370" s="912" t="s">
        <v>100</v>
      </c>
      <c r="F370" s="912" t="s">
        <v>48</v>
      </c>
      <c r="G370" s="912">
        <v>32.822640999999997</v>
      </c>
      <c r="H370" s="912">
        <v>-81.984981000000005</v>
      </c>
      <c r="I370" s="914">
        <v>4.6830045662000002</v>
      </c>
      <c r="J370" s="912" t="s">
        <v>103</v>
      </c>
      <c r="K370" s="912" t="s">
        <v>828</v>
      </c>
      <c r="L370" s="915">
        <v>28.2</v>
      </c>
      <c r="M370" s="915">
        <v>20.163</v>
      </c>
      <c r="N370" s="915">
        <v>1.3986013986013901</v>
      </c>
      <c r="O370" s="912" t="s">
        <v>180</v>
      </c>
      <c r="P370" s="912" t="s">
        <v>805</v>
      </c>
      <c r="Q370" s="912" t="s">
        <v>180</v>
      </c>
      <c r="R370" s="912">
        <v>180</v>
      </c>
      <c r="AG370" s="917">
        <v>0.25610905820757174</v>
      </c>
      <c r="AH370" s="917">
        <v>0.23941293979183806</v>
      </c>
      <c r="AI370" s="917">
        <v>0.24314960922364012</v>
      </c>
      <c r="AJ370" s="918">
        <v>26.711827517156198</v>
      </c>
      <c r="AK370" s="918">
        <v>8.265233147</v>
      </c>
      <c r="AM370" s="919">
        <v>64.489623611110929</v>
      </c>
    </row>
    <row r="371" spans="1:39" x14ac:dyDescent="0.4">
      <c r="A371" s="912">
        <v>59891</v>
      </c>
      <c r="B371" s="912" t="s">
        <v>1200</v>
      </c>
      <c r="C371" s="913">
        <v>42401</v>
      </c>
      <c r="D371" s="912">
        <v>2016</v>
      </c>
      <c r="E371" s="912" t="s">
        <v>100</v>
      </c>
      <c r="F371" s="912" t="s">
        <v>48</v>
      </c>
      <c r="G371" s="912">
        <v>32.576191000000001</v>
      </c>
      <c r="H371" s="912">
        <v>-84.317211</v>
      </c>
      <c r="I371" s="914">
        <v>4.5821171232999998</v>
      </c>
      <c r="J371" s="912" t="s">
        <v>103</v>
      </c>
      <c r="K371" s="912" t="s">
        <v>830</v>
      </c>
      <c r="L371" s="915">
        <v>29</v>
      </c>
      <c r="M371" s="915">
        <v>22</v>
      </c>
      <c r="N371" s="915">
        <v>1.3181818181818099</v>
      </c>
      <c r="O371" s="912" t="s">
        <v>180</v>
      </c>
      <c r="P371" s="912" t="s">
        <v>805</v>
      </c>
      <c r="Q371" s="912" t="s">
        <v>180</v>
      </c>
      <c r="R371" s="912">
        <v>197</v>
      </c>
      <c r="AG371" s="917">
        <v>0.2377682648401826</v>
      </c>
      <c r="AH371" s="917">
        <v>0.22432648401826483</v>
      </c>
      <c r="AI371" s="917">
        <v>0.2309360730593607</v>
      </c>
      <c r="AJ371" s="918">
        <v>26.854829584575601</v>
      </c>
      <c r="AK371" s="918">
        <v>13.119845720000001</v>
      </c>
      <c r="AM371" s="919">
        <v>73.848639966111506</v>
      </c>
    </row>
    <row r="372" spans="1:39" x14ac:dyDescent="0.4">
      <c r="A372" s="912">
        <v>59865</v>
      </c>
      <c r="B372" s="912" t="s">
        <v>1201</v>
      </c>
      <c r="C372" s="913">
        <v>42673</v>
      </c>
      <c r="D372" s="912">
        <v>2016</v>
      </c>
      <c r="E372" s="912" t="s">
        <v>100</v>
      </c>
      <c r="F372" s="912" t="s">
        <v>48</v>
      </c>
      <c r="G372" s="912">
        <v>31.903970999999999</v>
      </c>
      <c r="H372" s="912">
        <v>-81.591081000000003</v>
      </c>
      <c r="I372" s="914">
        <v>4.6804869863</v>
      </c>
      <c r="J372" s="912" t="s">
        <v>103</v>
      </c>
      <c r="K372" s="912" t="s">
        <v>828</v>
      </c>
      <c r="L372" s="915">
        <v>43.5</v>
      </c>
      <c r="M372" s="915">
        <v>30</v>
      </c>
      <c r="N372" s="915">
        <v>1.45</v>
      </c>
      <c r="O372" s="912" t="s">
        <v>831</v>
      </c>
      <c r="P372" s="912" t="s">
        <v>831</v>
      </c>
      <c r="Q372" s="912">
        <v>20</v>
      </c>
      <c r="R372" s="912">
        <v>195</v>
      </c>
      <c r="AG372" s="917">
        <v>0.22222602739726027</v>
      </c>
      <c r="AH372" s="917">
        <v>0.20059360730593606</v>
      </c>
      <c r="AI372" s="917">
        <v>0.20649923896499239</v>
      </c>
      <c r="AJ372" s="918">
        <v>26.9347795869961</v>
      </c>
      <c r="AK372" s="918">
        <v>15.169174379999999</v>
      </c>
      <c r="AM372" s="919">
        <v>94.309836225689821</v>
      </c>
    </row>
    <row r="373" spans="1:39" x14ac:dyDescent="0.4">
      <c r="A373" s="912">
        <v>59863</v>
      </c>
      <c r="B373" s="912" t="s">
        <v>1202</v>
      </c>
      <c r="C373" s="913">
        <v>42673</v>
      </c>
      <c r="D373" s="912">
        <v>2016</v>
      </c>
      <c r="E373" s="912" t="s">
        <v>100</v>
      </c>
      <c r="F373" s="912" t="s">
        <v>48</v>
      </c>
      <c r="G373" s="912">
        <v>33.386581</v>
      </c>
      <c r="H373" s="912">
        <v>-82.131050999999999</v>
      </c>
      <c r="I373" s="914">
        <v>4.5986762557</v>
      </c>
      <c r="J373" s="912" t="s">
        <v>103</v>
      </c>
      <c r="K373" s="912" t="s">
        <v>828</v>
      </c>
      <c r="L373" s="915">
        <v>42.5</v>
      </c>
      <c r="M373" s="915">
        <v>30</v>
      </c>
      <c r="N373" s="915">
        <v>1.4166666666666601</v>
      </c>
      <c r="O373" s="912" t="s">
        <v>831</v>
      </c>
      <c r="P373" s="912" t="s">
        <v>831</v>
      </c>
      <c r="Q373" s="912">
        <v>20</v>
      </c>
      <c r="R373" s="912">
        <v>195</v>
      </c>
      <c r="AG373" s="917">
        <v>0.22370243531202438</v>
      </c>
      <c r="AH373" s="917">
        <v>0.21510654490106543</v>
      </c>
      <c r="AI373" s="917">
        <v>0.21519786910197869</v>
      </c>
      <c r="AJ373" s="918">
        <v>26.935751061067101</v>
      </c>
      <c r="AK373" s="918">
        <v>13.843105380000001</v>
      </c>
      <c r="AM373" s="919">
        <v>91.617020009438448</v>
      </c>
    </row>
    <row r="374" spans="1:39" x14ac:dyDescent="0.4">
      <c r="A374" s="912">
        <v>59864</v>
      </c>
      <c r="B374" s="912" t="s">
        <v>1203</v>
      </c>
      <c r="C374" s="913">
        <v>42735</v>
      </c>
      <c r="D374" s="912">
        <v>2016</v>
      </c>
      <c r="E374" s="912" t="s">
        <v>100</v>
      </c>
      <c r="F374" s="912" t="s">
        <v>48</v>
      </c>
      <c r="G374" s="912">
        <v>30.830441</v>
      </c>
      <c r="H374" s="912">
        <v>-81.558809999999994</v>
      </c>
      <c r="I374" s="914">
        <v>4.7712990868</v>
      </c>
      <c r="J374" s="912" t="s">
        <v>103</v>
      </c>
      <c r="K374" s="912" t="s">
        <v>828</v>
      </c>
      <c r="L374" s="915">
        <v>41.5</v>
      </c>
      <c r="M374" s="915">
        <v>30</v>
      </c>
      <c r="N374" s="915">
        <v>1.38333333333333</v>
      </c>
      <c r="O374" s="912" t="s">
        <v>831</v>
      </c>
      <c r="P374" s="912" t="s">
        <v>831</v>
      </c>
      <c r="Q374" s="912">
        <v>16</v>
      </c>
      <c r="R374" s="912">
        <v>180</v>
      </c>
      <c r="AG374" s="917">
        <v>0.22715753424657534</v>
      </c>
      <c r="AH374" s="917">
        <v>0.21006849315068493</v>
      </c>
      <c r="AI374" s="917">
        <v>0.22614155251141552</v>
      </c>
      <c r="AJ374" s="918">
        <v>27.005048969682601</v>
      </c>
      <c r="AK374" s="918">
        <v>12.0754529</v>
      </c>
      <c r="AM374" s="919">
        <v>84.568062279549366</v>
      </c>
    </row>
    <row r="375" spans="1:39" x14ac:dyDescent="0.4">
      <c r="A375" s="912">
        <v>59894</v>
      </c>
      <c r="B375" s="912" t="s">
        <v>1204</v>
      </c>
      <c r="C375" s="913">
        <v>42430</v>
      </c>
      <c r="D375" s="912">
        <v>2016</v>
      </c>
      <c r="E375" s="912" t="s">
        <v>100</v>
      </c>
      <c r="F375" s="912" t="s">
        <v>48</v>
      </c>
      <c r="G375" s="912">
        <v>32.573430999999999</v>
      </c>
      <c r="H375" s="912">
        <v>-84.257610999999997</v>
      </c>
      <c r="I375" s="914">
        <v>4.5850029680000004</v>
      </c>
      <c r="J375" s="912" t="s">
        <v>103</v>
      </c>
      <c r="K375" s="912" t="s">
        <v>828</v>
      </c>
      <c r="L375" s="915">
        <v>42.5</v>
      </c>
      <c r="M375" s="915">
        <v>30.48</v>
      </c>
      <c r="N375" s="915">
        <v>1.3943569553805699</v>
      </c>
      <c r="O375" s="912" t="s">
        <v>180</v>
      </c>
      <c r="P375" s="912" t="s">
        <v>805</v>
      </c>
      <c r="Q375" s="912" t="s">
        <v>180</v>
      </c>
      <c r="R375" s="912">
        <v>180</v>
      </c>
      <c r="AG375" s="917">
        <v>0.25316590563165908</v>
      </c>
      <c r="AH375" s="917">
        <v>0.24555175038051755</v>
      </c>
      <c r="AI375" s="917">
        <v>0.25481735159817354</v>
      </c>
      <c r="AJ375" s="918">
        <v>26.737382492639799</v>
      </c>
      <c r="AK375" s="918">
        <v>13.415601939999901</v>
      </c>
      <c r="AL375" s="919">
        <v>54.433529988139618</v>
      </c>
      <c r="AM375" s="919">
        <v>74.853899020539842</v>
      </c>
    </row>
    <row r="376" spans="1:39" x14ac:dyDescent="0.4">
      <c r="A376" s="912">
        <v>60063</v>
      </c>
      <c r="B376" s="912" t="s">
        <v>1205</v>
      </c>
      <c r="C376" s="913">
        <v>42735</v>
      </c>
      <c r="D376" s="912">
        <v>2016</v>
      </c>
      <c r="E376" s="912" t="s">
        <v>100</v>
      </c>
      <c r="F376" s="912" t="s">
        <v>48</v>
      </c>
      <c r="G376" s="912">
        <v>32.423797999999998</v>
      </c>
      <c r="H376" s="912">
        <v>-82.102823999999998</v>
      </c>
      <c r="I376" s="914">
        <v>4.6988301369999999</v>
      </c>
      <c r="J376" s="912" t="s">
        <v>103</v>
      </c>
      <c r="K376" s="912" t="s">
        <v>828</v>
      </c>
      <c r="L376" s="915"/>
      <c r="M376" s="915">
        <v>51</v>
      </c>
      <c r="N376" s="915"/>
      <c r="O376" s="912" t="s">
        <v>831</v>
      </c>
      <c r="P376" s="912" t="s">
        <v>831</v>
      </c>
      <c r="Q376" s="912">
        <v>17</v>
      </c>
      <c r="R376" s="912">
        <v>200</v>
      </c>
      <c r="AG376" s="917">
        <v>0.22179917629152118</v>
      </c>
      <c r="AH376" s="917">
        <v>0.21951159459217476</v>
      </c>
      <c r="AI376" s="917">
        <v>0.22869325812516789</v>
      </c>
      <c r="AJ376" s="918">
        <v>26.786869431551001</v>
      </c>
      <c r="AK376" s="918">
        <v>13.886457549999999</v>
      </c>
      <c r="AL376" s="919">
        <v>50.900981374424873</v>
      </c>
      <c r="AM376" s="919">
        <v>71.405768087549149</v>
      </c>
    </row>
    <row r="377" spans="1:39" x14ac:dyDescent="0.4">
      <c r="A377" s="912">
        <v>60554</v>
      </c>
      <c r="B377" s="912" t="s">
        <v>1206</v>
      </c>
      <c r="C377" s="913">
        <v>42735</v>
      </c>
      <c r="D377" s="912">
        <v>2016</v>
      </c>
      <c r="E377" s="912" t="s">
        <v>100</v>
      </c>
      <c r="F377" s="912" t="s">
        <v>48</v>
      </c>
      <c r="G377" s="912">
        <v>31.820211</v>
      </c>
      <c r="H377" s="912">
        <v>-82.602070999999995</v>
      </c>
      <c r="I377" s="914">
        <v>4.7210342466000004</v>
      </c>
      <c r="J377" s="912" t="s">
        <v>103</v>
      </c>
      <c r="K377" s="912" t="s">
        <v>830</v>
      </c>
      <c r="L377" s="915">
        <v>71.3</v>
      </c>
      <c r="M377" s="915">
        <v>52.5</v>
      </c>
      <c r="N377" s="915">
        <v>1.35809523809523</v>
      </c>
      <c r="O377" s="912" t="s">
        <v>180</v>
      </c>
      <c r="P377" s="912" t="s">
        <v>805</v>
      </c>
      <c r="Q377" s="912" t="s">
        <v>180</v>
      </c>
      <c r="R377" s="912">
        <v>180</v>
      </c>
      <c r="AG377" s="917">
        <v>0.22207001522070016</v>
      </c>
      <c r="AH377" s="917">
        <v>0.25628180039138942</v>
      </c>
      <c r="AI377" s="917">
        <v>0.23609915198956294</v>
      </c>
      <c r="AJ377" s="918">
        <v>26.772487622566601</v>
      </c>
      <c r="AK377" s="918">
        <v>14.2944283599999</v>
      </c>
      <c r="AL377" s="919">
        <v>44.808079861692804</v>
      </c>
      <c r="AM377" s="919">
        <v>86.34916278138877</v>
      </c>
    </row>
    <row r="378" spans="1:39" x14ac:dyDescent="0.4">
      <c r="A378" s="912">
        <v>60082</v>
      </c>
      <c r="B378" s="912" t="s">
        <v>1207</v>
      </c>
      <c r="C378" s="913">
        <v>42552</v>
      </c>
      <c r="D378" s="912">
        <v>2016</v>
      </c>
      <c r="E378" s="912" t="s">
        <v>100</v>
      </c>
      <c r="F378" s="912" t="s">
        <v>48</v>
      </c>
      <c r="G378" s="912">
        <v>33.035471000000001</v>
      </c>
      <c r="H378" s="912">
        <v>-82.107111000000003</v>
      </c>
      <c r="I378" s="914">
        <v>4.6657502283000003</v>
      </c>
      <c r="J378" s="912" t="s">
        <v>103</v>
      </c>
      <c r="K378" s="912" t="s">
        <v>828</v>
      </c>
      <c r="L378" s="915">
        <v>112.6</v>
      </c>
      <c r="M378" s="915">
        <v>76.5</v>
      </c>
      <c r="N378" s="915">
        <v>1.4718954248366001</v>
      </c>
      <c r="O378" s="912" t="s">
        <v>831</v>
      </c>
      <c r="P378" s="912" t="s">
        <v>831</v>
      </c>
      <c r="Q378" s="912">
        <v>17</v>
      </c>
      <c r="R378" s="912">
        <v>200</v>
      </c>
      <c r="AG378" s="917">
        <v>0.23769063180827887</v>
      </c>
      <c r="AH378" s="917">
        <v>0.22472468439430568</v>
      </c>
      <c r="AI378" s="917">
        <v>0.22773748768913962</v>
      </c>
      <c r="AJ378" s="918">
        <v>26.976960034850801</v>
      </c>
      <c r="AK378" s="918">
        <v>12.380877290000001</v>
      </c>
      <c r="AL378" s="919">
        <v>50.8470545002357</v>
      </c>
      <c r="AM378" s="919">
        <v>67.800225781217407</v>
      </c>
    </row>
    <row r="379" spans="1:39" x14ac:dyDescent="0.4">
      <c r="A379" s="912">
        <v>60064</v>
      </c>
      <c r="B379" s="912" t="s">
        <v>1208</v>
      </c>
      <c r="C379" s="913">
        <v>42552</v>
      </c>
      <c r="D379" s="912">
        <v>2016</v>
      </c>
      <c r="E379" s="912" t="s">
        <v>100</v>
      </c>
      <c r="F379" s="912" t="s">
        <v>48</v>
      </c>
      <c r="G379" s="912">
        <v>32.503791</v>
      </c>
      <c r="H379" s="912">
        <v>-84.259530999999996</v>
      </c>
      <c r="I379" s="914">
        <v>4.5850029680000004</v>
      </c>
      <c r="J379" s="912" t="s">
        <v>103</v>
      </c>
      <c r="K379" s="912" t="s">
        <v>828</v>
      </c>
      <c r="L379" s="915">
        <v>148.5</v>
      </c>
      <c r="M379" s="915">
        <v>101.2</v>
      </c>
      <c r="N379" s="915">
        <v>1.4673913043478199</v>
      </c>
      <c r="O379" s="912" t="s">
        <v>831</v>
      </c>
      <c r="P379" s="912" t="s">
        <v>831</v>
      </c>
      <c r="Q379" s="912">
        <v>17</v>
      </c>
      <c r="R379" s="912">
        <v>200</v>
      </c>
      <c r="AG379" s="917">
        <v>0.23292183298139224</v>
      </c>
      <c r="AH379" s="917">
        <v>0.2164166982511235</v>
      </c>
      <c r="AI379" s="917">
        <v>0.22630376125760279</v>
      </c>
      <c r="AJ379" s="918">
        <v>26.828948589791299</v>
      </c>
      <c r="AK379" s="918">
        <v>13.984085690000001</v>
      </c>
      <c r="AL379" s="919">
        <v>50.173001903860701</v>
      </c>
      <c r="AM379" s="919">
        <v>66.507079209255409</v>
      </c>
    </row>
    <row r="380" spans="1:39" x14ac:dyDescent="0.4">
      <c r="A380" s="912">
        <v>59896</v>
      </c>
      <c r="B380" s="912" t="s">
        <v>1209</v>
      </c>
      <c r="C380" s="913">
        <v>42735</v>
      </c>
      <c r="D380" s="912">
        <v>2016</v>
      </c>
      <c r="E380" s="912" t="s">
        <v>100</v>
      </c>
      <c r="F380" s="912" t="s">
        <v>48</v>
      </c>
      <c r="G380" s="912">
        <v>32.559840999999999</v>
      </c>
      <c r="H380" s="912">
        <v>-84.279881000000003</v>
      </c>
      <c r="I380" s="914">
        <v>4.5850029680000004</v>
      </c>
      <c r="J380" s="912" t="s">
        <v>103</v>
      </c>
      <c r="K380" s="912" t="s">
        <v>830</v>
      </c>
      <c r="L380" s="915">
        <v>141.5</v>
      </c>
      <c r="M380" s="915">
        <v>103</v>
      </c>
      <c r="N380" s="915">
        <v>1.3737864077669899</v>
      </c>
      <c r="O380" s="912" t="s">
        <v>180</v>
      </c>
      <c r="P380" s="912" t="s">
        <v>805</v>
      </c>
      <c r="Q380" s="912" t="s">
        <v>180</v>
      </c>
      <c r="R380" s="912">
        <v>180</v>
      </c>
      <c r="AG380" s="917">
        <v>0.25821031165491865</v>
      </c>
      <c r="AH380" s="917">
        <v>0.25006317329432104</v>
      </c>
      <c r="AI380" s="917">
        <v>0.25513920290818815</v>
      </c>
      <c r="AJ380" s="918">
        <v>26.871863812063399</v>
      </c>
      <c r="AK380" s="918">
        <v>12.73532172</v>
      </c>
      <c r="AL380" s="919">
        <v>54.867666886459702</v>
      </c>
      <c r="AM380" s="919">
        <v>70.933969999809406</v>
      </c>
    </row>
    <row r="381" spans="1:39" x14ac:dyDescent="0.4">
      <c r="A381" s="912">
        <v>59897</v>
      </c>
      <c r="B381" s="912" t="s">
        <v>1210</v>
      </c>
      <c r="C381" s="913">
        <v>42674</v>
      </c>
      <c r="D381" s="912">
        <v>2016</v>
      </c>
      <c r="E381" s="912" t="s">
        <v>100</v>
      </c>
      <c r="F381" s="912" t="s">
        <v>48</v>
      </c>
      <c r="G381" s="912">
        <v>32.583055999999999</v>
      </c>
      <c r="H381" s="912">
        <v>-84.297222000000005</v>
      </c>
      <c r="I381" s="914">
        <v>4.5850029680000004</v>
      </c>
      <c r="J381" s="912" t="s">
        <v>103</v>
      </c>
      <c r="K381" s="912" t="s">
        <v>830</v>
      </c>
      <c r="L381" s="915">
        <v>180</v>
      </c>
      <c r="M381" s="915">
        <v>146</v>
      </c>
      <c r="N381" s="915">
        <v>1.2328767123287601</v>
      </c>
      <c r="O381" s="912" t="s">
        <v>180</v>
      </c>
      <c r="P381" s="912" t="s">
        <v>805</v>
      </c>
      <c r="Q381" s="912" t="s">
        <v>180</v>
      </c>
      <c r="R381" s="912">
        <v>180</v>
      </c>
      <c r="AG381" s="917">
        <v>0.23303621692625259</v>
      </c>
      <c r="AH381" s="917">
        <v>0.22593982610871327</v>
      </c>
      <c r="AI381" s="917">
        <v>0.23138331144054544</v>
      </c>
      <c r="AJ381" s="918">
        <v>26.7795361939</v>
      </c>
      <c r="AK381" s="918">
        <v>12.89655196</v>
      </c>
      <c r="AL381" s="919">
        <v>55.313197749851334</v>
      </c>
      <c r="AM381" s="919">
        <v>67.661031710325645</v>
      </c>
    </row>
    <row r="382" spans="1:39" x14ac:dyDescent="0.4">
      <c r="A382" s="912" t="s">
        <v>1211</v>
      </c>
      <c r="B382" s="912" t="s">
        <v>1212</v>
      </c>
      <c r="C382" s="913">
        <v>42581</v>
      </c>
      <c r="D382" s="912">
        <v>2016</v>
      </c>
      <c r="E382" s="912" t="s">
        <v>18</v>
      </c>
      <c r="F382" s="912" t="s">
        <v>18</v>
      </c>
      <c r="G382" s="912">
        <v>21.470555999999998</v>
      </c>
      <c r="H382" s="912">
        <v>-158.01333299999999</v>
      </c>
      <c r="I382" s="914">
        <v>5.0733043378999998</v>
      </c>
      <c r="J382" s="912" t="s">
        <v>103</v>
      </c>
      <c r="K382" s="912" t="s">
        <v>828</v>
      </c>
      <c r="L382" s="915">
        <v>8.1319199999999991</v>
      </c>
      <c r="M382" s="915">
        <v>6.5</v>
      </c>
      <c r="N382" s="915">
        <v>1.2510646153846099</v>
      </c>
      <c r="O382" s="912" t="s">
        <v>831</v>
      </c>
      <c r="P382" s="912" t="s">
        <v>831</v>
      </c>
      <c r="Q382" s="912">
        <v>10</v>
      </c>
      <c r="R382" s="912">
        <v>180</v>
      </c>
      <c r="AJ382" s="918"/>
      <c r="AK382" s="918"/>
      <c r="AM382" s="919">
        <v>190.90342241646817</v>
      </c>
    </row>
    <row r="383" spans="1:39" x14ac:dyDescent="0.4">
      <c r="A383" s="912">
        <v>60445</v>
      </c>
      <c r="B383" s="912" t="s">
        <v>1213</v>
      </c>
      <c r="C383" s="913">
        <v>42636</v>
      </c>
      <c r="D383" s="912">
        <v>2016</v>
      </c>
      <c r="E383" s="912" t="s">
        <v>99</v>
      </c>
      <c r="F383" s="912" t="s">
        <v>565</v>
      </c>
      <c r="G383" s="912">
        <v>43.440921000000003</v>
      </c>
      <c r="H383" s="912">
        <v>-116.32843099999999</v>
      </c>
      <c r="I383" s="914">
        <v>4.6478885845000004</v>
      </c>
      <c r="J383" s="912" t="s">
        <v>103</v>
      </c>
      <c r="K383" s="912" t="s">
        <v>828</v>
      </c>
      <c r="L383" s="915">
        <v>54.625</v>
      </c>
      <c r="M383" s="915">
        <v>40</v>
      </c>
      <c r="N383" s="915">
        <v>1.3656250000000001</v>
      </c>
      <c r="O383" s="912" t="s">
        <v>180</v>
      </c>
      <c r="P383" s="912" t="s">
        <v>805</v>
      </c>
      <c r="Q383" s="912" t="s">
        <v>180</v>
      </c>
      <c r="R383" s="912">
        <v>180</v>
      </c>
      <c r="AG383" s="917">
        <v>0.25307648401826488</v>
      </c>
      <c r="AH383" s="917">
        <v>0.27753424657534248</v>
      </c>
      <c r="AI383" s="917">
        <v>0.26863013698630139</v>
      </c>
      <c r="AJ383" s="918"/>
      <c r="AK383" s="918"/>
      <c r="AM383" s="919">
        <v>80.239475346828328</v>
      </c>
    </row>
    <row r="384" spans="1:39" x14ac:dyDescent="0.4">
      <c r="A384" s="912">
        <v>60068</v>
      </c>
      <c r="B384" s="912" t="s">
        <v>1214</v>
      </c>
      <c r="C384" s="913">
        <v>42735</v>
      </c>
      <c r="D384" s="912">
        <v>2016</v>
      </c>
      <c r="E384" s="912" t="s">
        <v>99</v>
      </c>
      <c r="F384" s="912" t="s">
        <v>565</v>
      </c>
      <c r="G384" s="912">
        <v>43.016320999999998</v>
      </c>
      <c r="H384" s="912">
        <v>-116.01181099999999</v>
      </c>
      <c r="I384" s="914">
        <v>4.6863664384000003</v>
      </c>
      <c r="J384" s="912" t="s">
        <v>103</v>
      </c>
      <c r="K384" s="912" t="s">
        <v>828</v>
      </c>
      <c r="L384" s="915">
        <v>108</v>
      </c>
      <c r="M384" s="915">
        <v>80</v>
      </c>
      <c r="N384" s="915">
        <v>1.35</v>
      </c>
      <c r="O384" s="912" t="s">
        <v>180</v>
      </c>
      <c r="P384" s="912" t="s">
        <v>805</v>
      </c>
      <c r="Q384" s="912" t="s">
        <v>180</v>
      </c>
      <c r="R384" s="912">
        <v>180</v>
      </c>
      <c r="AG384" s="917">
        <v>0.23304223744292238</v>
      </c>
      <c r="AH384" s="917">
        <v>0.26021118721461189</v>
      </c>
      <c r="AI384" s="917">
        <v>0.25708904109589042</v>
      </c>
      <c r="AJ384" s="918"/>
      <c r="AK384" s="918"/>
      <c r="AM384" s="919">
        <v>52.512738912186194</v>
      </c>
    </row>
    <row r="385" spans="1:39" x14ac:dyDescent="0.4">
      <c r="A385" s="912">
        <v>59854</v>
      </c>
      <c r="B385" s="912" t="s">
        <v>1215</v>
      </c>
      <c r="C385" s="913">
        <v>42614</v>
      </c>
      <c r="D385" s="912">
        <v>2016</v>
      </c>
      <c r="E385" s="912" t="s">
        <v>1</v>
      </c>
      <c r="F385" s="912" t="s">
        <v>65</v>
      </c>
      <c r="G385" s="912">
        <v>41.713290999999998</v>
      </c>
      <c r="H385" s="912">
        <v>-86.487091000000007</v>
      </c>
      <c r="I385" s="914">
        <v>3.8344801369999999</v>
      </c>
      <c r="J385" s="912" t="s">
        <v>103</v>
      </c>
      <c r="K385" s="912" t="s">
        <v>830</v>
      </c>
      <c r="L385" s="915">
        <v>6.46875</v>
      </c>
      <c r="M385" s="915">
        <v>5.01</v>
      </c>
      <c r="N385" s="915">
        <v>1.29116766467065</v>
      </c>
      <c r="O385" s="912" t="s">
        <v>831</v>
      </c>
      <c r="P385" s="912" t="s">
        <v>831</v>
      </c>
      <c r="Q385" s="912">
        <v>25</v>
      </c>
      <c r="R385" s="912">
        <v>180</v>
      </c>
      <c r="AG385" s="917">
        <v>0.1930593607305936</v>
      </c>
      <c r="AH385" s="917">
        <v>0.18417808219178083</v>
      </c>
      <c r="AI385" s="917">
        <v>0.18408675799086757</v>
      </c>
      <c r="AJ385" s="918">
        <v>29.323946660664799</v>
      </c>
      <c r="AK385" s="918">
        <v>19.097109537653701</v>
      </c>
      <c r="AM385" s="919">
        <v>105.15451339980358</v>
      </c>
    </row>
    <row r="386" spans="1:39" x14ac:dyDescent="0.4">
      <c r="A386" s="912">
        <v>60410</v>
      </c>
      <c r="B386" s="912" t="s">
        <v>1216</v>
      </c>
      <c r="C386" s="913">
        <v>42614</v>
      </c>
      <c r="D386" s="912">
        <v>2016</v>
      </c>
      <c r="E386" s="912" t="s">
        <v>1</v>
      </c>
      <c r="F386" s="912" t="s">
        <v>65</v>
      </c>
      <c r="G386" s="912">
        <v>39.134551000000002</v>
      </c>
      <c r="H386" s="912">
        <v>-87.414490999999998</v>
      </c>
      <c r="I386" s="914">
        <v>4.1145121004999998</v>
      </c>
      <c r="J386" s="912" t="s">
        <v>103</v>
      </c>
      <c r="K386" s="912" t="s">
        <v>830</v>
      </c>
      <c r="L386" s="915">
        <v>7</v>
      </c>
      <c r="M386" s="915">
        <v>5.2</v>
      </c>
      <c r="N386" s="915">
        <v>1.34615384615384</v>
      </c>
      <c r="O386" s="912" t="s">
        <v>831</v>
      </c>
      <c r="P386" s="912" t="s">
        <v>831</v>
      </c>
      <c r="Q386" s="912">
        <v>20</v>
      </c>
      <c r="R386" s="912">
        <v>180</v>
      </c>
      <c r="AG386" s="917">
        <v>0.2116921320688443</v>
      </c>
      <c r="AH386" s="917">
        <v>0.1484457323498419</v>
      </c>
      <c r="AI386" s="917">
        <v>0.19865208991921318</v>
      </c>
      <c r="AJ386" s="918">
        <v>28.4394073957024</v>
      </c>
      <c r="AK386" s="918">
        <v>30.7391011208538</v>
      </c>
      <c r="AM386" s="919">
        <v>96.868443321476406</v>
      </c>
    </row>
    <row r="387" spans="1:39" x14ac:dyDescent="0.4">
      <c r="A387" s="912">
        <v>60864</v>
      </c>
      <c r="B387" s="912" t="s">
        <v>1217</v>
      </c>
      <c r="C387" s="913">
        <v>42733</v>
      </c>
      <c r="D387" s="912">
        <v>2016</v>
      </c>
      <c r="E387" s="912" t="s">
        <v>4</v>
      </c>
      <c r="F387" s="912" t="s">
        <v>65</v>
      </c>
      <c r="G387" s="912">
        <v>40.474390999999997</v>
      </c>
      <c r="H387" s="912">
        <v>-86.146180999999999</v>
      </c>
      <c r="I387" s="914">
        <v>3.9513751142000002</v>
      </c>
      <c r="J387" s="912" t="s">
        <v>103</v>
      </c>
      <c r="K387" s="912" t="s">
        <v>828</v>
      </c>
      <c r="L387" s="915">
        <v>7.15158</v>
      </c>
      <c r="M387" s="915">
        <v>5.4</v>
      </c>
      <c r="N387" s="915">
        <v>1.32436666666666</v>
      </c>
      <c r="O387" s="912" t="s">
        <v>831</v>
      </c>
      <c r="P387" s="912" t="s">
        <v>831</v>
      </c>
      <c r="Q387" s="912">
        <v>30</v>
      </c>
      <c r="R387" s="912">
        <v>180</v>
      </c>
      <c r="AG387" s="917">
        <v>0.18423389142567223</v>
      </c>
      <c r="AH387" s="917">
        <v>0.17467867410789784</v>
      </c>
      <c r="AI387" s="917">
        <v>0.17013360392355822</v>
      </c>
      <c r="AJ387" s="918">
        <v>31.025359238051099</v>
      </c>
      <c r="AK387" s="918">
        <v>0.91546483169797299</v>
      </c>
      <c r="AM387" s="919">
        <v>91.581078852723806</v>
      </c>
    </row>
    <row r="388" spans="1:39" x14ac:dyDescent="0.4">
      <c r="A388" s="912">
        <v>1355</v>
      </c>
      <c r="B388" s="912" t="s">
        <v>1218</v>
      </c>
      <c r="C388" s="913">
        <v>42482</v>
      </c>
      <c r="D388" s="912">
        <v>2016</v>
      </c>
      <c r="E388" s="912" t="s">
        <v>100</v>
      </c>
      <c r="F388" s="912" t="s">
        <v>572</v>
      </c>
      <c r="G388" s="912">
        <v>37.776141000000003</v>
      </c>
      <c r="H388" s="912">
        <v>-84.719010999999995</v>
      </c>
      <c r="I388" s="914">
        <v>4.1276860730999996</v>
      </c>
      <c r="J388" s="912" t="s">
        <v>103</v>
      </c>
      <c r="K388" s="912" t="s">
        <v>828</v>
      </c>
      <c r="L388" s="915">
        <v>14.272</v>
      </c>
      <c r="M388" s="915">
        <v>10</v>
      </c>
      <c r="N388" s="915">
        <v>1.4272</v>
      </c>
      <c r="O388" s="912" t="s">
        <v>831</v>
      </c>
      <c r="P388" s="912" t="s">
        <v>831</v>
      </c>
      <c r="Q388" s="912">
        <v>16</v>
      </c>
      <c r="R388" s="912">
        <v>180</v>
      </c>
      <c r="S388" s="916" t="s">
        <v>806</v>
      </c>
      <c r="AG388" s="917">
        <v>0.19918949771689498</v>
      </c>
      <c r="AH388" s="917">
        <v>0.19440639269406393</v>
      </c>
      <c r="AI388" s="917">
        <v>0.19960045662100456</v>
      </c>
      <c r="AJ388" s="918"/>
      <c r="AK388" s="918"/>
      <c r="AM388" s="919">
        <v>103.10847533237978</v>
      </c>
    </row>
    <row r="389" spans="1:39" x14ac:dyDescent="0.4">
      <c r="A389" s="912">
        <v>61342</v>
      </c>
      <c r="B389" s="912" t="s">
        <v>1219</v>
      </c>
      <c r="C389" s="913">
        <v>42704</v>
      </c>
      <c r="D389" s="912">
        <v>2016</v>
      </c>
      <c r="E389" s="912" t="s">
        <v>6</v>
      </c>
      <c r="F389" s="912" t="s">
        <v>34</v>
      </c>
      <c r="G389" s="912">
        <v>42.162641000000001</v>
      </c>
      <c r="H389" s="912">
        <v>-71.868590999999995</v>
      </c>
      <c r="I389" s="914">
        <v>3.8364356164000002</v>
      </c>
      <c r="J389" s="912" t="s">
        <v>103</v>
      </c>
      <c r="K389" s="912" t="s">
        <v>828</v>
      </c>
      <c r="L389" s="915">
        <v>16.440000000000001</v>
      </c>
      <c r="M389" s="915">
        <v>11.93</v>
      </c>
      <c r="N389" s="915">
        <v>1.37803855825649</v>
      </c>
      <c r="O389" s="912" t="s">
        <v>831</v>
      </c>
      <c r="P389" s="912" t="s">
        <v>831</v>
      </c>
      <c r="Q389" s="912">
        <v>25</v>
      </c>
      <c r="R389" s="912">
        <v>180</v>
      </c>
      <c r="AG389" s="917">
        <v>0.17911753110802361</v>
      </c>
      <c r="AH389" s="917">
        <v>0.15783661924391523</v>
      </c>
      <c r="AI389" s="917">
        <v>0.18893507408130383</v>
      </c>
      <c r="AJ389" s="918">
        <v>26.203191420076301</v>
      </c>
      <c r="AK389" s="918">
        <v>9.1608253030276003</v>
      </c>
      <c r="AM389" s="919">
        <v>158.77913754744745</v>
      </c>
    </row>
    <row r="390" spans="1:39" x14ac:dyDescent="0.4">
      <c r="A390" s="912">
        <v>60391</v>
      </c>
      <c r="B390" s="912" t="s">
        <v>1220</v>
      </c>
      <c r="C390" s="913">
        <v>42735</v>
      </c>
      <c r="D390" s="912">
        <v>2016</v>
      </c>
      <c r="E390" s="912" t="s">
        <v>6</v>
      </c>
      <c r="F390" s="912" t="s">
        <v>34</v>
      </c>
      <c r="G390" s="912">
        <v>42.285971000000004</v>
      </c>
      <c r="H390" s="912">
        <v>-72.009381000000005</v>
      </c>
      <c r="I390" s="914">
        <v>3.8145132419999999</v>
      </c>
      <c r="J390" s="912" t="s">
        <v>103</v>
      </c>
      <c r="K390" s="912" t="s">
        <v>828</v>
      </c>
      <c r="L390" s="915">
        <v>20.100000000000001</v>
      </c>
      <c r="M390" s="915">
        <v>14.681999999999899</v>
      </c>
      <c r="N390" s="915">
        <v>1.36902329382917</v>
      </c>
      <c r="O390" s="912" t="s">
        <v>831</v>
      </c>
      <c r="P390" s="912" t="s">
        <v>831</v>
      </c>
      <c r="Q390" s="912">
        <v>20</v>
      </c>
      <c r="R390" s="912">
        <v>180</v>
      </c>
      <c r="AG390" s="917">
        <v>0.18060197340389472</v>
      </c>
      <c r="AH390" s="917">
        <v>0.17145835704764448</v>
      </c>
      <c r="AI390" s="917">
        <v>0.18173715026444956</v>
      </c>
      <c r="AJ390" s="918">
        <v>26.367239710157701</v>
      </c>
      <c r="AK390" s="918">
        <v>10.389773172760201</v>
      </c>
      <c r="AM390" s="919">
        <v>174.82555601116863</v>
      </c>
    </row>
    <row r="391" spans="1:39" x14ac:dyDescent="0.4">
      <c r="A391" s="912">
        <v>60737</v>
      </c>
      <c r="B391" s="912" t="s">
        <v>1221</v>
      </c>
      <c r="C391" s="913">
        <v>42491</v>
      </c>
      <c r="D391" s="912">
        <v>2016</v>
      </c>
      <c r="E391" s="912" t="s">
        <v>1</v>
      </c>
      <c r="F391" s="912" t="s">
        <v>566</v>
      </c>
      <c r="G391" s="912">
        <v>39.113731000000001</v>
      </c>
      <c r="H391" s="912">
        <v>-75.961940999999996</v>
      </c>
      <c r="I391" s="914">
        <v>4.1698474886000003</v>
      </c>
      <c r="J391" s="912" t="s">
        <v>103</v>
      </c>
      <c r="K391" s="912" t="s">
        <v>828</v>
      </c>
      <c r="L391" s="915">
        <v>7.36</v>
      </c>
      <c r="M391" s="915">
        <v>6</v>
      </c>
      <c r="N391" s="915">
        <v>1.2266666666666599</v>
      </c>
      <c r="O391" s="912" t="s">
        <v>831</v>
      </c>
      <c r="P391" s="912" t="s">
        <v>831</v>
      </c>
      <c r="Q391" s="912">
        <v>20</v>
      </c>
      <c r="R391" s="912">
        <v>180</v>
      </c>
      <c r="AG391" s="917">
        <v>0.19037290715372907</v>
      </c>
      <c r="AH391" s="917">
        <v>0.1834855403348554</v>
      </c>
      <c r="AI391" s="917">
        <v>0.19062024353120244</v>
      </c>
      <c r="AJ391" s="918">
        <v>25.510303788181901</v>
      </c>
      <c r="AK391" s="918">
        <v>14.663212039434599</v>
      </c>
    </row>
    <row r="392" spans="1:39" x14ac:dyDescent="0.4">
      <c r="A392" s="912">
        <v>60604</v>
      </c>
      <c r="B392" s="912" t="s">
        <v>1222</v>
      </c>
      <c r="C392" s="913">
        <v>42614</v>
      </c>
      <c r="D392" s="912">
        <v>2016</v>
      </c>
      <c r="E392" s="912" t="s">
        <v>1</v>
      </c>
      <c r="F392" s="912" t="s">
        <v>566</v>
      </c>
      <c r="G392" s="912">
        <v>38.938460999999997</v>
      </c>
      <c r="H392" s="912">
        <v>-76.045580999999999</v>
      </c>
      <c r="I392" s="914">
        <v>4.1922278539000004</v>
      </c>
      <c r="J392" s="912" t="s">
        <v>103</v>
      </c>
      <c r="K392" s="912" t="s">
        <v>828</v>
      </c>
      <c r="L392" s="915">
        <v>13.693680000000001</v>
      </c>
      <c r="M392" s="915">
        <v>10</v>
      </c>
      <c r="N392" s="915">
        <v>1.3693679999999999</v>
      </c>
      <c r="O392" s="912" t="s">
        <v>180</v>
      </c>
      <c r="P392" s="912" t="s">
        <v>805</v>
      </c>
      <c r="Q392" s="912" t="s">
        <v>180</v>
      </c>
      <c r="R392" s="912">
        <v>180</v>
      </c>
      <c r="AG392" s="917">
        <v>0.23464611872146124</v>
      </c>
      <c r="AH392" s="917">
        <v>0.20390410958904109</v>
      </c>
      <c r="AI392" s="917">
        <v>0.20560502283105023</v>
      </c>
      <c r="AJ392" s="918">
        <v>25.649681190373101</v>
      </c>
      <c r="AK392" s="918">
        <v>14.3972879893547</v>
      </c>
      <c r="AM392" s="919">
        <v>142.89730578360502</v>
      </c>
    </row>
    <row r="393" spans="1:39" x14ac:dyDescent="0.4">
      <c r="A393" s="912">
        <v>60735</v>
      </c>
      <c r="B393" s="912" t="s">
        <v>1223</v>
      </c>
      <c r="C393" s="913">
        <v>42428</v>
      </c>
      <c r="D393" s="912">
        <v>2016</v>
      </c>
      <c r="E393" s="912" t="s">
        <v>1</v>
      </c>
      <c r="F393" s="912" t="s">
        <v>566</v>
      </c>
      <c r="G393" s="912">
        <v>38.404451000000002</v>
      </c>
      <c r="H393" s="912">
        <v>-75.672251000000003</v>
      </c>
      <c r="I393" s="914">
        <v>4.2142089041000004</v>
      </c>
      <c r="J393" s="912" t="s">
        <v>103</v>
      </c>
      <c r="K393" s="912" t="s">
        <v>828</v>
      </c>
      <c r="L393" s="915">
        <v>17.817</v>
      </c>
      <c r="M393" s="915">
        <v>13.6</v>
      </c>
      <c r="N393" s="915">
        <v>1.31007352941176</v>
      </c>
      <c r="O393" s="912" t="s">
        <v>180</v>
      </c>
      <c r="P393" s="912" t="s">
        <v>805</v>
      </c>
      <c r="Q393" s="912" t="s">
        <v>180</v>
      </c>
      <c r="R393" s="912">
        <v>181</v>
      </c>
      <c r="AG393" s="917">
        <v>0.23275919957023899</v>
      </c>
      <c r="AH393" s="917">
        <v>0.19154579640075209</v>
      </c>
      <c r="AI393" s="917">
        <v>0.21307581251678753</v>
      </c>
      <c r="AJ393" s="918">
        <v>29.477089777576801</v>
      </c>
      <c r="AK393" s="918">
        <v>13.9723258997891</v>
      </c>
      <c r="AM393" s="919">
        <v>96.257260644854625</v>
      </c>
    </row>
    <row r="394" spans="1:39" x14ac:dyDescent="0.4">
      <c r="A394" s="912">
        <v>61552</v>
      </c>
      <c r="B394" s="912" t="s">
        <v>1224</v>
      </c>
      <c r="C394" s="913">
        <v>42410</v>
      </c>
      <c r="D394" s="912">
        <v>2016</v>
      </c>
      <c r="E394" s="912" t="s">
        <v>1</v>
      </c>
      <c r="F394" s="912" t="s">
        <v>566</v>
      </c>
      <c r="G394" s="912">
        <v>39.437781000000001</v>
      </c>
      <c r="H394" s="912">
        <v>-77.450551000000004</v>
      </c>
      <c r="I394" s="914">
        <v>4.0565705478999998</v>
      </c>
      <c r="J394" s="912" t="s">
        <v>103</v>
      </c>
      <c r="K394" s="912" t="s">
        <v>828</v>
      </c>
      <c r="L394" s="915">
        <v>18.598140000000001</v>
      </c>
      <c r="M394" s="915">
        <v>15.7</v>
      </c>
      <c r="N394" s="915">
        <v>1.1845949044585899</v>
      </c>
      <c r="O394" s="912" t="s">
        <v>831</v>
      </c>
      <c r="P394" s="912" t="s">
        <v>831</v>
      </c>
      <c r="Q394" s="912">
        <v>15</v>
      </c>
      <c r="R394" s="912">
        <v>180</v>
      </c>
      <c r="AG394" s="917">
        <v>0.14941977139865631</v>
      </c>
      <c r="AH394" s="917">
        <v>0.15413867318151414</v>
      </c>
      <c r="AI394" s="917">
        <v>0.16321292499200191</v>
      </c>
      <c r="AJ394" s="918">
        <v>31.735749058365101</v>
      </c>
      <c r="AK394" s="918">
        <v>13.889099249207099</v>
      </c>
      <c r="AM394" s="919">
        <v>113.15935987144026</v>
      </c>
    </row>
    <row r="395" spans="1:39" x14ac:dyDescent="0.4">
      <c r="A395" s="912">
        <v>59852</v>
      </c>
      <c r="B395" s="912" t="s">
        <v>1225</v>
      </c>
      <c r="C395" s="913">
        <v>42663</v>
      </c>
      <c r="D395" s="912">
        <v>2016</v>
      </c>
      <c r="E395" s="912" t="s">
        <v>4</v>
      </c>
      <c r="F395" s="912" t="s">
        <v>44</v>
      </c>
      <c r="G395" s="912">
        <v>45.486161000000003</v>
      </c>
      <c r="H395" s="912">
        <v>-92.895240999999999</v>
      </c>
      <c r="I395" s="914">
        <v>3.7650851597999999</v>
      </c>
      <c r="J395" s="912" t="s">
        <v>103</v>
      </c>
      <c r="K395" s="912" t="s">
        <v>828</v>
      </c>
      <c r="L395" s="915">
        <v>138</v>
      </c>
      <c r="M395" s="915">
        <v>100</v>
      </c>
      <c r="N395" s="915">
        <v>1.38</v>
      </c>
      <c r="O395" s="912" t="s">
        <v>180</v>
      </c>
      <c r="P395" s="912" t="s">
        <v>805</v>
      </c>
      <c r="Q395" s="912" t="s">
        <v>180</v>
      </c>
      <c r="R395" s="912">
        <v>180</v>
      </c>
      <c r="AG395" s="917">
        <v>0.21623515981735159</v>
      </c>
      <c r="AH395" s="917">
        <v>0.22517922374429225</v>
      </c>
      <c r="AI395" s="917">
        <v>0.20318721461187214</v>
      </c>
      <c r="AJ395" s="918">
        <v>23.101032058070999</v>
      </c>
      <c r="AK395" s="918">
        <v>0.29565444789942902</v>
      </c>
      <c r="AL395" s="919">
        <v>63.220971033618881</v>
      </c>
      <c r="AM395" s="919">
        <v>94.798400625164803</v>
      </c>
    </row>
    <row r="396" spans="1:39" x14ac:dyDescent="0.4">
      <c r="A396" s="912">
        <v>60367</v>
      </c>
      <c r="B396" s="912" t="s">
        <v>1226</v>
      </c>
      <c r="C396" s="913">
        <v>42430</v>
      </c>
      <c r="D396" s="912">
        <v>2016</v>
      </c>
      <c r="E396" s="912" t="s">
        <v>100</v>
      </c>
      <c r="F396" s="912" t="s">
        <v>70</v>
      </c>
      <c r="G396" s="912">
        <v>35.863841000000001</v>
      </c>
      <c r="H396" s="912">
        <v>-79.425375000000003</v>
      </c>
      <c r="I396" s="914">
        <v>4.4411166667000002</v>
      </c>
      <c r="J396" s="912" t="s">
        <v>103</v>
      </c>
      <c r="K396" s="912" t="s">
        <v>828</v>
      </c>
      <c r="L396" s="915">
        <v>8.3987999999999996</v>
      </c>
      <c r="M396" s="915">
        <v>6.6639999999999997</v>
      </c>
      <c r="N396" s="915">
        <v>1.2603241296518599</v>
      </c>
      <c r="O396" s="912" t="s">
        <v>831</v>
      </c>
      <c r="P396" s="912" t="s">
        <v>831</v>
      </c>
      <c r="Q396" s="912">
        <v>20</v>
      </c>
      <c r="R396" s="912">
        <v>180</v>
      </c>
      <c r="AG396" s="917">
        <v>0.19867536055518098</v>
      </c>
      <c r="AH396" s="917">
        <v>0.18563932422283982</v>
      </c>
      <c r="AI396" s="917">
        <v>0.19021307152998185</v>
      </c>
      <c r="AJ396" s="918">
        <v>29.8244939810155</v>
      </c>
      <c r="AK396" s="918">
        <v>5.7617074590000001</v>
      </c>
      <c r="AM396" s="919">
        <v>82.777775416003507</v>
      </c>
    </row>
    <row r="397" spans="1:39" x14ac:dyDescent="0.4">
      <c r="A397" s="912">
        <v>60787</v>
      </c>
      <c r="B397" s="912" t="s">
        <v>1227</v>
      </c>
      <c r="C397" s="913">
        <v>42704</v>
      </c>
      <c r="D397" s="912">
        <v>2016</v>
      </c>
      <c r="E397" s="912" t="s">
        <v>1</v>
      </c>
      <c r="F397" s="912" t="s">
        <v>70</v>
      </c>
      <c r="G397" s="912">
        <v>35.894371</v>
      </c>
      <c r="H397" s="912">
        <v>-77.163090999999994</v>
      </c>
      <c r="I397" s="914">
        <v>4.4362650685</v>
      </c>
      <c r="J397" s="912" t="s">
        <v>103</v>
      </c>
      <c r="K397" s="912" t="s">
        <v>828</v>
      </c>
      <c r="L397" s="915">
        <v>20.9</v>
      </c>
      <c r="M397" s="915">
        <v>15</v>
      </c>
      <c r="N397" s="915">
        <v>1.39333333333333</v>
      </c>
      <c r="O397" s="912" t="s">
        <v>180</v>
      </c>
      <c r="P397" s="912" t="s">
        <v>805</v>
      </c>
      <c r="Q397" s="912" t="s">
        <v>180</v>
      </c>
      <c r="R397" s="912">
        <v>180</v>
      </c>
      <c r="AG397" s="917">
        <v>0.22521308980213087</v>
      </c>
      <c r="AH397" s="917">
        <v>0.19557077625570776</v>
      </c>
      <c r="AI397" s="917">
        <v>0.24576864535768647</v>
      </c>
      <c r="AJ397" s="918">
        <v>30.3305097918429</v>
      </c>
      <c r="AK397" s="918">
        <v>15.3042944298106</v>
      </c>
      <c r="AM397" s="919">
        <v>76.027866033927012</v>
      </c>
    </row>
    <row r="398" spans="1:39" x14ac:dyDescent="0.4">
      <c r="A398" s="912">
        <v>59570</v>
      </c>
      <c r="B398" s="912" t="s">
        <v>1228</v>
      </c>
      <c r="C398" s="913">
        <v>42735</v>
      </c>
      <c r="D398" s="912">
        <v>2016</v>
      </c>
      <c r="E398" s="912" t="s">
        <v>100</v>
      </c>
      <c r="F398" s="912" t="s">
        <v>70</v>
      </c>
      <c r="G398" s="912">
        <v>35.833821</v>
      </c>
      <c r="H398" s="912">
        <v>-80.574670999999995</v>
      </c>
      <c r="I398" s="914">
        <v>4.4623659816999997</v>
      </c>
      <c r="J398" s="912" t="s">
        <v>103</v>
      </c>
      <c r="K398" s="912" t="s">
        <v>828</v>
      </c>
      <c r="L398" s="915">
        <v>20</v>
      </c>
      <c r="M398" s="915">
        <v>15.4</v>
      </c>
      <c r="N398" s="915">
        <v>1.29870129870129</v>
      </c>
      <c r="O398" s="912" t="s">
        <v>831</v>
      </c>
      <c r="P398" s="912" t="s">
        <v>831</v>
      </c>
      <c r="Q398" s="912">
        <v>20</v>
      </c>
      <c r="R398" s="912">
        <v>179</v>
      </c>
      <c r="AG398" s="917">
        <v>0.19673249125303921</v>
      </c>
      <c r="AH398" s="917">
        <v>0.19072080887149379</v>
      </c>
      <c r="AI398" s="917">
        <v>0.19969015003261575</v>
      </c>
      <c r="AJ398" s="918">
        <v>30.115382569319198</v>
      </c>
      <c r="AK398" s="918">
        <v>11.51499722</v>
      </c>
      <c r="AM398" s="919">
        <v>90.441150845716948</v>
      </c>
    </row>
    <row r="399" spans="1:39" x14ac:dyDescent="0.4">
      <c r="A399" s="912">
        <v>59513</v>
      </c>
      <c r="B399" s="912" t="s">
        <v>1229</v>
      </c>
      <c r="C399" s="913">
        <v>42522</v>
      </c>
      <c r="D399" s="912">
        <v>2016</v>
      </c>
      <c r="E399" s="912" t="s">
        <v>1</v>
      </c>
      <c r="F399" s="912" t="s">
        <v>70</v>
      </c>
      <c r="G399" s="912">
        <v>35.834881000000003</v>
      </c>
      <c r="H399" s="912">
        <v>-77.123970999999997</v>
      </c>
      <c r="I399" s="914">
        <v>4.4362650685</v>
      </c>
      <c r="J399" s="912" t="s">
        <v>103</v>
      </c>
      <c r="K399" s="912" t="s">
        <v>830</v>
      </c>
      <c r="L399" s="915">
        <v>25.890319999999999</v>
      </c>
      <c r="M399" s="915">
        <v>19.998999999999999</v>
      </c>
      <c r="N399" s="915">
        <v>1.2945807290364499</v>
      </c>
      <c r="O399" s="912" t="s">
        <v>831</v>
      </c>
      <c r="P399" s="912" t="s">
        <v>831</v>
      </c>
      <c r="Q399" s="912">
        <v>20</v>
      </c>
      <c r="R399" s="912">
        <v>181</v>
      </c>
      <c r="AG399" s="917">
        <v>0.18984967513215842</v>
      </c>
      <c r="AH399" s="917">
        <v>0.19568330014674248</v>
      </c>
      <c r="AI399" s="917">
        <v>0.19546639432428239</v>
      </c>
      <c r="AJ399" s="918">
        <v>30.298192049395599</v>
      </c>
      <c r="AK399" s="918">
        <v>13.9030972117726</v>
      </c>
      <c r="AM399" s="919">
        <v>87.548757453616332</v>
      </c>
    </row>
    <row r="400" spans="1:39" x14ac:dyDescent="0.4">
      <c r="A400" s="912">
        <v>60149</v>
      </c>
      <c r="B400" s="912" t="s">
        <v>1230</v>
      </c>
      <c r="C400" s="913">
        <v>42735</v>
      </c>
      <c r="D400" s="912">
        <v>2016</v>
      </c>
      <c r="E400" s="912" t="s">
        <v>100</v>
      </c>
      <c r="F400" s="912" t="s">
        <v>70</v>
      </c>
      <c r="G400" s="912">
        <v>34.533191000000002</v>
      </c>
      <c r="H400" s="912">
        <v>-78.311041000000003</v>
      </c>
      <c r="I400" s="914">
        <v>4.4946541095999999</v>
      </c>
      <c r="J400" s="912" t="s">
        <v>103</v>
      </c>
      <c r="K400" s="912" t="s">
        <v>828</v>
      </c>
      <c r="L400" s="915">
        <v>50.776739999999997</v>
      </c>
      <c r="M400" s="915">
        <v>38.9</v>
      </c>
      <c r="N400" s="915">
        <v>1.30531465295629</v>
      </c>
      <c r="O400" s="912" t="s">
        <v>831</v>
      </c>
      <c r="P400" s="912" t="s">
        <v>831</v>
      </c>
      <c r="Q400" s="912">
        <v>20</v>
      </c>
      <c r="R400" s="912">
        <v>181</v>
      </c>
      <c r="AG400" s="917">
        <v>0.20440832951837642</v>
      </c>
      <c r="AH400" s="917">
        <v>0.20382728222464822</v>
      </c>
      <c r="AI400" s="917">
        <v>0.22303705790517786</v>
      </c>
      <c r="AJ400" s="918">
        <v>29.4742762638306</v>
      </c>
      <c r="AK400" s="918">
        <v>9.7573595379999993</v>
      </c>
      <c r="AM400" s="919">
        <v>64.600983203110715</v>
      </c>
    </row>
    <row r="401" spans="1:39" x14ac:dyDescent="0.4">
      <c r="A401" s="912">
        <v>59164</v>
      </c>
      <c r="B401" s="912" t="s">
        <v>1231</v>
      </c>
      <c r="C401" s="913">
        <v>42430</v>
      </c>
      <c r="D401" s="912">
        <v>2016</v>
      </c>
      <c r="E401" s="912" t="s">
        <v>100</v>
      </c>
      <c r="F401" s="912" t="s">
        <v>70</v>
      </c>
      <c r="G401" s="912">
        <v>35.782060999999999</v>
      </c>
      <c r="H401" s="912">
        <v>-77.847140999999993</v>
      </c>
      <c r="I401" s="914">
        <v>4.4523303652999999</v>
      </c>
      <c r="J401" s="912" t="s">
        <v>103</v>
      </c>
      <c r="K401" s="912" t="s">
        <v>830</v>
      </c>
      <c r="L401" s="915">
        <v>53.62</v>
      </c>
      <c r="M401" s="915">
        <v>40</v>
      </c>
      <c r="N401" s="915">
        <v>1.3405</v>
      </c>
      <c r="O401" s="912" t="s">
        <v>831</v>
      </c>
      <c r="P401" s="912" t="s">
        <v>831</v>
      </c>
      <c r="Q401" s="912">
        <v>25</v>
      </c>
      <c r="R401" s="912">
        <v>181</v>
      </c>
      <c r="AG401" s="917">
        <v>0.23421803652968037</v>
      </c>
      <c r="AH401" s="917">
        <v>0.22652682648401826</v>
      </c>
      <c r="AI401" s="917">
        <v>0.22727739726027396</v>
      </c>
      <c r="AJ401" s="918">
        <v>30.157011303530801</v>
      </c>
      <c r="AK401" s="918">
        <v>4.2465209699999997</v>
      </c>
      <c r="AM401" s="919">
        <v>75.382300990605046</v>
      </c>
    </row>
    <row r="402" spans="1:39" x14ac:dyDescent="0.4">
      <c r="A402" s="912">
        <v>60611</v>
      </c>
      <c r="B402" s="912" t="s">
        <v>1232</v>
      </c>
      <c r="C402" s="913">
        <v>42705</v>
      </c>
      <c r="D402" s="912">
        <v>2016</v>
      </c>
      <c r="E402" s="912" t="s">
        <v>1</v>
      </c>
      <c r="F402" s="912" t="s">
        <v>70</v>
      </c>
      <c r="G402" s="912">
        <v>36.474820999999999</v>
      </c>
      <c r="H402" s="912">
        <v>-76.151330999999999</v>
      </c>
      <c r="I402" s="914">
        <v>4.3991255707999999</v>
      </c>
      <c r="J402" s="912" t="s">
        <v>103</v>
      </c>
      <c r="K402" s="912" t="s">
        <v>828</v>
      </c>
      <c r="L402" s="915">
        <v>84.2</v>
      </c>
      <c r="M402" s="915">
        <v>60</v>
      </c>
      <c r="N402" s="915">
        <v>1.40333333333333</v>
      </c>
      <c r="O402" s="912" t="s">
        <v>180</v>
      </c>
      <c r="P402" s="912" t="s">
        <v>805</v>
      </c>
      <c r="Q402" s="912" t="s">
        <v>180</v>
      </c>
      <c r="R402" s="912">
        <v>181</v>
      </c>
      <c r="AG402" s="917">
        <v>0.23912100456621005</v>
      </c>
      <c r="AH402" s="917">
        <v>0.21832952815829529</v>
      </c>
      <c r="AI402" s="917">
        <v>0.23251141552511415</v>
      </c>
      <c r="AJ402" s="918">
        <v>30.174997122879201</v>
      </c>
      <c r="AK402" s="918">
        <v>13.787994254138599</v>
      </c>
      <c r="AL402" s="919">
        <v>49.252752248099746</v>
      </c>
      <c r="AM402" s="919">
        <v>80.011188987910018</v>
      </c>
    </row>
    <row r="403" spans="1:39" x14ac:dyDescent="0.4">
      <c r="A403" s="912">
        <v>59589</v>
      </c>
      <c r="B403" s="912" t="s">
        <v>1233</v>
      </c>
      <c r="C403" s="913">
        <v>42735</v>
      </c>
      <c r="D403" s="912">
        <v>2016</v>
      </c>
      <c r="E403" s="912" t="s">
        <v>100</v>
      </c>
      <c r="F403" s="912" t="s">
        <v>70</v>
      </c>
      <c r="G403" s="912">
        <v>35.257280999999999</v>
      </c>
      <c r="H403" s="912">
        <v>-81.830111000000002</v>
      </c>
      <c r="I403" s="914">
        <v>4.5246130136999998</v>
      </c>
      <c r="J403" s="912" t="s">
        <v>103</v>
      </c>
      <c r="K403" s="912" t="s">
        <v>828</v>
      </c>
      <c r="L403" s="915">
        <v>92</v>
      </c>
      <c r="M403" s="915">
        <v>74.8</v>
      </c>
      <c r="N403" s="915">
        <v>1.22994652406417</v>
      </c>
      <c r="O403" s="912" t="s">
        <v>831</v>
      </c>
      <c r="P403" s="912" t="s">
        <v>831</v>
      </c>
      <c r="Q403" s="912">
        <v>25</v>
      </c>
      <c r="R403" s="912">
        <v>178</v>
      </c>
      <c r="AG403" s="917">
        <v>0.21243254462432551</v>
      </c>
      <c r="AH403" s="917">
        <v>0.20109027421678516</v>
      </c>
      <c r="AI403" s="917">
        <v>0.21059965081923188</v>
      </c>
      <c r="AJ403" s="918">
        <v>30.373719764715101</v>
      </c>
      <c r="AK403" s="918">
        <v>11.3974539</v>
      </c>
      <c r="AM403" s="919">
        <v>72.724461903881888</v>
      </c>
    </row>
    <row r="404" spans="1:39" x14ac:dyDescent="0.4">
      <c r="A404" s="912">
        <v>59671</v>
      </c>
      <c r="B404" s="912" t="s">
        <v>1234</v>
      </c>
      <c r="C404" s="913">
        <v>42724</v>
      </c>
      <c r="D404" s="912">
        <v>2016</v>
      </c>
      <c r="E404" s="912" t="s">
        <v>100</v>
      </c>
      <c r="F404" s="912" t="s">
        <v>70</v>
      </c>
      <c r="G404" s="912">
        <v>34.918011</v>
      </c>
      <c r="H404" s="912">
        <v>-78.933060999999995</v>
      </c>
      <c r="I404" s="914">
        <v>4.5149367580000002</v>
      </c>
      <c r="J404" s="912" t="s">
        <v>103</v>
      </c>
      <c r="K404" s="912" t="s">
        <v>828</v>
      </c>
      <c r="L404" s="915">
        <v>100.0496</v>
      </c>
      <c r="M404" s="915">
        <v>78.5</v>
      </c>
      <c r="N404" s="915">
        <v>1.27451719745222</v>
      </c>
      <c r="O404" s="912" t="s">
        <v>180</v>
      </c>
      <c r="P404" s="912" t="s">
        <v>805</v>
      </c>
      <c r="Q404" s="912" t="s">
        <v>180</v>
      </c>
      <c r="R404" s="912">
        <v>185</v>
      </c>
      <c r="AG404" s="917">
        <v>0.22682430270773346</v>
      </c>
      <c r="AH404" s="917">
        <v>0.21272694354768346</v>
      </c>
      <c r="AI404" s="917">
        <v>0.21791292208358781</v>
      </c>
      <c r="AJ404" s="918">
        <v>29.864675824569002</v>
      </c>
      <c r="AK404" s="918">
        <v>11.899567340000001</v>
      </c>
      <c r="AM404" s="919">
        <v>82.435679697300998</v>
      </c>
    </row>
    <row r="405" spans="1:39" x14ac:dyDescent="0.4">
      <c r="A405" s="912">
        <v>60266</v>
      </c>
      <c r="B405" s="912" t="s">
        <v>1235</v>
      </c>
      <c r="C405" s="913">
        <v>42644</v>
      </c>
      <c r="D405" s="912">
        <v>2016</v>
      </c>
      <c r="E405" s="912" t="s">
        <v>1</v>
      </c>
      <c r="F405" s="912" t="s">
        <v>35</v>
      </c>
      <c r="G405" s="912">
        <v>39.503221000000003</v>
      </c>
      <c r="H405" s="912">
        <v>-74.964031000000006</v>
      </c>
      <c r="I405" s="914">
        <v>4.1014714612000001</v>
      </c>
      <c r="J405" s="912" t="s">
        <v>103</v>
      </c>
      <c r="K405" s="912" t="s">
        <v>828</v>
      </c>
      <c r="L405" s="915">
        <v>7.1460900000000001</v>
      </c>
      <c r="M405" s="915">
        <v>5.9</v>
      </c>
      <c r="N405" s="915">
        <v>1.21120169491525</v>
      </c>
      <c r="O405" s="912" t="s">
        <v>831</v>
      </c>
      <c r="P405" s="912" t="s">
        <v>831</v>
      </c>
      <c r="Q405" s="912">
        <v>20</v>
      </c>
      <c r="R405" s="912">
        <v>184</v>
      </c>
      <c r="AG405" s="917">
        <v>0.18798854577819049</v>
      </c>
      <c r="AH405" s="917">
        <v>0.16715037535794439</v>
      </c>
      <c r="AI405" s="917">
        <v>0.19731444934602577</v>
      </c>
      <c r="AJ405" s="918">
        <v>23.912932724164001</v>
      </c>
      <c r="AK405" s="918">
        <v>19.841482193554601</v>
      </c>
      <c r="AM405" s="919">
        <v>93.795840951584026</v>
      </c>
    </row>
    <row r="406" spans="1:39" x14ac:dyDescent="0.4">
      <c r="A406" s="912">
        <v>60762</v>
      </c>
      <c r="B406" s="912" t="s">
        <v>1236</v>
      </c>
      <c r="C406" s="913">
        <v>42673</v>
      </c>
      <c r="D406" s="912">
        <v>2016</v>
      </c>
      <c r="E406" s="912" t="s">
        <v>1</v>
      </c>
      <c r="F406" s="912" t="s">
        <v>35</v>
      </c>
      <c r="G406" s="912">
        <v>40.714841</v>
      </c>
      <c r="H406" s="912">
        <v>-74.665830999999997</v>
      </c>
      <c r="I406" s="914">
        <v>3.9367938356000001</v>
      </c>
      <c r="J406" s="912" t="s">
        <v>103</v>
      </c>
      <c r="K406" s="912" t="s">
        <v>828</v>
      </c>
      <c r="L406" s="915">
        <v>7.96</v>
      </c>
      <c r="M406" s="915">
        <v>6.2</v>
      </c>
      <c r="N406" s="915">
        <v>1.28387096774193</v>
      </c>
      <c r="O406" s="912" t="s">
        <v>831</v>
      </c>
      <c r="P406" s="912" t="s">
        <v>831</v>
      </c>
      <c r="Q406" s="912">
        <v>15</v>
      </c>
      <c r="R406" s="912">
        <v>180</v>
      </c>
      <c r="AG406" s="917">
        <v>0.18610988363529241</v>
      </c>
      <c r="AH406" s="917">
        <v>0.17519148622772135</v>
      </c>
      <c r="AI406" s="917">
        <v>0.18715937546030342</v>
      </c>
      <c r="AJ406" s="918">
        <v>24.706975627022501</v>
      </c>
      <c r="AK406" s="918">
        <v>20.110303157886399</v>
      </c>
      <c r="AM406" s="919">
        <v>167.42000238778084</v>
      </c>
    </row>
    <row r="407" spans="1:39" x14ac:dyDescent="0.4">
      <c r="A407" s="912">
        <v>60728</v>
      </c>
      <c r="B407" s="912" t="s">
        <v>1237</v>
      </c>
      <c r="C407" s="913">
        <v>42460</v>
      </c>
      <c r="D407" s="912">
        <v>2016</v>
      </c>
      <c r="E407" s="912" t="s">
        <v>1</v>
      </c>
      <c r="F407" s="912" t="s">
        <v>35</v>
      </c>
      <c r="G407" s="912">
        <v>40.135410999999998</v>
      </c>
      <c r="H407" s="912">
        <v>-74.173781000000005</v>
      </c>
      <c r="I407" s="914">
        <v>4.0207079909000001</v>
      </c>
      <c r="J407" s="912" t="s">
        <v>103</v>
      </c>
      <c r="K407" s="912" t="s">
        <v>828</v>
      </c>
      <c r="L407" s="915">
        <v>8.8629999999999995</v>
      </c>
      <c r="M407" s="915">
        <v>7</v>
      </c>
      <c r="N407" s="915">
        <v>1.2661428571428499</v>
      </c>
      <c r="O407" s="912" t="s">
        <v>831</v>
      </c>
      <c r="P407" s="912" t="s">
        <v>831</v>
      </c>
      <c r="Q407" s="912">
        <v>20</v>
      </c>
      <c r="R407" s="912">
        <v>180</v>
      </c>
      <c r="AG407" s="917">
        <v>0.18913894324853228</v>
      </c>
      <c r="AH407" s="917">
        <v>0.18023483365949119</v>
      </c>
      <c r="AI407" s="917">
        <v>0.19284083496412263</v>
      </c>
      <c r="AJ407" s="918">
        <v>24.573534874133301</v>
      </c>
      <c r="AK407" s="918">
        <v>18.971573151368801</v>
      </c>
      <c r="AM407" s="919">
        <v>140.90569260194292</v>
      </c>
    </row>
    <row r="408" spans="1:39" x14ac:dyDescent="0.4">
      <c r="A408" s="912">
        <v>60729</v>
      </c>
      <c r="B408" s="912" t="s">
        <v>1238</v>
      </c>
      <c r="C408" s="913">
        <v>42490</v>
      </c>
      <c r="D408" s="912">
        <v>2016</v>
      </c>
      <c r="E408" s="912" t="s">
        <v>1</v>
      </c>
      <c r="F408" s="912" t="s">
        <v>35</v>
      </c>
      <c r="G408" s="912">
        <v>40.463231</v>
      </c>
      <c r="H408" s="912">
        <v>-74.856949999999998</v>
      </c>
      <c r="I408" s="914">
        <v>3.9719244292</v>
      </c>
      <c r="J408" s="912" t="s">
        <v>103</v>
      </c>
      <c r="K408" s="912" t="s">
        <v>828</v>
      </c>
      <c r="L408" s="915">
        <v>10</v>
      </c>
      <c r="M408" s="915">
        <v>7.5</v>
      </c>
      <c r="N408" s="915">
        <v>1.3333333333333299</v>
      </c>
      <c r="O408" s="912" t="s">
        <v>831</v>
      </c>
      <c r="P408" s="912" t="s">
        <v>831</v>
      </c>
      <c r="Q408" s="912">
        <v>25</v>
      </c>
      <c r="R408" s="912">
        <v>180</v>
      </c>
      <c r="AG408" s="917">
        <v>0.19165905631659055</v>
      </c>
      <c r="AH408" s="917">
        <v>0.13140030441400305</v>
      </c>
      <c r="AI408" s="917">
        <v>0.191248097412481</v>
      </c>
      <c r="AJ408" s="918">
        <v>24.524701611901399</v>
      </c>
      <c r="AK408" s="918">
        <v>17.5854992798706</v>
      </c>
      <c r="AM408" s="919">
        <v>123.41235856196975</v>
      </c>
    </row>
    <row r="409" spans="1:39" x14ac:dyDescent="0.4">
      <c r="A409" s="912">
        <v>60375</v>
      </c>
      <c r="B409" s="912" t="s">
        <v>1239</v>
      </c>
      <c r="C409" s="913">
        <v>42735</v>
      </c>
      <c r="D409" s="912">
        <v>2016</v>
      </c>
      <c r="E409" s="912" t="s">
        <v>1</v>
      </c>
      <c r="F409" s="912" t="s">
        <v>35</v>
      </c>
      <c r="G409" s="912">
        <v>40.523550999999998</v>
      </c>
      <c r="H409" s="912">
        <v>-74.429781000000006</v>
      </c>
      <c r="I409" s="914">
        <v>3.9615627854</v>
      </c>
      <c r="J409" s="912" t="s">
        <v>103</v>
      </c>
      <c r="K409" s="912" t="s">
        <v>828</v>
      </c>
      <c r="L409" s="915">
        <v>7.75</v>
      </c>
      <c r="M409" s="915">
        <v>7.7</v>
      </c>
      <c r="N409" s="915">
        <v>1.0064935064934999</v>
      </c>
      <c r="O409" s="912" t="s">
        <v>831</v>
      </c>
      <c r="P409" s="912" t="s">
        <v>831</v>
      </c>
      <c r="Q409" s="912">
        <v>10</v>
      </c>
      <c r="R409" s="912">
        <v>180</v>
      </c>
      <c r="AG409" s="917">
        <v>0.13787582280732966</v>
      </c>
      <c r="AH409" s="917">
        <v>0.13032971594615431</v>
      </c>
      <c r="AI409" s="917">
        <v>0.142738539998814</v>
      </c>
      <c r="AJ409" s="918">
        <v>24.664925456815901</v>
      </c>
      <c r="AK409" s="918">
        <v>15.3042944298106</v>
      </c>
      <c r="AM409" s="919">
        <v>145.61753043794221</v>
      </c>
    </row>
    <row r="410" spans="1:39" x14ac:dyDescent="0.4">
      <c r="A410" s="912">
        <v>60805</v>
      </c>
      <c r="B410" s="912" t="s">
        <v>1240</v>
      </c>
      <c r="C410" s="913">
        <v>42426</v>
      </c>
      <c r="D410" s="912">
        <v>2016</v>
      </c>
      <c r="E410" s="912" t="s">
        <v>1</v>
      </c>
      <c r="F410" s="912" t="s">
        <v>35</v>
      </c>
      <c r="G410" s="912">
        <v>41.153381000000003</v>
      </c>
      <c r="H410" s="912">
        <v>-74.638231000000005</v>
      </c>
      <c r="I410" s="914">
        <v>3.8798671232999999</v>
      </c>
      <c r="J410" s="912" t="s">
        <v>103</v>
      </c>
      <c r="K410" s="912" t="s">
        <v>828</v>
      </c>
      <c r="L410" s="915">
        <v>10</v>
      </c>
      <c r="M410" s="915">
        <v>7.8479999999999999</v>
      </c>
      <c r="N410" s="915">
        <v>1.2742099898063199</v>
      </c>
      <c r="O410" s="912" t="s">
        <v>831</v>
      </c>
      <c r="P410" s="912" t="s">
        <v>831</v>
      </c>
      <c r="Q410" s="912">
        <v>20</v>
      </c>
      <c r="R410" s="912">
        <v>180</v>
      </c>
      <c r="AG410" s="917">
        <v>0.16801826018553431</v>
      </c>
      <c r="AH410" s="917">
        <v>0.15414158974860248</v>
      </c>
      <c r="AI410" s="917">
        <v>0.15831622750059349</v>
      </c>
      <c r="AJ410" s="918">
        <v>25.687948771145901</v>
      </c>
      <c r="AK410" s="918">
        <v>19.713612259508999</v>
      </c>
    </row>
    <row r="411" spans="1:39" x14ac:dyDescent="0.4">
      <c r="A411" s="912">
        <v>60990</v>
      </c>
      <c r="B411" s="912" t="s">
        <v>1241</v>
      </c>
      <c r="C411" s="913">
        <v>42735</v>
      </c>
      <c r="D411" s="912">
        <v>2016</v>
      </c>
      <c r="E411" s="912" t="s">
        <v>1</v>
      </c>
      <c r="F411" s="912" t="s">
        <v>35</v>
      </c>
      <c r="G411" s="912">
        <v>40.096021</v>
      </c>
      <c r="H411" s="912">
        <v>-74.786440999999996</v>
      </c>
      <c r="I411" s="914">
        <v>4.0069723744000001</v>
      </c>
      <c r="J411" s="912" t="s">
        <v>103</v>
      </c>
      <c r="K411" s="912" t="s">
        <v>828</v>
      </c>
      <c r="L411" s="915">
        <v>9.93</v>
      </c>
      <c r="M411" s="915">
        <v>7.92</v>
      </c>
      <c r="N411" s="915">
        <v>1.25378787878787</v>
      </c>
      <c r="O411" s="912" t="s">
        <v>831</v>
      </c>
      <c r="P411" s="912" t="s">
        <v>831</v>
      </c>
      <c r="Q411" s="912">
        <v>15</v>
      </c>
      <c r="R411" s="912">
        <v>180</v>
      </c>
      <c r="AG411" s="917">
        <v>0.17170852359208524</v>
      </c>
      <c r="AH411" s="917">
        <v>0.16259916516765832</v>
      </c>
      <c r="AI411" s="917">
        <v>0.17711360177113605</v>
      </c>
      <c r="AJ411" s="918">
        <v>24.173136350519702</v>
      </c>
      <c r="AK411" s="918">
        <v>19.9681486573696</v>
      </c>
      <c r="AM411" s="919">
        <v>151.34108730513296</v>
      </c>
    </row>
    <row r="412" spans="1:39" x14ac:dyDescent="0.4">
      <c r="A412" s="912">
        <v>60732</v>
      </c>
      <c r="B412" s="912" t="s">
        <v>1242</v>
      </c>
      <c r="C412" s="913">
        <v>42459</v>
      </c>
      <c r="D412" s="912">
        <v>2016</v>
      </c>
      <c r="E412" s="912" t="s">
        <v>1</v>
      </c>
      <c r="F412" s="912" t="s">
        <v>35</v>
      </c>
      <c r="G412" s="912">
        <v>41.166566000000003</v>
      </c>
      <c r="H412" s="912">
        <v>-74.701650999999998</v>
      </c>
      <c r="I412" s="914">
        <v>3.8637952055000002</v>
      </c>
      <c r="J412" s="912" t="s">
        <v>103</v>
      </c>
      <c r="K412" s="912" t="s">
        <v>828</v>
      </c>
      <c r="L412" s="915">
        <v>9.84</v>
      </c>
      <c r="M412" s="915">
        <v>8.16</v>
      </c>
      <c r="N412" s="915">
        <v>1.20588235294117</v>
      </c>
      <c r="O412" s="912" t="s">
        <v>831</v>
      </c>
      <c r="P412" s="912" t="s">
        <v>831</v>
      </c>
      <c r="Q412" s="912">
        <v>25</v>
      </c>
      <c r="R412" s="912">
        <v>180</v>
      </c>
      <c r="AG412" s="917">
        <v>0.16043289461903482</v>
      </c>
      <c r="AH412" s="917">
        <v>0.14497437102694957</v>
      </c>
      <c r="AI412" s="917">
        <v>0.14220442743307368</v>
      </c>
      <c r="AJ412" s="918">
        <v>25.915536171339099</v>
      </c>
      <c r="AK412" s="918">
        <v>15.3042944298106</v>
      </c>
    </row>
    <row r="413" spans="1:39" x14ac:dyDescent="0.4">
      <c r="A413" s="912">
        <v>58951</v>
      </c>
      <c r="B413" s="912" t="s">
        <v>1243</v>
      </c>
      <c r="C413" s="913">
        <v>42644</v>
      </c>
      <c r="D413" s="912">
        <v>2016</v>
      </c>
      <c r="E413" s="912" t="s">
        <v>1</v>
      </c>
      <c r="F413" s="912" t="s">
        <v>35</v>
      </c>
      <c r="G413" s="912">
        <v>39.416251000000003</v>
      </c>
      <c r="H413" s="912">
        <v>-74.545141000000001</v>
      </c>
      <c r="I413" s="914">
        <v>4.1181244291999999</v>
      </c>
      <c r="J413" s="912" t="s">
        <v>103</v>
      </c>
      <c r="K413" s="912" t="s">
        <v>828</v>
      </c>
      <c r="L413" s="915">
        <v>10.66</v>
      </c>
      <c r="M413" s="915">
        <v>8.5</v>
      </c>
      <c r="N413" s="915">
        <v>1.25411764705882</v>
      </c>
      <c r="O413" s="912" t="s">
        <v>831</v>
      </c>
      <c r="P413" s="912" t="s">
        <v>831</v>
      </c>
      <c r="Q413" s="912">
        <v>15</v>
      </c>
      <c r="R413" s="912">
        <v>180</v>
      </c>
      <c r="AG413" s="917">
        <v>0.19562181036798282</v>
      </c>
      <c r="AH413" s="917">
        <v>0.19015578834273436</v>
      </c>
      <c r="AI413" s="917">
        <v>0.1999731399409079</v>
      </c>
      <c r="AJ413" s="918">
        <v>24.741371595984699</v>
      </c>
      <c r="AK413" s="918">
        <v>15.3042944298106</v>
      </c>
      <c r="AM413" s="919">
        <v>116.89547283293906</v>
      </c>
    </row>
    <row r="414" spans="1:39" x14ac:dyDescent="0.4">
      <c r="B414" s="912" t="s">
        <v>1244</v>
      </c>
      <c r="C414" s="913">
        <v>42490</v>
      </c>
      <c r="D414" s="912">
        <v>2016</v>
      </c>
      <c r="E414" s="912" t="s">
        <v>1</v>
      </c>
      <c r="F414" s="912" t="s">
        <v>35</v>
      </c>
      <c r="G414" s="912">
        <v>39.936760999999997</v>
      </c>
      <c r="H414" s="912">
        <v>-74.843040999999999</v>
      </c>
      <c r="I414" s="914">
        <v>4.027356621</v>
      </c>
      <c r="J414" s="912" t="s">
        <v>103</v>
      </c>
      <c r="K414" s="912" t="s">
        <v>828</v>
      </c>
      <c r="L414" s="915"/>
      <c r="M414" s="915">
        <v>9.4559999999999995</v>
      </c>
      <c r="N414" s="915"/>
      <c r="O414" s="912" t="s">
        <v>831</v>
      </c>
      <c r="P414" s="912" t="s">
        <v>831</v>
      </c>
      <c r="R414" s="912">
        <v>180</v>
      </c>
      <c r="AJ414" s="918"/>
      <c r="AK414" s="918"/>
    </row>
    <row r="415" spans="1:39" x14ac:dyDescent="0.4">
      <c r="A415" s="912">
        <v>62903</v>
      </c>
      <c r="B415" s="912" t="s">
        <v>1245</v>
      </c>
      <c r="C415" s="913">
        <v>42428</v>
      </c>
      <c r="D415" s="912">
        <v>2016</v>
      </c>
      <c r="E415" s="912" t="s">
        <v>1</v>
      </c>
      <c r="F415" s="912" t="s">
        <v>35</v>
      </c>
      <c r="G415" s="912">
        <v>40.257725999999998</v>
      </c>
      <c r="H415" s="912">
        <v>-74.441969999999998</v>
      </c>
      <c r="I415" s="914">
        <v>3.9903319635000001</v>
      </c>
      <c r="J415" s="912" t="s">
        <v>103</v>
      </c>
      <c r="K415" s="912" t="s">
        <v>828</v>
      </c>
      <c r="L415" s="915">
        <v>12.3</v>
      </c>
      <c r="M415" s="915">
        <v>10.6</v>
      </c>
      <c r="N415" s="915">
        <v>1.1603773584905599</v>
      </c>
      <c r="O415" s="912" t="s">
        <v>831</v>
      </c>
      <c r="P415" s="912" t="s">
        <v>831</v>
      </c>
      <c r="Q415" s="912">
        <v>25</v>
      </c>
      <c r="R415" s="912">
        <v>180</v>
      </c>
      <c r="AI415" s="917">
        <v>0.17677909881967785</v>
      </c>
      <c r="AJ415" s="918">
        <v>24.366561720931099</v>
      </c>
      <c r="AK415" s="918">
        <v>15.3042944298106</v>
      </c>
    </row>
    <row r="416" spans="1:39" x14ac:dyDescent="0.4">
      <c r="A416" s="912">
        <v>59251</v>
      </c>
      <c r="B416" s="912" t="s">
        <v>1246</v>
      </c>
      <c r="C416" s="913">
        <v>42735</v>
      </c>
      <c r="D416" s="912">
        <v>2016</v>
      </c>
      <c r="E416" s="912" t="s">
        <v>3</v>
      </c>
      <c r="F416" s="912" t="s">
        <v>20</v>
      </c>
      <c r="G416" s="912">
        <v>34.986041</v>
      </c>
      <c r="H416" s="912">
        <v>-103.624961</v>
      </c>
      <c r="I416" s="914">
        <v>5.4588408676000002</v>
      </c>
      <c r="J416" s="912" t="s">
        <v>103</v>
      </c>
      <c r="K416" s="912" t="s">
        <v>828</v>
      </c>
      <c r="L416" s="915">
        <v>32.4</v>
      </c>
      <c r="M416" s="915">
        <v>25</v>
      </c>
      <c r="N416" s="915">
        <v>1.296</v>
      </c>
      <c r="O416" s="912" t="s">
        <v>180</v>
      </c>
      <c r="P416" s="912" t="s">
        <v>805</v>
      </c>
      <c r="Q416" s="912" t="s">
        <v>180</v>
      </c>
      <c r="R416" s="912">
        <v>180</v>
      </c>
      <c r="AG416" s="917">
        <v>0.31500913242009132</v>
      </c>
      <c r="AH416" s="917">
        <v>0.30963926940639269</v>
      </c>
      <c r="AI416" s="917">
        <v>0.29368036529680364</v>
      </c>
      <c r="AJ416" s="918">
        <v>24.683077846399499</v>
      </c>
      <c r="AK416" s="918">
        <v>23.867725573313798</v>
      </c>
      <c r="AL416" s="919">
        <v>40.361237103976819</v>
      </c>
      <c r="AM416" s="919">
        <v>59.37975799084991</v>
      </c>
    </row>
    <row r="417" spans="1:39" x14ac:dyDescent="0.4">
      <c r="A417" s="912">
        <v>60406</v>
      </c>
      <c r="B417" s="912" t="s">
        <v>1247</v>
      </c>
      <c r="C417" s="913">
        <v>42650</v>
      </c>
      <c r="D417" s="912">
        <v>2016</v>
      </c>
      <c r="E417" s="912" t="s">
        <v>3</v>
      </c>
      <c r="F417" s="912" t="s">
        <v>20</v>
      </c>
      <c r="G417" s="912">
        <v>33.460731000000003</v>
      </c>
      <c r="H417" s="912">
        <v>-104.460111</v>
      </c>
      <c r="I417" s="914">
        <v>5.5833401825999998</v>
      </c>
      <c r="J417" s="912" t="s">
        <v>103</v>
      </c>
      <c r="K417" s="912" t="s">
        <v>828</v>
      </c>
      <c r="L417" s="915">
        <v>95.6</v>
      </c>
      <c r="M417" s="915">
        <v>70</v>
      </c>
      <c r="N417" s="915">
        <v>1.3657142857142801</v>
      </c>
      <c r="O417" s="912" t="s">
        <v>180</v>
      </c>
      <c r="P417" s="912" t="s">
        <v>805</v>
      </c>
      <c r="Q417" s="912" t="s">
        <v>180</v>
      </c>
      <c r="R417" s="912">
        <v>180</v>
      </c>
      <c r="AG417" s="917">
        <v>0.27959556425309851</v>
      </c>
      <c r="AH417" s="917">
        <v>0.30727332028701893</v>
      </c>
      <c r="AI417" s="917">
        <v>0.26828440965427269</v>
      </c>
      <c r="AJ417" s="918">
        <v>26.2955562430184</v>
      </c>
      <c r="AK417" s="918">
        <v>24.557003535191299</v>
      </c>
      <c r="AL417" s="919">
        <v>35.68772569200425</v>
      </c>
      <c r="AM417" s="919">
        <v>60.989677773479151</v>
      </c>
    </row>
    <row r="418" spans="1:39" x14ac:dyDescent="0.4">
      <c r="A418" s="912">
        <v>60405</v>
      </c>
      <c r="B418" s="912" t="s">
        <v>1248</v>
      </c>
      <c r="C418" s="913">
        <v>42650</v>
      </c>
      <c r="D418" s="912">
        <v>2016</v>
      </c>
      <c r="E418" s="912" t="s">
        <v>3</v>
      </c>
      <c r="F418" s="912" t="s">
        <v>20</v>
      </c>
      <c r="G418" s="912">
        <v>33.446111000000002</v>
      </c>
      <c r="H418" s="912">
        <v>-104.442021</v>
      </c>
      <c r="I418" s="914">
        <v>5.5833401825999998</v>
      </c>
      <c r="J418" s="912" t="s">
        <v>103</v>
      </c>
      <c r="K418" s="912" t="s">
        <v>828</v>
      </c>
      <c r="L418" s="915">
        <v>95.6</v>
      </c>
      <c r="M418" s="915">
        <v>70</v>
      </c>
      <c r="N418" s="915">
        <v>1.3657142857142801</v>
      </c>
      <c r="O418" s="912" t="s">
        <v>180</v>
      </c>
      <c r="P418" s="912" t="s">
        <v>805</v>
      </c>
      <c r="Q418" s="912" t="s">
        <v>180</v>
      </c>
      <c r="R418" s="912">
        <v>180</v>
      </c>
      <c r="AG418" s="917">
        <v>0.28386497064579258</v>
      </c>
      <c r="AH418" s="917">
        <v>0.30569960861056744</v>
      </c>
      <c r="AI418" s="917">
        <v>0.27043378995433792</v>
      </c>
      <c r="AJ418" s="918">
        <v>26.299850880657701</v>
      </c>
      <c r="AK418" s="918">
        <v>24.6099972656259</v>
      </c>
      <c r="AL418" s="919">
        <v>36.141527457425084</v>
      </c>
      <c r="AM418" s="919">
        <v>57.7492699384267</v>
      </c>
    </row>
    <row r="419" spans="1:39" x14ac:dyDescent="0.4">
      <c r="A419" s="912">
        <v>59747</v>
      </c>
      <c r="B419" s="912" t="s">
        <v>1249</v>
      </c>
      <c r="C419" s="913">
        <v>42400</v>
      </c>
      <c r="D419" s="912">
        <v>2016</v>
      </c>
      <c r="E419" s="912" t="s">
        <v>99</v>
      </c>
      <c r="F419" s="912" t="s">
        <v>71</v>
      </c>
      <c r="G419" s="912">
        <v>36.031616</v>
      </c>
      <c r="H419" s="912">
        <v>-114.929399</v>
      </c>
      <c r="I419" s="914">
        <v>5.6480958903999996</v>
      </c>
      <c r="J419" s="912" t="s">
        <v>103</v>
      </c>
      <c r="K419" s="912" t="s">
        <v>828</v>
      </c>
      <c r="L419" s="915">
        <v>18.667439999999999</v>
      </c>
      <c r="M419" s="915">
        <v>14.4</v>
      </c>
      <c r="N419" s="915">
        <v>1.2963499999999999</v>
      </c>
      <c r="O419" s="912" t="s">
        <v>180</v>
      </c>
      <c r="P419" s="912" t="s">
        <v>805</v>
      </c>
      <c r="Q419" s="912" t="s">
        <v>180</v>
      </c>
      <c r="R419" s="912">
        <v>180</v>
      </c>
      <c r="AG419" s="917">
        <v>0.27799181887366819</v>
      </c>
      <c r="AH419" s="917">
        <v>0.26993753170979201</v>
      </c>
      <c r="AI419" s="917">
        <v>0.26786846778285139</v>
      </c>
      <c r="AJ419" s="918">
        <v>25.2700179410459</v>
      </c>
      <c r="AK419" s="918">
        <v>5.1156293660000003</v>
      </c>
      <c r="AM419" s="919">
        <v>71.37678254112322</v>
      </c>
    </row>
    <row r="420" spans="1:39" x14ac:dyDescent="0.4">
      <c r="A420" s="912">
        <v>59814</v>
      </c>
      <c r="B420" s="912" t="s">
        <v>1250</v>
      </c>
      <c r="C420" s="913">
        <v>42643</v>
      </c>
      <c r="D420" s="912">
        <v>2016</v>
      </c>
      <c r="E420" s="912" t="s">
        <v>8</v>
      </c>
      <c r="F420" s="912" t="s">
        <v>71</v>
      </c>
      <c r="G420" s="912">
        <v>35.788471000000001</v>
      </c>
      <c r="H420" s="912">
        <v>-114.980101</v>
      </c>
      <c r="I420" s="914">
        <v>5.6636732877</v>
      </c>
      <c r="J420" s="912" t="s">
        <v>103</v>
      </c>
      <c r="K420" s="912" t="s">
        <v>828</v>
      </c>
      <c r="L420" s="915">
        <v>125.2</v>
      </c>
      <c r="M420" s="915">
        <v>93.6</v>
      </c>
      <c r="N420" s="915">
        <v>1.33760683760683</v>
      </c>
      <c r="O420" s="912" t="s">
        <v>180</v>
      </c>
      <c r="P420" s="912" t="s">
        <v>805</v>
      </c>
      <c r="Q420" s="912" t="s">
        <v>180</v>
      </c>
      <c r="R420" s="912">
        <v>180</v>
      </c>
      <c r="AG420" s="917">
        <v>0.30370053272450542</v>
      </c>
      <c r="AH420" s="917">
        <v>0.32176779651094728</v>
      </c>
      <c r="AI420" s="917">
        <v>0.32439361120867977</v>
      </c>
      <c r="AJ420" s="918">
        <v>24.279999879622</v>
      </c>
      <c r="AK420" s="918">
        <v>4.9692912306859602</v>
      </c>
      <c r="AL420" s="919">
        <v>51.531644255374999</v>
      </c>
      <c r="AM420" s="919">
        <v>60.164803707546227</v>
      </c>
    </row>
    <row r="421" spans="1:39" x14ac:dyDescent="0.4">
      <c r="A421" s="912">
        <v>60352</v>
      </c>
      <c r="B421" s="912" t="s">
        <v>1251</v>
      </c>
      <c r="C421" s="913">
        <v>42735</v>
      </c>
      <c r="D421" s="912">
        <v>2016</v>
      </c>
      <c r="E421" s="912" t="s">
        <v>99</v>
      </c>
      <c r="F421" s="912" t="s">
        <v>71</v>
      </c>
      <c r="G421" s="912">
        <v>35.835901</v>
      </c>
      <c r="H421" s="912">
        <v>-114.974121</v>
      </c>
      <c r="I421" s="914">
        <v>5.4780166667000003</v>
      </c>
      <c r="J421" s="912" t="s">
        <v>103</v>
      </c>
      <c r="K421" s="912" t="s">
        <v>828</v>
      </c>
      <c r="L421" s="915">
        <v>124.9</v>
      </c>
      <c r="M421" s="915">
        <v>100</v>
      </c>
      <c r="N421" s="915">
        <v>1.2490000000000001</v>
      </c>
      <c r="O421" s="912" t="s">
        <v>180</v>
      </c>
      <c r="P421" s="912" t="s">
        <v>805</v>
      </c>
      <c r="Q421" s="912" t="s">
        <v>180</v>
      </c>
      <c r="R421" s="912">
        <v>180</v>
      </c>
      <c r="AG421" s="917">
        <v>0.30993493150684931</v>
      </c>
      <c r="AH421" s="917">
        <v>0.31975228310502285</v>
      </c>
      <c r="AI421" s="917">
        <v>0.30608904109589041</v>
      </c>
      <c r="AJ421" s="918">
        <v>25.577897729555101</v>
      </c>
      <c r="AK421" s="918">
        <v>6.1042658259999998</v>
      </c>
      <c r="AL421" s="919">
        <v>40.082688466248207</v>
      </c>
      <c r="AM421" s="919">
        <v>60.424645386347294</v>
      </c>
    </row>
    <row r="422" spans="1:39" x14ac:dyDescent="0.4">
      <c r="A422" s="912">
        <v>58644</v>
      </c>
      <c r="B422" s="912" t="s">
        <v>1252</v>
      </c>
      <c r="C422" s="913">
        <v>42551</v>
      </c>
      <c r="D422" s="912">
        <v>2016</v>
      </c>
      <c r="E422" s="912" t="s">
        <v>8</v>
      </c>
      <c r="F422" s="912" t="s">
        <v>71</v>
      </c>
      <c r="G422" s="912">
        <v>35.616630999999998</v>
      </c>
      <c r="H422" s="912">
        <v>-115.336961</v>
      </c>
      <c r="I422" s="914">
        <v>5.5147972602999999</v>
      </c>
      <c r="J422" s="912" t="s">
        <v>103</v>
      </c>
      <c r="K422" s="912" t="s">
        <v>830</v>
      </c>
      <c r="L422" s="915">
        <v>338.7</v>
      </c>
      <c r="M422" s="915">
        <v>249.99999999999901</v>
      </c>
      <c r="N422" s="915">
        <v>1.3548</v>
      </c>
      <c r="O422" s="912" t="s">
        <v>180</v>
      </c>
      <c r="P422" s="912" t="s">
        <v>805</v>
      </c>
      <c r="Q422" s="912" t="s">
        <v>180</v>
      </c>
      <c r="R422" s="912">
        <v>180</v>
      </c>
      <c r="AG422" s="917">
        <v>0.32473013698630138</v>
      </c>
      <c r="AH422" s="917">
        <v>0.32460913242009137</v>
      </c>
      <c r="AI422" s="917">
        <v>0.29898264840182653</v>
      </c>
      <c r="AJ422" s="918">
        <v>25.8205513919231</v>
      </c>
      <c r="AK422" s="918">
        <v>4.4683649402012602</v>
      </c>
      <c r="AL422" s="919">
        <v>110.49964734050111</v>
      </c>
      <c r="AM422" s="919">
        <v>56.23674925951309</v>
      </c>
    </row>
    <row r="423" spans="1:39" x14ac:dyDescent="0.4">
      <c r="A423" s="912">
        <v>57859</v>
      </c>
      <c r="B423" s="912" t="s">
        <v>1253</v>
      </c>
      <c r="C423" s="913">
        <v>42735</v>
      </c>
      <c r="D423" s="912">
        <v>2016</v>
      </c>
      <c r="E423" s="912" t="s">
        <v>99</v>
      </c>
      <c r="F423" s="912" t="s">
        <v>71</v>
      </c>
      <c r="G423" s="912">
        <v>36.529950999999997</v>
      </c>
      <c r="H423" s="912">
        <v>-114.770308</v>
      </c>
      <c r="I423" s="914">
        <v>5.7123159816999998</v>
      </c>
      <c r="J423" s="912" t="s">
        <v>103</v>
      </c>
      <c r="K423" s="912" t="s">
        <v>830</v>
      </c>
      <c r="L423" s="915">
        <v>353</v>
      </c>
      <c r="M423" s="915">
        <v>250</v>
      </c>
      <c r="N423" s="915">
        <v>1.4119999999999999</v>
      </c>
      <c r="O423" s="912" t="s">
        <v>831</v>
      </c>
      <c r="P423" s="912" t="s">
        <v>831</v>
      </c>
      <c r="Q423" s="912">
        <v>30</v>
      </c>
      <c r="R423" s="912">
        <v>181</v>
      </c>
      <c r="AG423" s="917">
        <v>0.28702511415525112</v>
      </c>
      <c r="AH423" s="917">
        <v>0.28513835616438354</v>
      </c>
      <c r="AI423" s="917">
        <v>0.27384474885844751</v>
      </c>
      <c r="AJ423" s="918">
        <v>23.755445403260001</v>
      </c>
      <c r="AK423" s="918">
        <v>4.43325777</v>
      </c>
      <c r="AL423" s="919">
        <v>77.098371459659049</v>
      </c>
      <c r="AM423" s="919">
        <v>87.025190770091399</v>
      </c>
    </row>
    <row r="424" spans="1:39" x14ac:dyDescent="0.4">
      <c r="A424" s="912">
        <v>59276</v>
      </c>
      <c r="B424" s="912" t="s">
        <v>1254</v>
      </c>
      <c r="C424" s="913">
        <v>42551</v>
      </c>
      <c r="D424" s="912">
        <v>2016</v>
      </c>
      <c r="E424" s="912" t="s">
        <v>5</v>
      </c>
      <c r="F424" s="912" t="s">
        <v>43</v>
      </c>
      <c r="G424" s="912">
        <v>40.942310999999997</v>
      </c>
      <c r="H424" s="912">
        <v>-72.890291000000005</v>
      </c>
      <c r="I424" s="914">
        <v>3.9449787670999998</v>
      </c>
      <c r="J424" s="912" t="s">
        <v>103</v>
      </c>
      <c r="K424" s="912" t="s">
        <v>828</v>
      </c>
      <c r="L424" s="915">
        <v>14.25</v>
      </c>
      <c r="M424" s="915">
        <v>9.5</v>
      </c>
      <c r="N424" s="915">
        <v>1.5</v>
      </c>
      <c r="O424" s="912" t="s">
        <v>831</v>
      </c>
      <c r="P424" s="912" t="s">
        <v>831</v>
      </c>
      <c r="Q424" s="912">
        <v>25</v>
      </c>
      <c r="R424" s="912">
        <v>181</v>
      </c>
      <c r="AG424" s="917">
        <v>0.20633261235279982</v>
      </c>
      <c r="AH424" s="917">
        <v>0.20344869021869738</v>
      </c>
      <c r="AI424" s="917">
        <v>0.20949291035808701</v>
      </c>
      <c r="AJ424" s="918">
        <v>36.063301423752499</v>
      </c>
      <c r="AK424" s="918">
        <v>10.4678365681771</v>
      </c>
      <c r="AM424" s="919">
        <v>127.20824903442853</v>
      </c>
    </row>
    <row r="425" spans="1:39" x14ac:dyDescent="0.4">
      <c r="A425" s="912">
        <v>60330</v>
      </c>
      <c r="B425" s="912" t="s">
        <v>1255</v>
      </c>
      <c r="C425" s="913">
        <v>42643</v>
      </c>
      <c r="D425" s="912">
        <v>2016</v>
      </c>
      <c r="E425" s="912" t="s">
        <v>99</v>
      </c>
      <c r="F425" s="912" t="s">
        <v>42</v>
      </c>
      <c r="G425" s="912">
        <v>43.936870999999996</v>
      </c>
      <c r="H425" s="912">
        <v>-117.382891</v>
      </c>
      <c r="I425" s="914">
        <v>4.5567038812999998</v>
      </c>
      <c r="J425" s="912" t="s">
        <v>103</v>
      </c>
      <c r="K425" s="912" t="s">
        <v>828</v>
      </c>
      <c r="L425" s="915">
        <v>7.8545999999999996</v>
      </c>
      <c r="M425" s="915">
        <v>6</v>
      </c>
      <c r="N425" s="915">
        <v>1.3090999999999999</v>
      </c>
      <c r="O425" s="912" t="s">
        <v>180</v>
      </c>
      <c r="P425" s="912" t="s">
        <v>805</v>
      </c>
      <c r="Q425" s="912" t="s">
        <v>180</v>
      </c>
      <c r="R425" s="912">
        <v>180</v>
      </c>
      <c r="AG425" s="917">
        <v>0.23165905631659056</v>
      </c>
      <c r="AH425" s="917">
        <v>0.25481354642313547</v>
      </c>
      <c r="AI425" s="917">
        <v>0.25605022831050228</v>
      </c>
      <c r="AJ425" s="918"/>
      <c r="AK425" s="918"/>
      <c r="AM425" s="919">
        <v>73.461129351971735</v>
      </c>
    </row>
    <row r="426" spans="1:39" x14ac:dyDescent="0.4">
      <c r="A426" s="912">
        <v>60616</v>
      </c>
      <c r="B426" s="912" t="s">
        <v>1256</v>
      </c>
      <c r="C426" s="913">
        <v>42704</v>
      </c>
      <c r="D426" s="912">
        <v>2016</v>
      </c>
      <c r="E426" s="912" t="s">
        <v>99</v>
      </c>
      <c r="F426" s="912" t="s">
        <v>42</v>
      </c>
      <c r="G426" s="912">
        <v>42.174520999999999</v>
      </c>
      <c r="H426" s="912">
        <v>-120.361771</v>
      </c>
      <c r="I426" s="914">
        <v>4.7337013699000003</v>
      </c>
      <c r="J426" s="912" t="s">
        <v>103</v>
      </c>
      <c r="K426" s="912" t="s">
        <v>828</v>
      </c>
      <c r="L426" s="915">
        <v>10.454599999999999</v>
      </c>
      <c r="M426" s="915">
        <v>8</v>
      </c>
      <c r="N426" s="915">
        <v>1.3068249999999999</v>
      </c>
      <c r="O426" s="912" t="s">
        <v>180</v>
      </c>
      <c r="P426" s="912" t="s">
        <v>805</v>
      </c>
      <c r="Q426" s="912" t="s">
        <v>180</v>
      </c>
      <c r="R426" s="912">
        <v>180</v>
      </c>
      <c r="AG426" s="917">
        <v>0.25552226027397262</v>
      </c>
      <c r="AH426" s="917">
        <v>0.264412100456621</v>
      </c>
      <c r="AI426" s="917">
        <v>0.26496860730593602</v>
      </c>
      <c r="AJ426" s="918"/>
      <c r="AK426" s="918"/>
      <c r="AM426" s="919">
        <v>79.751754711743871</v>
      </c>
    </row>
    <row r="427" spans="1:39" x14ac:dyDescent="0.4">
      <c r="A427" s="912">
        <v>60331</v>
      </c>
      <c r="B427" s="912" t="s">
        <v>1257</v>
      </c>
      <c r="C427" s="913">
        <v>42644</v>
      </c>
      <c r="D427" s="912">
        <v>2016</v>
      </c>
      <c r="E427" s="912" t="s">
        <v>99</v>
      </c>
      <c r="F427" s="912" t="s">
        <v>42</v>
      </c>
      <c r="G427" s="912">
        <v>44.150790999999998</v>
      </c>
      <c r="H427" s="912">
        <v>-117.000981</v>
      </c>
      <c r="I427" s="914">
        <v>4.5223600457000002</v>
      </c>
      <c r="J427" s="912" t="s">
        <v>103</v>
      </c>
      <c r="K427" s="912" t="s">
        <v>828</v>
      </c>
      <c r="L427" s="915">
        <v>11.7</v>
      </c>
      <c r="M427" s="915">
        <v>9</v>
      </c>
      <c r="N427" s="915">
        <v>1.2999999999999901</v>
      </c>
      <c r="O427" s="912" t="s">
        <v>180</v>
      </c>
      <c r="P427" s="912" t="s">
        <v>805</v>
      </c>
      <c r="Q427" s="912" t="s">
        <v>180</v>
      </c>
      <c r="R427" s="912">
        <v>180</v>
      </c>
      <c r="AG427" s="917">
        <v>0.22020547945205479</v>
      </c>
      <c r="AH427" s="917">
        <v>0.2582825976661593</v>
      </c>
      <c r="AI427" s="917">
        <v>0.25649416539827496</v>
      </c>
      <c r="AJ427" s="918"/>
      <c r="AK427" s="918"/>
      <c r="AM427" s="919">
        <v>73.315748878866387</v>
      </c>
    </row>
    <row r="428" spans="1:39" x14ac:dyDescent="0.4">
      <c r="A428" s="912">
        <v>60976</v>
      </c>
      <c r="B428" s="912" t="s">
        <v>1258</v>
      </c>
      <c r="C428" s="913">
        <v>42735</v>
      </c>
      <c r="D428" s="912">
        <v>2016</v>
      </c>
      <c r="E428" s="912" t="s">
        <v>99</v>
      </c>
      <c r="F428" s="912" t="s">
        <v>42</v>
      </c>
      <c r="G428" s="912">
        <v>44.061000999999997</v>
      </c>
      <c r="H428" s="912">
        <v>-121.22800100000001</v>
      </c>
      <c r="I428" s="914">
        <v>4.5099561644000001</v>
      </c>
      <c r="J428" s="912" t="s">
        <v>103</v>
      </c>
      <c r="K428" s="912" t="s">
        <v>828</v>
      </c>
      <c r="L428" s="915">
        <v>13.77</v>
      </c>
      <c r="M428" s="915">
        <v>9.9</v>
      </c>
      <c r="N428" s="915">
        <v>1.39090909090909</v>
      </c>
      <c r="O428" s="912" t="s">
        <v>180</v>
      </c>
      <c r="P428" s="912" t="s">
        <v>805</v>
      </c>
      <c r="Q428" s="912" t="s">
        <v>180</v>
      </c>
      <c r="R428" s="912">
        <v>180</v>
      </c>
      <c r="AG428" s="917">
        <v>0.22953277062866095</v>
      </c>
      <c r="AH428" s="917">
        <v>0.240279507402795</v>
      </c>
      <c r="AI428" s="917">
        <v>0.24094829574281626</v>
      </c>
      <c r="AJ428" s="918"/>
      <c r="AK428" s="918"/>
      <c r="AM428" s="919">
        <v>127.58831247691927</v>
      </c>
    </row>
    <row r="429" spans="1:39" x14ac:dyDescent="0.4">
      <c r="A429" s="912">
        <v>60548</v>
      </c>
      <c r="B429" s="912" t="s">
        <v>1259</v>
      </c>
      <c r="C429" s="913">
        <v>42735</v>
      </c>
      <c r="D429" s="912">
        <v>2016</v>
      </c>
      <c r="E429" s="912" t="s">
        <v>99</v>
      </c>
      <c r="F429" s="912" t="s">
        <v>42</v>
      </c>
      <c r="G429" s="912">
        <v>44.067650999999998</v>
      </c>
      <c r="H429" s="912">
        <v>-121.22899099999999</v>
      </c>
      <c r="I429" s="914">
        <v>4.5099561644000001</v>
      </c>
      <c r="J429" s="912" t="s">
        <v>103</v>
      </c>
      <c r="K429" s="912" t="s">
        <v>828</v>
      </c>
      <c r="L429" s="915">
        <v>13.9</v>
      </c>
      <c r="M429" s="915">
        <v>9.9</v>
      </c>
      <c r="N429" s="915">
        <v>1.4040404040404</v>
      </c>
      <c r="O429" s="912" t="s">
        <v>180</v>
      </c>
      <c r="P429" s="912" t="s">
        <v>805</v>
      </c>
      <c r="Q429" s="912" t="s">
        <v>180</v>
      </c>
      <c r="R429" s="912">
        <v>180</v>
      </c>
      <c r="AH429" s="917">
        <v>0.24974632166412983</v>
      </c>
      <c r="AI429" s="917">
        <v>0.23875743738757424</v>
      </c>
      <c r="AJ429" s="918"/>
      <c r="AK429" s="918"/>
      <c r="AM429" s="919">
        <v>77.855603963791211</v>
      </c>
    </row>
    <row r="430" spans="1:39" x14ac:dyDescent="0.4">
      <c r="A430" s="912">
        <v>60332</v>
      </c>
      <c r="B430" s="912" t="s">
        <v>1260</v>
      </c>
      <c r="C430" s="913">
        <v>42643</v>
      </c>
      <c r="D430" s="912">
        <v>2016</v>
      </c>
      <c r="E430" s="912" t="s">
        <v>99</v>
      </c>
      <c r="F430" s="912" t="s">
        <v>42</v>
      </c>
      <c r="G430" s="912">
        <v>43.797750999999998</v>
      </c>
      <c r="H430" s="912">
        <v>-117.062291</v>
      </c>
      <c r="I430" s="914">
        <v>4.5546977168999998</v>
      </c>
      <c r="J430" s="912" t="s">
        <v>103</v>
      </c>
      <c r="K430" s="912" t="s">
        <v>828</v>
      </c>
      <c r="L430" s="915">
        <v>13.1</v>
      </c>
      <c r="M430" s="915">
        <v>10</v>
      </c>
      <c r="N430" s="915">
        <v>1.31</v>
      </c>
      <c r="O430" s="912" t="s">
        <v>180</v>
      </c>
      <c r="P430" s="912" t="s">
        <v>805</v>
      </c>
      <c r="Q430" s="912" t="s">
        <v>180</v>
      </c>
      <c r="R430" s="912">
        <v>180</v>
      </c>
      <c r="AG430" s="917">
        <v>0.23742009132420094</v>
      </c>
      <c r="AH430" s="917">
        <v>0.25826484018264839</v>
      </c>
      <c r="AI430" s="917">
        <v>0.26146118721461192</v>
      </c>
      <c r="AJ430" s="918"/>
      <c r="AK430" s="918"/>
      <c r="AM430" s="919">
        <v>72.133984734807854</v>
      </c>
    </row>
    <row r="431" spans="1:39" x14ac:dyDescent="0.4">
      <c r="A431" s="912">
        <v>60335</v>
      </c>
      <c r="B431" s="912" t="s">
        <v>1261</v>
      </c>
      <c r="C431" s="913">
        <v>42704</v>
      </c>
      <c r="D431" s="912">
        <v>2016</v>
      </c>
      <c r="E431" s="912" t="s">
        <v>99</v>
      </c>
      <c r="F431" s="912" t="s">
        <v>42</v>
      </c>
      <c r="G431" s="912">
        <v>43.965060999999999</v>
      </c>
      <c r="H431" s="912">
        <v>-117.257661</v>
      </c>
      <c r="I431" s="914">
        <v>4.5798358446999998</v>
      </c>
      <c r="J431" s="912" t="s">
        <v>103</v>
      </c>
      <c r="K431" s="912" t="s">
        <v>828</v>
      </c>
      <c r="L431" s="915">
        <v>13.090999999999999</v>
      </c>
      <c r="M431" s="915">
        <v>10</v>
      </c>
      <c r="N431" s="915">
        <v>1.3090999999999999</v>
      </c>
      <c r="O431" s="912" t="s">
        <v>180</v>
      </c>
      <c r="P431" s="912" t="s">
        <v>805</v>
      </c>
      <c r="Q431" s="912" t="s">
        <v>180</v>
      </c>
      <c r="R431" s="912">
        <v>180</v>
      </c>
      <c r="AG431" s="917">
        <v>0.22674657534246578</v>
      </c>
      <c r="AH431" s="917">
        <v>0.2495776255707762</v>
      </c>
      <c r="AI431" s="917">
        <v>0.25029680365296803</v>
      </c>
      <c r="AJ431" s="918"/>
      <c r="AK431" s="918"/>
      <c r="AM431" s="919">
        <v>75.323985347392181</v>
      </c>
    </row>
    <row r="432" spans="1:39" x14ac:dyDescent="0.4">
      <c r="A432" s="912">
        <v>60334</v>
      </c>
      <c r="B432" s="912" t="s">
        <v>1262</v>
      </c>
      <c r="C432" s="913">
        <v>42704</v>
      </c>
      <c r="D432" s="912">
        <v>2016</v>
      </c>
      <c r="E432" s="912" t="s">
        <v>99</v>
      </c>
      <c r="F432" s="912" t="s">
        <v>42</v>
      </c>
      <c r="G432" s="912">
        <v>43.932841000000003</v>
      </c>
      <c r="H432" s="912">
        <v>-116.98844099999999</v>
      </c>
      <c r="I432" s="914">
        <v>4.6049525113999996</v>
      </c>
      <c r="J432" s="912" t="s">
        <v>103</v>
      </c>
      <c r="K432" s="912" t="s">
        <v>828</v>
      </c>
      <c r="L432" s="915">
        <v>13.090999999999999</v>
      </c>
      <c r="M432" s="915">
        <v>10</v>
      </c>
      <c r="N432" s="915">
        <v>1.3090999999999999</v>
      </c>
      <c r="O432" s="912" t="s">
        <v>180</v>
      </c>
      <c r="P432" s="912" t="s">
        <v>805</v>
      </c>
      <c r="Q432" s="912" t="s">
        <v>180</v>
      </c>
      <c r="R432" s="912">
        <v>180</v>
      </c>
      <c r="AG432" s="917">
        <v>0.23175799086757992</v>
      </c>
      <c r="AH432" s="917">
        <v>0.2549200913242009</v>
      </c>
      <c r="AI432" s="917">
        <v>0.25621004566210048</v>
      </c>
      <c r="AJ432" s="918"/>
      <c r="AK432" s="918"/>
      <c r="AM432" s="919">
        <v>73.598845791306516</v>
      </c>
    </row>
    <row r="433" spans="1:39" x14ac:dyDescent="0.4">
      <c r="A433" s="912">
        <v>60535</v>
      </c>
      <c r="B433" s="912" t="s">
        <v>1263</v>
      </c>
      <c r="C433" s="913">
        <v>42735</v>
      </c>
      <c r="D433" s="912">
        <v>2016</v>
      </c>
      <c r="E433" s="912" t="s">
        <v>100</v>
      </c>
      <c r="F433" s="912" t="s">
        <v>563</v>
      </c>
      <c r="G433" s="912">
        <v>33.968480999999997</v>
      </c>
      <c r="H433" s="912">
        <v>-81.782781</v>
      </c>
      <c r="I433" s="914">
        <v>4.5985155250999998</v>
      </c>
      <c r="J433" s="912" t="s">
        <v>103</v>
      </c>
      <c r="K433" s="912" t="s">
        <v>828</v>
      </c>
      <c r="L433" s="915">
        <v>9.9955200000000008</v>
      </c>
      <c r="M433" s="915">
        <v>6.8</v>
      </c>
      <c r="N433" s="915">
        <v>1.4699294117646999</v>
      </c>
      <c r="O433" s="912" t="s">
        <v>831</v>
      </c>
      <c r="P433" s="912" t="s">
        <v>831</v>
      </c>
      <c r="Q433" s="912">
        <v>20</v>
      </c>
      <c r="R433" s="912">
        <v>180</v>
      </c>
      <c r="AG433" s="917">
        <v>0.23166800966962128</v>
      </c>
      <c r="AH433" s="917">
        <v>0.22146118721461192</v>
      </c>
      <c r="AI433" s="917">
        <v>0.21956419554123019</v>
      </c>
      <c r="AJ433" s="918"/>
      <c r="AK433" s="918"/>
      <c r="AM433" s="919">
        <v>73.008845330317172</v>
      </c>
    </row>
    <row r="434" spans="1:39" x14ac:dyDescent="0.4">
      <c r="A434" s="912">
        <v>60993</v>
      </c>
      <c r="B434" s="912" t="s">
        <v>1264</v>
      </c>
      <c r="C434" s="913">
        <v>42735</v>
      </c>
      <c r="D434" s="912">
        <v>2016</v>
      </c>
      <c r="E434" s="912" t="s">
        <v>100</v>
      </c>
      <c r="F434" s="912" t="s">
        <v>563</v>
      </c>
      <c r="G434" s="912">
        <v>34.321950999999999</v>
      </c>
      <c r="H434" s="912">
        <v>-79.918510999999995</v>
      </c>
      <c r="I434" s="914">
        <v>4.5967981734999999</v>
      </c>
      <c r="J434" s="912" t="s">
        <v>103</v>
      </c>
      <c r="K434" s="912" t="s">
        <v>828</v>
      </c>
      <c r="L434" s="915">
        <v>14.029</v>
      </c>
      <c r="M434" s="915">
        <v>10</v>
      </c>
      <c r="N434" s="915">
        <v>1.4029</v>
      </c>
      <c r="O434" s="912" t="s">
        <v>831</v>
      </c>
      <c r="P434" s="912" t="s">
        <v>831</v>
      </c>
      <c r="Q434" s="912">
        <v>20</v>
      </c>
      <c r="R434" s="912">
        <v>180</v>
      </c>
      <c r="AG434" s="917">
        <v>0.23618721461187214</v>
      </c>
      <c r="AH434" s="917">
        <v>0.22559360730593608</v>
      </c>
      <c r="AI434" s="917">
        <v>0.21450913242009137</v>
      </c>
      <c r="AJ434" s="918">
        <v>29.774633350518101</v>
      </c>
      <c r="AK434" s="918">
        <v>6.1294894270000002</v>
      </c>
      <c r="AM434" s="919">
        <v>76.781127110988393</v>
      </c>
    </row>
    <row r="435" spans="1:39" x14ac:dyDescent="0.4">
      <c r="A435" s="912">
        <v>60556</v>
      </c>
      <c r="B435" s="912" t="s">
        <v>1265</v>
      </c>
      <c r="C435" s="913">
        <v>42705</v>
      </c>
      <c r="D435" s="912">
        <v>2016</v>
      </c>
      <c r="E435" s="912" t="s">
        <v>100</v>
      </c>
      <c r="F435" s="912" t="s">
        <v>567</v>
      </c>
      <c r="G435" s="912">
        <v>35.167661000000003</v>
      </c>
      <c r="H435" s="912">
        <v>-88.644991000000005</v>
      </c>
      <c r="I435" s="914">
        <v>4.3698785388000001</v>
      </c>
      <c r="J435" s="912" t="s">
        <v>103</v>
      </c>
      <c r="K435" s="912" t="s">
        <v>830</v>
      </c>
      <c r="L435" s="915">
        <v>9.9629999999999992</v>
      </c>
      <c r="M435" s="915">
        <v>8</v>
      </c>
      <c r="N435" s="915">
        <v>1.2453749999999999</v>
      </c>
      <c r="O435" s="912" t="s">
        <v>180</v>
      </c>
      <c r="P435" s="912" t="s">
        <v>805</v>
      </c>
      <c r="Q435" s="912" t="s">
        <v>180</v>
      </c>
      <c r="R435" s="912">
        <v>179</v>
      </c>
      <c r="AH435" s="917">
        <v>0.22167522831050229</v>
      </c>
      <c r="AI435" s="917">
        <v>0.22011986301369865</v>
      </c>
      <c r="AJ435" s="918">
        <v>27.556149529891801</v>
      </c>
      <c r="AK435" s="918">
        <v>8.4223388689999901</v>
      </c>
      <c r="AM435" s="919">
        <v>94.557704712593164</v>
      </c>
    </row>
    <row r="436" spans="1:39" x14ac:dyDescent="0.4">
      <c r="A436" s="912">
        <v>60555</v>
      </c>
      <c r="B436" s="912" t="s">
        <v>1266</v>
      </c>
      <c r="C436" s="913">
        <v>42705</v>
      </c>
      <c r="D436" s="912">
        <v>2016</v>
      </c>
      <c r="E436" s="912" t="s">
        <v>100</v>
      </c>
      <c r="F436" s="912" t="s">
        <v>567</v>
      </c>
      <c r="G436" s="912">
        <v>35.140555999999997</v>
      </c>
      <c r="H436" s="912">
        <v>-88.551111000000006</v>
      </c>
      <c r="I436" s="914">
        <v>4.3718141553000001</v>
      </c>
      <c r="J436" s="912" t="s">
        <v>103</v>
      </c>
      <c r="K436" s="912" t="s">
        <v>830</v>
      </c>
      <c r="L436" s="915">
        <v>19.912499999999898</v>
      </c>
      <c r="M436" s="915">
        <v>16</v>
      </c>
      <c r="N436" s="915">
        <v>1.2445312499999901</v>
      </c>
      <c r="O436" s="912" t="s">
        <v>180</v>
      </c>
      <c r="P436" s="912" t="s">
        <v>805</v>
      </c>
      <c r="Q436" s="912" t="s">
        <v>180</v>
      </c>
      <c r="R436" s="912">
        <v>179</v>
      </c>
      <c r="AH436" s="917">
        <v>0.21069492009132421</v>
      </c>
      <c r="AI436" s="917">
        <v>0.21774400684931508</v>
      </c>
      <c r="AJ436" s="918">
        <v>27.515768778354499</v>
      </c>
      <c r="AK436" s="918">
        <v>4.3857155629999998</v>
      </c>
      <c r="AM436" s="919">
        <v>91.167012982078717</v>
      </c>
    </row>
    <row r="437" spans="1:39" x14ac:dyDescent="0.4">
      <c r="A437" s="912">
        <v>59207</v>
      </c>
      <c r="B437" s="912" t="s">
        <v>1267</v>
      </c>
      <c r="C437" s="913">
        <v>42612</v>
      </c>
      <c r="D437" s="912">
        <v>2016</v>
      </c>
      <c r="E437" s="912" t="s">
        <v>2</v>
      </c>
      <c r="F437" s="912" t="s">
        <v>22</v>
      </c>
      <c r="G437" s="912">
        <v>33.010120999999998</v>
      </c>
      <c r="H437" s="912">
        <v>-99.600230999999994</v>
      </c>
      <c r="I437" s="914">
        <v>5.1089191780999998</v>
      </c>
      <c r="J437" s="912" t="s">
        <v>103</v>
      </c>
      <c r="K437" s="912" t="s">
        <v>828</v>
      </c>
      <c r="L437" s="915">
        <v>132</v>
      </c>
      <c r="M437" s="915">
        <v>106.4</v>
      </c>
      <c r="N437" s="915">
        <v>1.24060150375939</v>
      </c>
      <c r="O437" s="912" t="s">
        <v>180</v>
      </c>
      <c r="P437" s="912" t="s">
        <v>821</v>
      </c>
      <c r="Q437" s="912" t="s">
        <v>180</v>
      </c>
      <c r="AG437" s="917">
        <v>0.26701978415260169</v>
      </c>
      <c r="AH437" s="917">
        <v>0.26525237258506323</v>
      </c>
      <c r="AI437" s="917">
        <v>0.27041919868163555</v>
      </c>
      <c r="AJ437" s="918">
        <v>61.199167959219899</v>
      </c>
      <c r="AK437" s="918">
        <v>0</v>
      </c>
      <c r="AM437" s="919">
        <v>85.250605711056849</v>
      </c>
    </row>
    <row r="438" spans="1:39" x14ac:dyDescent="0.4">
      <c r="A438" s="912">
        <v>59994</v>
      </c>
      <c r="B438" s="912" t="s">
        <v>1268</v>
      </c>
      <c r="C438" s="913">
        <v>42697</v>
      </c>
      <c r="D438" s="912">
        <v>2016</v>
      </c>
      <c r="E438" s="912" t="s">
        <v>2</v>
      </c>
      <c r="F438" s="912" t="s">
        <v>22</v>
      </c>
      <c r="G438" s="912">
        <v>30.960208999999999</v>
      </c>
      <c r="H438" s="912">
        <v>-103.306662</v>
      </c>
      <c r="I438" s="914">
        <v>5.6109545662000002</v>
      </c>
      <c r="J438" s="912" t="s">
        <v>103</v>
      </c>
      <c r="K438" s="912" t="s">
        <v>828</v>
      </c>
      <c r="L438" s="915">
        <v>212.1</v>
      </c>
      <c r="M438" s="915">
        <v>157.5</v>
      </c>
      <c r="N438" s="915">
        <v>1.34666666666666</v>
      </c>
      <c r="O438" s="912" t="s">
        <v>180</v>
      </c>
      <c r="P438" s="912" t="s">
        <v>805</v>
      </c>
      <c r="Q438" s="912" t="s">
        <v>180</v>
      </c>
      <c r="R438" s="912">
        <v>179</v>
      </c>
      <c r="AG438" s="917">
        <v>0.28730158730158728</v>
      </c>
      <c r="AH438" s="917">
        <v>0.18285496847140684</v>
      </c>
      <c r="AI438" s="917">
        <v>0.27900992969486121</v>
      </c>
      <c r="AJ438" s="918">
        <v>56.035189052119101</v>
      </c>
      <c r="AK438" s="918">
        <v>0</v>
      </c>
      <c r="AL438" s="919">
        <v>41.825414051737255</v>
      </c>
      <c r="AM438" s="919">
        <v>60.645923299887599</v>
      </c>
    </row>
    <row r="439" spans="1:39" x14ac:dyDescent="0.4">
      <c r="A439" s="912">
        <v>60886</v>
      </c>
      <c r="B439" s="912" t="s">
        <v>1269</v>
      </c>
      <c r="C439" s="913">
        <v>42735</v>
      </c>
      <c r="D439" s="912">
        <v>2016</v>
      </c>
      <c r="E439" s="912" t="s">
        <v>99</v>
      </c>
      <c r="F439" s="912" t="s">
        <v>562</v>
      </c>
      <c r="G439" s="912">
        <v>39.154474</v>
      </c>
      <c r="H439" s="912">
        <v>-112.359849</v>
      </c>
      <c r="I439" s="914">
        <v>5.0044614154999998</v>
      </c>
      <c r="J439" s="912" t="s">
        <v>103</v>
      </c>
      <c r="K439" s="912" t="s">
        <v>828</v>
      </c>
      <c r="L439" s="915">
        <v>25.8</v>
      </c>
      <c r="M439" s="915">
        <v>20</v>
      </c>
      <c r="N439" s="915">
        <v>1.29</v>
      </c>
      <c r="O439" s="912" t="s">
        <v>180</v>
      </c>
      <c r="P439" s="912" t="s">
        <v>805</v>
      </c>
      <c r="Q439" s="912" t="s">
        <v>180</v>
      </c>
      <c r="R439" s="912">
        <v>180</v>
      </c>
      <c r="AG439" s="917">
        <v>0.27407534246575338</v>
      </c>
      <c r="AH439" s="917">
        <v>0.28831050228310501</v>
      </c>
      <c r="AI439" s="917">
        <v>0.27473173515981736</v>
      </c>
      <c r="AJ439" s="918">
        <v>24.501686067297499</v>
      </c>
      <c r="AK439" s="918">
        <v>10.96480757</v>
      </c>
      <c r="AM439" s="919">
        <v>60.17712485738712</v>
      </c>
    </row>
    <row r="440" spans="1:39" x14ac:dyDescent="0.4">
      <c r="A440" s="912">
        <v>60449</v>
      </c>
      <c r="B440" s="912" t="s">
        <v>1270</v>
      </c>
      <c r="C440" s="913">
        <v>42675</v>
      </c>
      <c r="D440" s="912">
        <v>2016</v>
      </c>
      <c r="E440" s="912" t="s">
        <v>99</v>
      </c>
      <c r="F440" s="912" t="s">
        <v>562</v>
      </c>
      <c r="G440" s="912">
        <v>39.157291000000001</v>
      </c>
      <c r="H440" s="912">
        <v>-112.354951</v>
      </c>
      <c r="I440" s="914">
        <v>5.0044614154999998</v>
      </c>
      <c r="J440" s="912" t="s">
        <v>103</v>
      </c>
      <c r="K440" s="912" t="s">
        <v>828</v>
      </c>
      <c r="L440" s="915">
        <v>62.7</v>
      </c>
      <c r="M440" s="915">
        <v>50</v>
      </c>
      <c r="N440" s="915">
        <v>1.254</v>
      </c>
      <c r="O440" s="912" t="s">
        <v>180</v>
      </c>
      <c r="P440" s="912" t="s">
        <v>805</v>
      </c>
      <c r="Q440" s="912" t="s">
        <v>180</v>
      </c>
      <c r="R440" s="912">
        <v>180</v>
      </c>
      <c r="AG440" s="917">
        <v>0.27208904109589044</v>
      </c>
      <c r="AH440" s="917">
        <v>0.2775502283105023</v>
      </c>
      <c r="AI440" s="917">
        <v>0.26274429223744289</v>
      </c>
      <c r="AJ440" s="918">
        <v>24.4664936213041</v>
      </c>
      <c r="AK440" s="918">
        <v>11.23884636</v>
      </c>
      <c r="AM440" s="919">
        <v>65.520597028030537</v>
      </c>
    </row>
    <row r="441" spans="1:39" x14ac:dyDescent="0.4">
      <c r="A441" s="912">
        <v>59945</v>
      </c>
      <c r="B441" s="912" t="s">
        <v>1271</v>
      </c>
      <c r="C441" s="913">
        <v>42614</v>
      </c>
      <c r="D441" s="912">
        <v>2016</v>
      </c>
      <c r="E441" s="912" t="s">
        <v>99</v>
      </c>
      <c r="F441" s="912" t="s">
        <v>562</v>
      </c>
      <c r="G441" s="912">
        <v>37.786270999999999</v>
      </c>
      <c r="H441" s="912">
        <v>-113.280011</v>
      </c>
      <c r="I441" s="914">
        <v>5.2480246575000002</v>
      </c>
      <c r="J441" s="912" t="s">
        <v>103</v>
      </c>
      <c r="K441" s="912" t="s">
        <v>828</v>
      </c>
      <c r="L441" s="915">
        <v>62.5</v>
      </c>
      <c r="M441" s="915">
        <v>50.4</v>
      </c>
      <c r="N441" s="915">
        <v>1.24007936507936</v>
      </c>
      <c r="O441" s="912" t="s">
        <v>180</v>
      </c>
      <c r="P441" s="912" t="s">
        <v>805</v>
      </c>
      <c r="Q441" s="912" t="s">
        <v>180</v>
      </c>
      <c r="R441" s="912">
        <v>179</v>
      </c>
      <c r="AG441" s="917">
        <v>0.28985241356816704</v>
      </c>
      <c r="AH441" s="917">
        <v>0.27987741900413132</v>
      </c>
      <c r="AI441" s="917">
        <v>0.28411973617453073</v>
      </c>
      <c r="AJ441" s="918">
        <v>24.319640220705601</v>
      </c>
      <c r="AK441" s="918">
        <v>8.4511970119999997</v>
      </c>
      <c r="AM441" s="919">
        <v>56.213366241628442</v>
      </c>
    </row>
    <row r="442" spans="1:39" x14ac:dyDescent="0.4">
      <c r="A442" s="912">
        <v>59386</v>
      </c>
      <c r="B442" s="912" t="s">
        <v>1272</v>
      </c>
      <c r="C442" s="913">
        <v>42625</v>
      </c>
      <c r="D442" s="912">
        <v>2016</v>
      </c>
      <c r="E442" s="912" t="s">
        <v>99</v>
      </c>
      <c r="F442" s="912" t="s">
        <v>562</v>
      </c>
      <c r="G442" s="912">
        <v>37.644711000000001</v>
      </c>
      <c r="H442" s="912">
        <v>-113.610991</v>
      </c>
      <c r="I442" s="914">
        <v>5.4006244291999996</v>
      </c>
      <c r="J442" s="912" t="s">
        <v>103</v>
      </c>
      <c r="K442" s="912" t="s">
        <v>828</v>
      </c>
      <c r="L442" s="915">
        <v>105.1</v>
      </c>
      <c r="M442" s="915">
        <v>80</v>
      </c>
      <c r="N442" s="915">
        <v>1.31375</v>
      </c>
      <c r="O442" s="912" t="s">
        <v>180</v>
      </c>
      <c r="P442" s="912" t="s">
        <v>805</v>
      </c>
      <c r="Q442" s="912" t="s">
        <v>180</v>
      </c>
      <c r="R442" s="912">
        <v>180</v>
      </c>
      <c r="AG442" s="917">
        <v>0.32001569634703192</v>
      </c>
      <c r="AH442" s="917">
        <v>0.32154109589041097</v>
      </c>
      <c r="AI442" s="917">
        <v>0.31399257990867574</v>
      </c>
      <c r="AJ442" s="918">
        <v>24.894891969066599</v>
      </c>
      <c r="AK442" s="918">
        <v>8.9223476220000002</v>
      </c>
      <c r="AM442" s="919">
        <v>49.527368882326712</v>
      </c>
    </row>
    <row r="443" spans="1:39" x14ac:dyDescent="0.4">
      <c r="A443" s="912">
        <v>59946</v>
      </c>
      <c r="B443" s="912" t="s">
        <v>1273</v>
      </c>
      <c r="C443" s="913">
        <v>42614</v>
      </c>
      <c r="D443" s="912">
        <v>2016</v>
      </c>
      <c r="E443" s="912" t="s">
        <v>99</v>
      </c>
      <c r="F443" s="912" t="s">
        <v>562</v>
      </c>
      <c r="G443" s="912">
        <v>37.773051000000002</v>
      </c>
      <c r="H443" s="912">
        <v>-113.230841</v>
      </c>
      <c r="I443" s="914">
        <v>5.2480246575000002</v>
      </c>
      <c r="J443" s="912" t="s">
        <v>103</v>
      </c>
      <c r="K443" s="912" t="s">
        <v>828</v>
      </c>
      <c r="L443" s="915">
        <v>101.3</v>
      </c>
      <c r="M443" s="915">
        <v>80</v>
      </c>
      <c r="N443" s="915">
        <v>1.2662499999999901</v>
      </c>
      <c r="O443" s="912" t="s">
        <v>180</v>
      </c>
      <c r="P443" s="912" t="s">
        <v>805</v>
      </c>
      <c r="Q443" s="912" t="s">
        <v>180</v>
      </c>
      <c r="R443" s="912">
        <v>179</v>
      </c>
      <c r="AG443" s="917">
        <v>0.29778396118721462</v>
      </c>
      <c r="AH443" s="917">
        <v>0.29693350456621009</v>
      </c>
      <c r="AI443" s="917">
        <v>0.2912029109589041</v>
      </c>
      <c r="AJ443" s="918">
        <v>24.433925711721901</v>
      </c>
      <c r="AK443" s="918">
        <v>8.7684672339999992</v>
      </c>
      <c r="AM443" s="919">
        <v>56.000657782968247</v>
      </c>
    </row>
    <row r="444" spans="1:39" x14ac:dyDescent="0.4">
      <c r="A444" s="912">
        <v>60432</v>
      </c>
      <c r="B444" s="912" t="s">
        <v>1274</v>
      </c>
      <c r="C444" s="913">
        <v>42735</v>
      </c>
      <c r="D444" s="912">
        <v>2016</v>
      </c>
      <c r="E444" s="912" t="s">
        <v>99</v>
      </c>
      <c r="F444" s="912" t="s">
        <v>562</v>
      </c>
      <c r="G444" s="912">
        <v>37.828681000000003</v>
      </c>
      <c r="H444" s="912">
        <v>-113.127551</v>
      </c>
      <c r="I444" s="914">
        <v>5.2485242009000004</v>
      </c>
      <c r="J444" s="912" t="s">
        <v>103</v>
      </c>
      <c r="K444" s="912" t="s">
        <v>828</v>
      </c>
      <c r="L444" s="915">
        <v>107.747639999999</v>
      </c>
      <c r="M444" s="915">
        <v>80</v>
      </c>
      <c r="N444" s="915">
        <v>1.3468454999999999</v>
      </c>
      <c r="O444" s="912" t="s">
        <v>180</v>
      </c>
      <c r="P444" s="912" t="s">
        <v>805</v>
      </c>
      <c r="Q444" s="912" t="s">
        <v>180</v>
      </c>
      <c r="R444" s="912">
        <v>180</v>
      </c>
      <c r="AG444" s="917">
        <v>0.3148929794520548</v>
      </c>
      <c r="AH444" s="917">
        <v>0.32239012557077623</v>
      </c>
      <c r="AI444" s="917">
        <v>0.30924372146118723</v>
      </c>
      <c r="AJ444" s="918">
        <v>24.848999390580602</v>
      </c>
      <c r="AK444" s="918">
        <v>9.2739221389999997</v>
      </c>
      <c r="AM444" s="919">
        <v>45.490896734667537</v>
      </c>
    </row>
    <row r="445" spans="1:39" x14ac:dyDescent="0.4">
      <c r="A445" s="912">
        <v>59941</v>
      </c>
      <c r="B445" s="912" t="s">
        <v>1275</v>
      </c>
      <c r="C445" s="913">
        <v>42597</v>
      </c>
      <c r="D445" s="912">
        <v>2016</v>
      </c>
      <c r="E445" s="912" t="s">
        <v>99</v>
      </c>
      <c r="F445" s="912" t="s">
        <v>562</v>
      </c>
      <c r="G445" s="912">
        <v>37.725620999999997</v>
      </c>
      <c r="H445" s="912">
        <v>-113.159631</v>
      </c>
      <c r="I445" s="914">
        <v>5.2294997716999996</v>
      </c>
      <c r="J445" s="912" t="s">
        <v>103</v>
      </c>
      <c r="K445" s="912" t="s">
        <v>828</v>
      </c>
      <c r="L445" s="915">
        <v>101.05800000000001</v>
      </c>
      <c r="M445" s="915">
        <v>80.016000000000005</v>
      </c>
      <c r="N445" s="915">
        <v>1.26297240551889</v>
      </c>
      <c r="O445" s="912" t="s">
        <v>180</v>
      </c>
      <c r="P445" s="912" t="s">
        <v>805</v>
      </c>
      <c r="Q445" s="912" t="s">
        <v>180</v>
      </c>
      <c r="R445" s="912">
        <v>179</v>
      </c>
      <c r="AG445" s="917">
        <v>0.30251855022831048</v>
      </c>
      <c r="AH445" s="917">
        <v>0.30222031963470319</v>
      </c>
      <c r="AI445" s="917">
        <v>0.29712328767123286</v>
      </c>
      <c r="AJ445" s="918">
        <v>26.438620064648301</v>
      </c>
      <c r="AK445" s="918">
        <v>8.4312261710000005</v>
      </c>
      <c r="AM445" s="919">
        <v>52.946841554581667</v>
      </c>
    </row>
    <row r="446" spans="1:39" x14ac:dyDescent="0.4">
      <c r="A446" s="912">
        <v>59387</v>
      </c>
      <c r="B446" s="912" t="s">
        <v>1276</v>
      </c>
      <c r="C446" s="913">
        <v>42674</v>
      </c>
      <c r="D446" s="912">
        <v>2016</v>
      </c>
      <c r="E446" s="912" t="s">
        <v>99</v>
      </c>
      <c r="F446" s="912" t="s">
        <v>562</v>
      </c>
      <c r="G446" s="912">
        <v>38.524920999999999</v>
      </c>
      <c r="H446" s="912">
        <v>-113.03545099999999</v>
      </c>
      <c r="I446" s="914">
        <v>5.1642694063999999</v>
      </c>
      <c r="J446" s="912" t="s">
        <v>103</v>
      </c>
      <c r="K446" s="912" t="s">
        <v>828</v>
      </c>
      <c r="L446" s="915">
        <v>105.1</v>
      </c>
      <c r="M446" s="915">
        <v>80.016000000000005</v>
      </c>
      <c r="N446" s="915">
        <v>1.31348730253949</v>
      </c>
      <c r="O446" s="912" t="s">
        <v>180</v>
      </c>
      <c r="P446" s="912" t="s">
        <v>805</v>
      </c>
      <c r="Q446" s="912" t="s">
        <v>180</v>
      </c>
      <c r="R446" s="912">
        <v>179</v>
      </c>
      <c r="AG446" s="917">
        <v>0.29512271689497716</v>
      </c>
      <c r="AH446" s="917">
        <v>0.29187928082191783</v>
      </c>
      <c r="AI446" s="917">
        <v>0.29273116438356167</v>
      </c>
      <c r="AJ446" s="918">
        <v>24.1678287103325</v>
      </c>
      <c r="AK446" s="918">
        <v>8.5394291960000004</v>
      </c>
      <c r="AM446" s="919">
        <v>53.057084584493921</v>
      </c>
    </row>
    <row r="447" spans="1:39" x14ac:dyDescent="0.4">
      <c r="A447" s="912">
        <v>59388</v>
      </c>
      <c r="B447" s="912" t="s">
        <v>1277</v>
      </c>
      <c r="C447" s="913">
        <v>42674</v>
      </c>
      <c r="D447" s="912">
        <v>2016</v>
      </c>
      <c r="E447" s="912" t="s">
        <v>99</v>
      </c>
      <c r="F447" s="912" t="s">
        <v>562</v>
      </c>
      <c r="G447" s="912">
        <v>38.499951000000003</v>
      </c>
      <c r="H447" s="912">
        <v>-113.028441</v>
      </c>
      <c r="I447" s="914">
        <v>5.2347301369999997</v>
      </c>
      <c r="J447" s="912" t="s">
        <v>103</v>
      </c>
      <c r="K447" s="912" t="s">
        <v>828</v>
      </c>
      <c r="L447" s="915">
        <v>105.1</v>
      </c>
      <c r="M447" s="915">
        <v>80.016000000000005</v>
      </c>
      <c r="N447" s="915">
        <v>1.31348730253949</v>
      </c>
      <c r="O447" s="912" t="s">
        <v>180</v>
      </c>
      <c r="P447" s="912" t="s">
        <v>805</v>
      </c>
      <c r="Q447" s="912" t="s">
        <v>180</v>
      </c>
      <c r="R447" s="912">
        <v>179</v>
      </c>
      <c r="AG447" s="917">
        <v>0.29859589041095891</v>
      </c>
      <c r="AH447" s="917">
        <v>0.29680650684931503</v>
      </c>
      <c r="AI447" s="917">
        <v>0.29064069634703199</v>
      </c>
      <c r="AJ447" s="918">
        <v>24.072501457995799</v>
      </c>
      <c r="AK447" s="918">
        <v>7.7497602519999997</v>
      </c>
      <c r="AM447" s="919">
        <v>53.320096775749356</v>
      </c>
    </row>
    <row r="448" spans="1:39" x14ac:dyDescent="0.4">
      <c r="A448" s="912">
        <v>59389</v>
      </c>
      <c r="B448" s="912" t="s">
        <v>1278</v>
      </c>
      <c r="C448" s="913">
        <v>42674</v>
      </c>
      <c r="D448" s="912">
        <v>2016</v>
      </c>
      <c r="E448" s="912" t="s">
        <v>99</v>
      </c>
      <c r="F448" s="912" t="s">
        <v>562</v>
      </c>
      <c r="G448" s="912">
        <v>38.498430999999997</v>
      </c>
      <c r="H448" s="912">
        <v>-112.986851</v>
      </c>
      <c r="I448" s="914">
        <v>5.2151331049999996</v>
      </c>
      <c r="J448" s="912" t="s">
        <v>103</v>
      </c>
      <c r="K448" s="912" t="s">
        <v>828</v>
      </c>
      <c r="L448" s="915">
        <v>105.3</v>
      </c>
      <c r="M448" s="915">
        <v>80.016000000000005</v>
      </c>
      <c r="N448" s="915">
        <v>1.3159868026394701</v>
      </c>
      <c r="O448" s="912" t="s">
        <v>180</v>
      </c>
      <c r="P448" s="912" t="s">
        <v>805</v>
      </c>
      <c r="Q448" s="912" t="s">
        <v>180</v>
      </c>
      <c r="R448" s="912">
        <v>179</v>
      </c>
      <c r="AG448" s="917">
        <v>0.29672517123287673</v>
      </c>
      <c r="AH448" s="917">
        <v>0.29471603881278541</v>
      </c>
      <c r="AI448" s="917">
        <v>0.29172659817351604</v>
      </c>
      <c r="AJ448" s="918">
        <v>23.938319533041899</v>
      </c>
      <c r="AK448" s="918">
        <v>7.8512015640000001</v>
      </c>
      <c r="AM448" s="919">
        <v>53.179446866231537</v>
      </c>
    </row>
    <row r="449" spans="1:39" x14ac:dyDescent="0.4">
      <c r="A449" s="912">
        <v>60316</v>
      </c>
      <c r="B449" s="912" t="s">
        <v>1279</v>
      </c>
      <c r="C449" s="913">
        <v>42735</v>
      </c>
      <c r="D449" s="912">
        <v>2016</v>
      </c>
      <c r="E449" s="912" t="s">
        <v>1</v>
      </c>
      <c r="F449" s="912" t="s">
        <v>46</v>
      </c>
      <c r="G449" s="912">
        <v>37.524951000000001</v>
      </c>
      <c r="H449" s="912">
        <v>-77.936711000000003</v>
      </c>
      <c r="I449" s="914">
        <v>4.3119285388000002</v>
      </c>
      <c r="J449" s="912" t="s">
        <v>103</v>
      </c>
      <c r="K449" s="912" t="s">
        <v>828</v>
      </c>
      <c r="L449" s="915">
        <v>22.9</v>
      </c>
      <c r="M449" s="915">
        <v>17</v>
      </c>
      <c r="N449" s="915">
        <v>1.3470588235294101</v>
      </c>
      <c r="O449" s="912" t="s">
        <v>180</v>
      </c>
      <c r="P449" s="912" t="s">
        <v>805</v>
      </c>
      <c r="Q449" s="912" t="s">
        <v>180</v>
      </c>
      <c r="R449" s="912">
        <v>180</v>
      </c>
      <c r="AG449" s="917">
        <v>0.18632634300295461</v>
      </c>
      <c r="AH449" s="917">
        <v>0.1188639202256245</v>
      </c>
      <c r="AI449" s="917">
        <v>0.14176067687348912</v>
      </c>
      <c r="AJ449" s="918">
        <v>29.588947241192699</v>
      </c>
      <c r="AK449" s="918">
        <v>5.03398586848291</v>
      </c>
      <c r="AM449" s="919">
        <v>136.36952241418481</v>
      </c>
    </row>
    <row r="450" spans="1:39" x14ac:dyDescent="0.4">
      <c r="A450" s="912">
        <v>60318</v>
      </c>
      <c r="B450" s="912" t="s">
        <v>1280</v>
      </c>
      <c r="C450" s="913">
        <v>42735</v>
      </c>
      <c r="D450" s="912">
        <v>2016</v>
      </c>
      <c r="E450" s="912" t="s">
        <v>1</v>
      </c>
      <c r="F450" s="912" t="s">
        <v>46</v>
      </c>
      <c r="G450" s="912">
        <v>36.891851000000003</v>
      </c>
      <c r="H450" s="912">
        <v>-76.613270999999997</v>
      </c>
      <c r="I450" s="914">
        <v>4.3386374428999996</v>
      </c>
      <c r="J450" s="912" t="s">
        <v>103</v>
      </c>
      <c r="K450" s="912" t="s">
        <v>828</v>
      </c>
      <c r="L450" s="915">
        <v>25.1</v>
      </c>
      <c r="M450" s="915">
        <v>19.7</v>
      </c>
      <c r="N450" s="915">
        <v>1.2741116751268999</v>
      </c>
      <c r="O450" s="912" t="s">
        <v>180</v>
      </c>
      <c r="P450" s="912" t="s">
        <v>805</v>
      </c>
      <c r="Q450" s="912" t="s">
        <v>180</v>
      </c>
      <c r="R450" s="912">
        <v>201</v>
      </c>
      <c r="AG450" s="917">
        <v>0.16550108147080028</v>
      </c>
      <c r="AH450" s="917">
        <v>0.16281542898341744</v>
      </c>
      <c r="AI450" s="917">
        <v>0.19606464792117279</v>
      </c>
      <c r="AJ450" s="918">
        <v>31.024983610509999</v>
      </c>
      <c r="AK450" s="918">
        <v>4.6388846878057501</v>
      </c>
      <c r="AM450" s="919">
        <v>94.020329346541587</v>
      </c>
    </row>
    <row r="451" spans="1:39" x14ac:dyDescent="0.4">
      <c r="A451" s="912">
        <v>60319</v>
      </c>
      <c r="B451" s="912" t="s">
        <v>1281</v>
      </c>
      <c r="C451" s="913">
        <v>42735</v>
      </c>
      <c r="D451" s="912">
        <v>2016</v>
      </c>
      <c r="E451" s="912" t="s">
        <v>1</v>
      </c>
      <c r="F451" s="912" t="s">
        <v>46</v>
      </c>
      <c r="G451" s="912">
        <v>38.021420999999997</v>
      </c>
      <c r="H451" s="912">
        <v>-77.969730999999996</v>
      </c>
      <c r="I451" s="914">
        <v>4.2446652968</v>
      </c>
      <c r="J451" s="912" t="s">
        <v>103</v>
      </c>
      <c r="K451" s="912" t="s">
        <v>828</v>
      </c>
      <c r="L451" s="915">
        <v>26.8</v>
      </c>
      <c r="M451" s="915">
        <v>20</v>
      </c>
      <c r="N451" s="915">
        <v>1.34</v>
      </c>
      <c r="O451" s="912" t="s">
        <v>180</v>
      </c>
      <c r="P451" s="912" t="s">
        <v>805</v>
      </c>
      <c r="Q451" s="912" t="s">
        <v>180</v>
      </c>
      <c r="R451" s="912">
        <v>190</v>
      </c>
      <c r="AG451" s="917">
        <v>0.20340182648401828</v>
      </c>
      <c r="AH451" s="917">
        <v>0.16258561643835617</v>
      </c>
      <c r="AI451" s="917">
        <v>0.21136415525114155</v>
      </c>
      <c r="AJ451" s="918">
        <v>30.6467568726375</v>
      </c>
      <c r="AK451" s="918">
        <v>4.65093138895653</v>
      </c>
      <c r="AM451" s="919">
        <v>90.351137171218298</v>
      </c>
    </row>
    <row r="452" spans="1:39" x14ac:dyDescent="0.4">
      <c r="A452" s="912">
        <v>60127</v>
      </c>
      <c r="B452" s="912" t="s">
        <v>1282</v>
      </c>
      <c r="C452" s="913">
        <v>42674</v>
      </c>
      <c r="D452" s="912">
        <v>2016</v>
      </c>
      <c r="E452" s="912" t="s">
        <v>1</v>
      </c>
      <c r="F452" s="912" t="s">
        <v>46</v>
      </c>
      <c r="G452" s="912">
        <v>37.948810999999999</v>
      </c>
      <c r="H452" s="912">
        <v>-75.571630999999996</v>
      </c>
      <c r="I452" s="914">
        <v>4.3047945204999998</v>
      </c>
      <c r="J452" s="912" t="s">
        <v>103</v>
      </c>
      <c r="K452" s="912" t="s">
        <v>828</v>
      </c>
      <c r="L452" s="915">
        <v>105.4</v>
      </c>
      <c r="M452" s="915">
        <v>80</v>
      </c>
      <c r="N452" s="915">
        <v>1.3174999999999999</v>
      </c>
      <c r="O452" s="912" t="s">
        <v>180</v>
      </c>
      <c r="P452" s="912" t="s">
        <v>805</v>
      </c>
      <c r="Q452" s="912" t="s">
        <v>180</v>
      </c>
      <c r="R452" s="912">
        <v>182</v>
      </c>
      <c r="AG452" s="917">
        <v>0.22479737442922373</v>
      </c>
      <c r="AH452" s="917">
        <v>0.21927083333333339</v>
      </c>
      <c r="AI452" s="917">
        <v>0.23592180365296803</v>
      </c>
      <c r="AJ452" s="918">
        <v>30.292718758609301</v>
      </c>
      <c r="AK452" s="918">
        <v>5.6054144716924199</v>
      </c>
      <c r="AL452" s="919">
        <v>64.56406710994888</v>
      </c>
      <c r="AM452" s="919">
        <v>89.00667718588636</v>
      </c>
    </row>
    <row r="453" spans="1:39" x14ac:dyDescent="0.4">
      <c r="A453" s="912">
        <v>60680</v>
      </c>
      <c r="B453" s="912" t="s">
        <v>1283</v>
      </c>
      <c r="C453" s="913">
        <v>42947</v>
      </c>
      <c r="D453" s="912">
        <v>2017</v>
      </c>
      <c r="E453" s="912" t="s">
        <v>100</v>
      </c>
      <c r="F453" s="912" t="s">
        <v>47</v>
      </c>
      <c r="G453" s="912">
        <v>33.626331</v>
      </c>
      <c r="H453" s="912">
        <v>-85.940360999999996</v>
      </c>
      <c r="I453" s="914">
        <v>4.4620497717000003</v>
      </c>
      <c r="J453" s="912" t="s">
        <v>103</v>
      </c>
      <c r="K453" s="912" t="s">
        <v>830</v>
      </c>
      <c r="L453" s="915">
        <v>9.6999999999999993</v>
      </c>
      <c r="M453" s="915">
        <v>7.4</v>
      </c>
      <c r="N453" s="915">
        <v>1.3108108108108101</v>
      </c>
      <c r="O453" s="912" t="s">
        <v>831</v>
      </c>
      <c r="P453" s="912" t="s">
        <v>831</v>
      </c>
      <c r="Q453" s="912">
        <v>20</v>
      </c>
      <c r="R453" s="912">
        <v>180</v>
      </c>
      <c r="AH453" s="917">
        <v>0.26484018264840181</v>
      </c>
      <c r="AI453" s="917">
        <v>0.13683203751696899</v>
      </c>
      <c r="AJ453" s="918">
        <v>27.510834154630501</v>
      </c>
      <c r="AK453" s="918">
        <v>22.299814340000001</v>
      </c>
      <c r="AM453" s="919">
        <v>163.00389984556062</v>
      </c>
    </row>
    <row r="454" spans="1:39" x14ac:dyDescent="0.4">
      <c r="A454" s="912">
        <v>61901</v>
      </c>
      <c r="B454" s="912" t="s">
        <v>225</v>
      </c>
      <c r="C454" s="913">
        <v>43070</v>
      </c>
      <c r="D454" s="912">
        <v>2017</v>
      </c>
      <c r="E454" s="912" t="s">
        <v>100</v>
      </c>
      <c r="F454" s="912" t="s">
        <v>47</v>
      </c>
      <c r="G454" s="912">
        <v>34.611271000000002</v>
      </c>
      <c r="H454" s="912">
        <v>-86.622440999999995</v>
      </c>
      <c r="I454" s="914">
        <v>4.3821979451999997</v>
      </c>
      <c r="J454" s="912" t="s">
        <v>103</v>
      </c>
      <c r="K454" s="912" t="s">
        <v>828</v>
      </c>
      <c r="L454" s="915">
        <v>12.5</v>
      </c>
      <c r="M454" s="915">
        <v>10</v>
      </c>
      <c r="N454" s="915">
        <v>1.25</v>
      </c>
      <c r="O454" s="912" t="s">
        <v>180</v>
      </c>
      <c r="P454" s="912" t="s">
        <v>805</v>
      </c>
      <c r="Q454" s="912" t="s">
        <v>180</v>
      </c>
      <c r="R454" s="912">
        <v>180</v>
      </c>
      <c r="S454" s="916" t="s">
        <v>907</v>
      </c>
      <c r="T454" s="916" t="s">
        <v>969</v>
      </c>
      <c r="U454" s="912">
        <v>2017</v>
      </c>
      <c r="V454" s="912">
        <v>1</v>
      </c>
      <c r="W454" s="912">
        <v>2</v>
      </c>
      <c r="AH454" s="917">
        <v>0.20171232876712328</v>
      </c>
      <c r="AI454" s="917">
        <v>0.20738584474885841</v>
      </c>
      <c r="AJ454" s="918">
        <v>27.391441051854201</v>
      </c>
      <c r="AK454" s="918">
        <v>10.4782913</v>
      </c>
      <c r="AM454" s="919">
        <v>99.291254876235143</v>
      </c>
    </row>
    <row r="455" spans="1:39" x14ac:dyDescent="0.4">
      <c r="A455" s="912">
        <v>60679</v>
      </c>
      <c r="B455" s="912" t="s">
        <v>1284</v>
      </c>
      <c r="C455" s="913">
        <v>42845</v>
      </c>
      <c r="D455" s="912">
        <v>2017</v>
      </c>
      <c r="E455" s="912" t="s">
        <v>100</v>
      </c>
      <c r="F455" s="912" t="s">
        <v>47</v>
      </c>
      <c r="G455" s="912">
        <v>31.332070999999999</v>
      </c>
      <c r="H455" s="912">
        <v>-85.729771</v>
      </c>
      <c r="I455" s="914">
        <v>4.7037015982000003</v>
      </c>
      <c r="J455" s="912" t="s">
        <v>103</v>
      </c>
      <c r="K455" s="912" t="s">
        <v>830</v>
      </c>
      <c r="L455" s="915">
        <v>13</v>
      </c>
      <c r="M455" s="915">
        <v>10.6</v>
      </c>
      <c r="N455" s="915">
        <v>1.2264150943396199</v>
      </c>
      <c r="O455" s="912" t="s">
        <v>180</v>
      </c>
      <c r="P455" s="912" t="s">
        <v>805</v>
      </c>
      <c r="Q455" s="912" t="s">
        <v>180</v>
      </c>
      <c r="R455" s="912">
        <v>180</v>
      </c>
      <c r="AH455" s="917">
        <v>0.14405100370466101</v>
      </c>
      <c r="AI455" s="917">
        <v>0.15317265443267</v>
      </c>
      <c r="AJ455" s="918">
        <v>26.8674790978896</v>
      </c>
      <c r="AK455" s="918">
        <v>15.645886920000001</v>
      </c>
      <c r="AM455" s="919">
        <v>134.06346642625644</v>
      </c>
    </row>
    <row r="456" spans="1:39" x14ac:dyDescent="0.4">
      <c r="A456" s="912">
        <v>60583</v>
      </c>
      <c r="B456" s="912" t="s">
        <v>1285</v>
      </c>
      <c r="C456" s="913">
        <v>43099</v>
      </c>
      <c r="D456" s="912">
        <v>2017</v>
      </c>
      <c r="E456" s="912" t="s">
        <v>100</v>
      </c>
      <c r="F456" s="912" t="s">
        <v>47</v>
      </c>
      <c r="G456" s="912">
        <v>32.866320999999999</v>
      </c>
      <c r="H456" s="912">
        <v>-85.394451000000004</v>
      </c>
      <c r="I456" s="914">
        <v>4.5744938356000002</v>
      </c>
      <c r="J456" s="912" t="s">
        <v>103</v>
      </c>
      <c r="K456" s="912" t="s">
        <v>828</v>
      </c>
      <c r="L456" s="915">
        <v>110.9</v>
      </c>
      <c r="M456" s="915">
        <v>79.2</v>
      </c>
      <c r="N456" s="915">
        <v>1.40025252525252</v>
      </c>
      <c r="O456" s="912" t="s">
        <v>180</v>
      </c>
      <c r="P456" s="912" t="s">
        <v>805</v>
      </c>
      <c r="Q456" s="912" t="s">
        <v>180</v>
      </c>
      <c r="R456" s="912">
        <v>180</v>
      </c>
      <c r="AH456" s="917">
        <v>0.23198019002813516</v>
      </c>
      <c r="AI456" s="917">
        <v>0.24086037313777031</v>
      </c>
      <c r="AJ456" s="918">
        <v>27.027202298671298</v>
      </c>
      <c r="AK456" s="918">
        <v>14.232272030000001</v>
      </c>
      <c r="AL456" s="919">
        <v>36.504802330769301</v>
      </c>
      <c r="AM456" s="919">
        <v>46.959685711911725</v>
      </c>
    </row>
    <row r="457" spans="1:39" x14ac:dyDescent="0.4">
      <c r="A457" s="912">
        <v>60964</v>
      </c>
      <c r="B457" s="912" t="s">
        <v>1286</v>
      </c>
      <c r="C457" s="913">
        <v>43005</v>
      </c>
      <c r="D457" s="912">
        <v>2017</v>
      </c>
      <c r="E457" s="912" t="s">
        <v>99</v>
      </c>
      <c r="F457" s="912" t="s">
        <v>51</v>
      </c>
      <c r="G457" s="912">
        <v>32.068080999999999</v>
      </c>
      <c r="H457" s="912">
        <v>-109.888541</v>
      </c>
      <c r="I457" s="914">
        <v>5.6377015981999996</v>
      </c>
      <c r="J457" s="912" t="s">
        <v>103</v>
      </c>
      <c r="K457" s="912" t="s">
        <v>828</v>
      </c>
      <c r="L457" s="915">
        <v>24.66</v>
      </c>
      <c r="M457" s="915">
        <v>20</v>
      </c>
      <c r="N457" s="915">
        <v>1.2330000000000001</v>
      </c>
      <c r="O457" s="912" t="s">
        <v>180</v>
      </c>
      <c r="P457" s="912" t="s">
        <v>805</v>
      </c>
      <c r="Q457" s="912" t="s">
        <v>180</v>
      </c>
      <c r="R457" s="912">
        <v>180</v>
      </c>
      <c r="AH457" s="917">
        <v>0.28488013698630138</v>
      </c>
      <c r="AI457" s="917">
        <v>0.29690068493150679</v>
      </c>
      <c r="AJ457" s="918"/>
      <c r="AK457" s="918"/>
      <c r="AM457" s="919">
        <v>43.549655973180577</v>
      </c>
    </row>
    <row r="458" spans="1:39" x14ac:dyDescent="0.4">
      <c r="A458" s="912" t="s">
        <v>1287</v>
      </c>
      <c r="B458" s="912" t="s">
        <v>1288</v>
      </c>
      <c r="C458" s="913">
        <v>42885</v>
      </c>
      <c r="D458" s="912">
        <v>2017</v>
      </c>
      <c r="E458" s="912" t="s">
        <v>99</v>
      </c>
      <c r="F458" s="912" t="s">
        <v>51</v>
      </c>
      <c r="G458" s="912">
        <v>36.787391</v>
      </c>
      <c r="H458" s="912">
        <v>-110.240291</v>
      </c>
      <c r="I458" s="914">
        <v>5.4825194063999998</v>
      </c>
      <c r="J458" s="912" t="s">
        <v>103</v>
      </c>
      <c r="K458" s="912" t="s">
        <v>828</v>
      </c>
      <c r="L458" s="915">
        <v>37.6</v>
      </c>
      <c r="M458" s="915">
        <v>27.3</v>
      </c>
      <c r="N458" s="915">
        <v>1.37728937728937</v>
      </c>
      <c r="O458" s="912" t="s">
        <v>180</v>
      </c>
      <c r="P458" s="912" t="s">
        <v>805</v>
      </c>
      <c r="Q458" s="912" t="s">
        <v>180</v>
      </c>
      <c r="R458" s="912">
        <v>180</v>
      </c>
      <c r="AH458" s="917">
        <v>0.31200344556508941</v>
      </c>
      <c r="AJ458" s="918"/>
      <c r="AK458" s="918"/>
      <c r="AM458" s="919">
        <v>54.318750477312037</v>
      </c>
    </row>
    <row r="459" spans="1:39" x14ac:dyDescent="0.4">
      <c r="A459" s="912">
        <v>60467</v>
      </c>
      <c r="B459" s="912" t="s">
        <v>1289</v>
      </c>
      <c r="C459" s="913">
        <v>42794</v>
      </c>
      <c r="D459" s="912">
        <v>2017</v>
      </c>
      <c r="E459" s="912" t="s">
        <v>99</v>
      </c>
      <c r="F459" s="912" t="s">
        <v>51</v>
      </c>
      <c r="G459" s="912">
        <v>32.553271000000002</v>
      </c>
      <c r="H459" s="912">
        <v>-111.28153</v>
      </c>
      <c r="I459" s="914">
        <v>5.8109924658000001</v>
      </c>
      <c r="J459" s="912" t="s">
        <v>103</v>
      </c>
      <c r="K459" s="912" t="s">
        <v>828</v>
      </c>
      <c r="L459" s="915">
        <v>57.6</v>
      </c>
      <c r="M459" s="915">
        <v>40</v>
      </c>
      <c r="N459" s="915">
        <v>1.44</v>
      </c>
      <c r="O459" s="912" t="s">
        <v>180</v>
      </c>
      <c r="P459" s="912" t="s">
        <v>805</v>
      </c>
      <c r="Q459" s="912" t="s">
        <v>180</v>
      </c>
      <c r="R459" s="912">
        <v>180</v>
      </c>
      <c r="AH459" s="917">
        <v>0.34248002283105022</v>
      </c>
      <c r="AI459" s="917">
        <v>0.33153253424657536</v>
      </c>
      <c r="AJ459" s="918">
        <v>23.6941312356537</v>
      </c>
      <c r="AK459" s="918">
        <v>7.5084353500000001</v>
      </c>
      <c r="AM459" s="919">
        <v>52.403021226380133</v>
      </c>
    </row>
    <row r="460" spans="1:39" x14ac:dyDescent="0.4">
      <c r="A460" s="912">
        <v>61117</v>
      </c>
      <c r="B460" s="912" t="s">
        <v>1290</v>
      </c>
      <c r="C460" s="913">
        <v>43099</v>
      </c>
      <c r="D460" s="912">
        <v>2017</v>
      </c>
      <c r="E460" s="912" t="s">
        <v>8</v>
      </c>
      <c r="F460" s="912" t="s">
        <v>41</v>
      </c>
      <c r="G460" s="912">
        <v>35.324981999999999</v>
      </c>
      <c r="H460" s="912">
        <v>-118.9815</v>
      </c>
      <c r="I460" s="914">
        <v>5.3913356164000001</v>
      </c>
      <c r="J460" s="912" t="s">
        <v>103</v>
      </c>
      <c r="K460" s="912" t="s">
        <v>828</v>
      </c>
      <c r="L460" s="915">
        <v>7.0333249999999996</v>
      </c>
      <c r="M460" s="915">
        <v>5.25</v>
      </c>
      <c r="N460" s="915">
        <v>1.3396809523809501</v>
      </c>
      <c r="O460" s="912" t="s">
        <v>180</v>
      </c>
      <c r="P460" s="912" t="s">
        <v>805</v>
      </c>
      <c r="Q460" s="912" t="s">
        <v>180</v>
      </c>
      <c r="R460" s="912">
        <v>180</v>
      </c>
      <c r="AH460" s="917">
        <v>0.23511632963687754</v>
      </c>
      <c r="AI460" s="917">
        <v>0.22035225048923679</v>
      </c>
      <c r="AJ460" s="918">
        <v>24.492743303896098</v>
      </c>
      <c r="AK460" s="918">
        <v>6.1213947468006902</v>
      </c>
      <c r="AM460" s="919">
        <v>92.644079039362936</v>
      </c>
    </row>
    <row r="461" spans="1:39" x14ac:dyDescent="0.4">
      <c r="A461" s="912">
        <v>61006</v>
      </c>
      <c r="B461" s="912" t="s">
        <v>1291</v>
      </c>
      <c r="C461" s="913">
        <v>43075</v>
      </c>
      <c r="D461" s="912">
        <v>2017</v>
      </c>
      <c r="E461" s="912" t="s">
        <v>8</v>
      </c>
      <c r="F461" s="912" t="s">
        <v>41</v>
      </c>
      <c r="G461" s="912">
        <v>38.690185999999997</v>
      </c>
      <c r="H461" s="912">
        <v>-121.5865</v>
      </c>
      <c r="I461" s="914">
        <v>5.0432678082000004</v>
      </c>
      <c r="J461" s="912" t="s">
        <v>103</v>
      </c>
      <c r="K461" s="912" t="s">
        <v>828</v>
      </c>
      <c r="L461" s="915">
        <v>7.90899999999999</v>
      </c>
      <c r="M461" s="915">
        <v>6.8</v>
      </c>
      <c r="N461" s="915">
        <v>1.1630882352941101</v>
      </c>
      <c r="O461" s="912" t="s">
        <v>180</v>
      </c>
      <c r="P461" s="912" t="s">
        <v>805</v>
      </c>
      <c r="Q461" s="912" t="s">
        <v>180</v>
      </c>
      <c r="R461" s="912">
        <v>180</v>
      </c>
      <c r="AI461" s="917">
        <v>0.2498489121676068</v>
      </c>
      <c r="AJ461" s="918">
        <v>28.190126091915399</v>
      </c>
      <c r="AK461" s="918">
        <v>4.9692912306859602</v>
      </c>
      <c r="AL461" s="919">
        <v>60.413314906856783</v>
      </c>
      <c r="AM461" s="919">
        <v>67.254122370107098</v>
      </c>
    </row>
    <row r="462" spans="1:39" x14ac:dyDescent="0.4">
      <c r="A462" s="912">
        <v>59737</v>
      </c>
      <c r="B462" s="912" t="s">
        <v>1292</v>
      </c>
      <c r="C462" s="913">
        <v>43008</v>
      </c>
      <c r="D462" s="912">
        <v>2017</v>
      </c>
      <c r="E462" s="912" t="s">
        <v>8</v>
      </c>
      <c r="F462" s="912" t="s">
        <v>41</v>
      </c>
      <c r="G462" s="912">
        <v>36.552090999999997</v>
      </c>
      <c r="H462" s="912">
        <v>-120.34261100000001</v>
      </c>
      <c r="I462" s="914">
        <v>5.3220723744000002</v>
      </c>
      <c r="J462" s="912" t="s">
        <v>103</v>
      </c>
      <c r="K462" s="912" t="s">
        <v>828</v>
      </c>
      <c r="L462" s="915">
        <v>11.7</v>
      </c>
      <c r="M462" s="915">
        <v>9</v>
      </c>
      <c r="N462" s="915">
        <v>1.2999999999999901</v>
      </c>
      <c r="O462" s="912" t="s">
        <v>180</v>
      </c>
      <c r="P462" s="912" t="s">
        <v>805</v>
      </c>
      <c r="Q462" s="912" t="s">
        <v>180</v>
      </c>
      <c r="R462" s="912">
        <v>180</v>
      </c>
      <c r="AH462" s="917">
        <v>0.28097412480974127</v>
      </c>
      <c r="AI462" s="917">
        <v>0.24934043632673769</v>
      </c>
      <c r="AJ462" s="918">
        <v>18.291659863358099</v>
      </c>
      <c r="AK462" s="918">
        <v>5.2330065938009698</v>
      </c>
      <c r="AM462" s="919">
        <v>61.26832165322103</v>
      </c>
    </row>
    <row r="463" spans="1:39" x14ac:dyDescent="0.4">
      <c r="A463" s="912">
        <v>60242</v>
      </c>
      <c r="B463" s="912" t="s">
        <v>1293</v>
      </c>
      <c r="C463" s="913">
        <v>42766</v>
      </c>
      <c r="D463" s="912">
        <v>2017</v>
      </c>
      <c r="E463" s="912" t="s">
        <v>8</v>
      </c>
      <c r="F463" s="912" t="s">
        <v>41</v>
      </c>
      <c r="G463" s="912">
        <v>35.124659999999999</v>
      </c>
      <c r="H463" s="912">
        <v>-119.24196000000001</v>
      </c>
      <c r="I463" s="914">
        <v>5.3630963469999999</v>
      </c>
      <c r="J463" s="912" t="s">
        <v>103</v>
      </c>
      <c r="K463" s="912" t="s">
        <v>828</v>
      </c>
      <c r="L463" s="915">
        <v>11.978400000000001</v>
      </c>
      <c r="M463" s="915">
        <v>10</v>
      </c>
      <c r="N463" s="915">
        <v>1.19784</v>
      </c>
      <c r="O463" s="912" t="s">
        <v>180</v>
      </c>
      <c r="P463" s="912" t="s">
        <v>805</v>
      </c>
      <c r="Q463" s="912" t="s">
        <v>180</v>
      </c>
      <c r="R463" s="912">
        <v>180</v>
      </c>
      <c r="AH463" s="917">
        <v>0.2484703196347032</v>
      </c>
      <c r="AI463" s="917">
        <v>0.23767123287671232</v>
      </c>
      <c r="AJ463" s="918">
        <v>21.7482722858086</v>
      </c>
      <c r="AK463" s="918">
        <v>5.6217484199060399</v>
      </c>
      <c r="AM463" s="919">
        <v>96.487346576153712</v>
      </c>
    </row>
    <row r="464" spans="1:39" x14ac:dyDescent="0.4">
      <c r="A464" s="912">
        <v>61013</v>
      </c>
      <c r="B464" s="912" t="s">
        <v>1294</v>
      </c>
      <c r="C464" s="913">
        <v>43099</v>
      </c>
      <c r="D464" s="912">
        <v>2017</v>
      </c>
      <c r="E464" s="912" t="s">
        <v>8</v>
      </c>
      <c r="F464" s="912" t="s">
        <v>41</v>
      </c>
      <c r="G464" s="912">
        <v>37.945959999999999</v>
      </c>
      <c r="H464" s="912">
        <v>-122.37620099999999</v>
      </c>
      <c r="I464" s="914">
        <v>4.8901961186999996</v>
      </c>
      <c r="J464" s="912" t="s">
        <v>103</v>
      </c>
      <c r="K464" s="912" t="s">
        <v>828</v>
      </c>
      <c r="L464" s="915">
        <v>13</v>
      </c>
      <c r="M464" s="915">
        <v>10.5</v>
      </c>
      <c r="N464" s="915">
        <v>1.2380952380952299</v>
      </c>
      <c r="O464" s="912" t="s">
        <v>180</v>
      </c>
      <c r="P464" s="912" t="s">
        <v>805</v>
      </c>
      <c r="Q464" s="912">
        <v>15</v>
      </c>
      <c r="R464" s="912">
        <v>180</v>
      </c>
      <c r="AH464" s="917">
        <v>0.2200043487714721</v>
      </c>
      <c r="AI464" s="917">
        <v>0.21974342248314852</v>
      </c>
      <c r="AJ464" s="918">
        <v>29.837449190927298</v>
      </c>
      <c r="AK464" s="918">
        <v>6.1736016196013397</v>
      </c>
      <c r="AL464" s="919">
        <v>80.165376932496414</v>
      </c>
      <c r="AM464" s="919">
        <v>79.299185266433781</v>
      </c>
    </row>
    <row r="465" spans="1:39" x14ac:dyDescent="0.4">
      <c r="A465" s="912">
        <v>60311</v>
      </c>
      <c r="B465" s="912" t="s">
        <v>1295</v>
      </c>
      <c r="C465" s="913">
        <v>42794</v>
      </c>
      <c r="D465" s="912">
        <v>2017</v>
      </c>
      <c r="E465" s="912" t="s">
        <v>8</v>
      </c>
      <c r="F465" s="912" t="s">
        <v>41</v>
      </c>
      <c r="G465" s="912">
        <v>34.714120999999999</v>
      </c>
      <c r="H465" s="912">
        <v>-118.27391</v>
      </c>
      <c r="I465" s="914">
        <v>5.8113525114</v>
      </c>
      <c r="J465" s="912" t="s">
        <v>103</v>
      </c>
      <c r="K465" s="912" t="s">
        <v>830</v>
      </c>
      <c r="L465" s="915">
        <v>13.75</v>
      </c>
      <c r="M465" s="915">
        <v>11.4</v>
      </c>
      <c r="N465" s="915">
        <v>1.20614035087719</v>
      </c>
      <c r="O465" s="912" t="s">
        <v>180</v>
      </c>
      <c r="P465" s="912" t="s">
        <v>805</v>
      </c>
      <c r="Q465" s="912" t="s">
        <v>180</v>
      </c>
      <c r="R465" s="912">
        <v>180</v>
      </c>
      <c r="AH465" s="917">
        <v>0.30280181046222859</v>
      </c>
      <c r="AI465" s="917">
        <v>0.30607626371865743</v>
      </c>
      <c r="AJ465" s="918">
        <v>26.2168156767376</v>
      </c>
      <c r="AK465" s="918">
        <v>4.4195757591680698</v>
      </c>
      <c r="AL465" s="919">
        <v>59.097275301369088</v>
      </c>
      <c r="AM465" s="919">
        <v>75.214843398007673</v>
      </c>
    </row>
    <row r="466" spans="1:39" x14ac:dyDescent="0.4">
      <c r="A466" s="912">
        <v>10438</v>
      </c>
      <c r="B466" s="912" t="s">
        <v>1296</v>
      </c>
      <c r="C466" s="913">
        <v>42915</v>
      </c>
      <c r="D466" s="912">
        <v>2017</v>
      </c>
      <c r="E466" s="912" t="s">
        <v>8</v>
      </c>
      <c r="F466" s="912" t="s">
        <v>41</v>
      </c>
      <c r="G466" s="912">
        <v>34.867849999999997</v>
      </c>
      <c r="H466" s="912">
        <v>-116.82505</v>
      </c>
      <c r="I466" s="914">
        <v>5.8493111871999997</v>
      </c>
      <c r="J466" s="912" t="s">
        <v>103</v>
      </c>
      <c r="K466" s="912" t="s">
        <v>828</v>
      </c>
      <c r="L466" s="915">
        <v>17.2</v>
      </c>
      <c r="M466" s="915">
        <v>13.8</v>
      </c>
      <c r="N466" s="915">
        <v>1.2463768115942</v>
      </c>
      <c r="O466" s="912" t="s">
        <v>180</v>
      </c>
      <c r="P466" s="912" t="s">
        <v>805</v>
      </c>
      <c r="Q466" s="912" t="s">
        <v>180</v>
      </c>
      <c r="R466" s="912">
        <v>180</v>
      </c>
      <c r="AH466" s="917">
        <v>0.30857487922705301</v>
      </c>
      <c r="AI466" s="917">
        <v>0.32364668122559709</v>
      </c>
      <c r="AJ466" s="918"/>
      <c r="AK466" s="918"/>
      <c r="AM466" s="919">
        <v>62.991789861976926</v>
      </c>
    </row>
    <row r="467" spans="1:39" x14ac:dyDescent="0.4">
      <c r="A467" s="912">
        <v>59253</v>
      </c>
      <c r="B467" s="912" t="s">
        <v>1297</v>
      </c>
      <c r="C467" s="913">
        <v>42766</v>
      </c>
      <c r="D467" s="912">
        <v>2017</v>
      </c>
      <c r="E467" s="912" t="s">
        <v>8</v>
      </c>
      <c r="F467" s="912" t="s">
        <v>41</v>
      </c>
      <c r="G467" s="912">
        <v>35.628630999999999</v>
      </c>
      <c r="H467" s="912">
        <v>-119.573161</v>
      </c>
      <c r="I467" s="914">
        <v>5.3805184931000003</v>
      </c>
      <c r="J467" s="912" t="s">
        <v>103</v>
      </c>
      <c r="K467" s="912" t="s">
        <v>828</v>
      </c>
      <c r="L467" s="915">
        <v>20.61</v>
      </c>
      <c r="M467" s="915">
        <v>14.7</v>
      </c>
      <c r="N467" s="915">
        <v>1.4020408163265301</v>
      </c>
      <c r="O467" s="912" t="s">
        <v>180</v>
      </c>
      <c r="P467" s="912" t="s">
        <v>805</v>
      </c>
      <c r="Q467" s="912" t="s">
        <v>180</v>
      </c>
      <c r="R467" s="912">
        <v>180</v>
      </c>
      <c r="AH467" s="917">
        <v>0.31880377721865011</v>
      </c>
      <c r="AI467" s="917">
        <v>0.30449942534091273</v>
      </c>
      <c r="AJ467" s="918">
        <v>26.821309527994401</v>
      </c>
      <c r="AK467" s="918">
        <v>4.4532424851806596</v>
      </c>
      <c r="AL467" s="919">
        <v>63.017888107887231</v>
      </c>
      <c r="AM467" s="919">
        <v>83.408954410864723</v>
      </c>
    </row>
    <row r="468" spans="1:39" x14ac:dyDescent="0.4">
      <c r="A468" s="912">
        <v>60077</v>
      </c>
      <c r="B468" s="912" t="s">
        <v>1298</v>
      </c>
      <c r="C468" s="913">
        <v>42766</v>
      </c>
      <c r="D468" s="912">
        <v>2017</v>
      </c>
      <c r="E468" s="912" t="s">
        <v>8</v>
      </c>
      <c r="F468" s="912" t="s">
        <v>41</v>
      </c>
      <c r="G468" s="912">
        <v>35.996011000000003</v>
      </c>
      <c r="H468" s="912">
        <v>-120.152041</v>
      </c>
      <c r="I468" s="914">
        <v>5.3520027396999996</v>
      </c>
      <c r="J468" s="912" t="s">
        <v>103</v>
      </c>
      <c r="K468" s="912" t="s">
        <v>828</v>
      </c>
      <c r="L468" s="915">
        <v>21.338000000000001</v>
      </c>
      <c r="M468" s="915">
        <v>15.8</v>
      </c>
      <c r="N468" s="915">
        <v>1.3505063291139201</v>
      </c>
      <c r="O468" s="912" t="s">
        <v>180</v>
      </c>
      <c r="P468" s="912" t="s">
        <v>805</v>
      </c>
      <c r="Q468" s="912" t="s">
        <v>180</v>
      </c>
      <c r="R468" s="912">
        <v>180</v>
      </c>
      <c r="AH468" s="917">
        <v>0.29425322235708912</v>
      </c>
      <c r="AI468" s="917">
        <v>0.2156522744350037</v>
      </c>
      <c r="AJ468" s="918">
        <v>15.4331501955061</v>
      </c>
      <c r="AK468" s="918">
        <v>5.7862389965156602</v>
      </c>
      <c r="AM468" s="919">
        <v>104.83146359368919</v>
      </c>
    </row>
    <row r="469" spans="1:39" x14ac:dyDescent="0.4">
      <c r="A469" s="912">
        <v>60481</v>
      </c>
      <c r="B469" s="912" t="s">
        <v>1299</v>
      </c>
      <c r="C469" s="913">
        <v>43099</v>
      </c>
      <c r="D469" s="912">
        <v>2017</v>
      </c>
      <c r="E469" s="912" t="s">
        <v>8</v>
      </c>
      <c r="F469" s="912" t="s">
        <v>41</v>
      </c>
      <c r="G469" s="912">
        <v>34.667816999999999</v>
      </c>
      <c r="H469" s="912">
        <v>-118.298101</v>
      </c>
      <c r="I469" s="914">
        <v>5.7423842466000004</v>
      </c>
      <c r="J469" s="912" t="s">
        <v>103</v>
      </c>
      <c r="K469" s="912" t="s">
        <v>828</v>
      </c>
      <c r="L469" s="915">
        <v>25</v>
      </c>
      <c r="M469" s="915">
        <v>20</v>
      </c>
      <c r="N469" s="915">
        <v>1.25</v>
      </c>
      <c r="O469" s="912" t="s">
        <v>180</v>
      </c>
      <c r="P469" s="912" t="s">
        <v>805</v>
      </c>
      <c r="Q469" s="912" t="s">
        <v>180</v>
      </c>
      <c r="R469" s="912">
        <v>180</v>
      </c>
      <c r="AH469" s="917">
        <v>0.31517694063926943</v>
      </c>
      <c r="AI469" s="917">
        <v>0.31023401826484021</v>
      </c>
      <c r="AJ469" s="918">
        <v>25.657843682460001</v>
      </c>
      <c r="AK469" s="918">
        <v>4.3617701369819599</v>
      </c>
      <c r="AL469" s="919">
        <v>48.735082014456466</v>
      </c>
      <c r="AM469" s="919">
        <v>43.018258365976244</v>
      </c>
    </row>
    <row r="470" spans="1:39" x14ac:dyDescent="0.4">
      <c r="A470" s="912">
        <v>60474</v>
      </c>
      <c r="B470" s="912" t="s">
        <v>1300</v>
      </c>
      <c r="C470" s="913">
        <v>43099</v>
      </c>
      <c r="D470" s="912">
        <v>2017</v>
      </c>
      <c r="E470" s="912" t="s">
        <v>8</v>
      </c>
      <c r="F470" s="912" t="s">
        <v>41</v>
      </c>
      <c r="G470" s="912">
        <v>34.678305000000002</v>
      </c>
      <c r="H470" s="912">
        <v>-118.302601</v>
      </c>
      <c r="I470" s="914">
        <v>5.6208550227999998</v>
      </c>
      <c r="J470" s="912" t="s">
        <v>103</v>
      </c>
      <c r="K470" s="912" t="s">
        <v>828</v>
      </c>
      <c r="L470" s="915">
        <v>25</v>
      </c>
      <c r="M470" s="915">
        <v>20</v>
      </c>
      <c r="N470" s="915">
        <v>1.25</v>
      </c>
      <c r="O470" s="912" t="s">
        <v>180</v>
      </c>
      <c r="P470" s="912" t="s">
        <v>805</v>
      </c>
      <c r="Q470" s="912" t="s">
        <v>180</v>
      </c>
      <c r="R470" s="912">
        <v>180</v>
      </c>
      <c r="AH470" s="917">
        <v>0.31720319634703198</v>
      </c>
      <c r="AI470" s="917">
        <v>0.30676940639269401</v>
      </c>
      <c r="AJ470" s="918">
        <v>25.593903826332902</v>
      </c>
      <c r="AK470" s="918">
        <v>4.4102746167465501</v>
      </c>
      <c r="AL470" s="919">
        <v>48.668758637474681</v>
      </c>
      <c r="AM470" s="919">
        <v>44.838676726517036</v>
      </c>
    </row>
    <row r="471" spans="1:39" x14ac:dyDescent="0.4">
      <c r="A471" s="912">
        <v>60475</v>
      </c>
      <c r="B471" s="912" t="s">
        <v>1301</v>
      </c>
      <c r="C471" s="913">
        <v>43099</v>
      </c>
      <c r="D471" s="912">
        <v>2017</v>
      </c>
      <c r="E471" s="912" t="s">
        <v>8</v>
      </c>
      <c r="F471" s="912" t="s">
        <v>41</v>
      </c>
      <c r="G471" s="912">
        <v>34.681337999999997</v>
      </c>
      <c r="H471" s="912">
        <v>-118.31410099999999</v>
      </c>
      <c r="I471" s="914">
        <v>5.6208550227999998</v>
      </c>
      <c r="J471" s="912" t="s">
        <v>103</v>
      </c>
      <c r="K471" s="912" t="s">
        <v>828</v>
      </c>
      <c r="L471" s="915">
        <v>25</v>
      </c>
      <c r="M471" s="915">
        <v>20</v>
      </c>
      <c r="N471" s="915">
        <v>1.25</v>
      </c>
      <c r="O471" s="912" t="s">
        <v>180</v>
      </c>
      <c r="P471" s="912" t="s">
        <v>805</v>
      </c>
      <c r="Q471" s="912" t="s">
        <v>180</v>
      </c>
      <c r="R471" s="912">
        <v>180</v>
      </c>
      <c r="AH471" s="917">
        <v>0.30870433789954344</v>
      </c>
      <c r="AI471" s="917">
        <v>0.30561073059360733</v>
      </c>
      <c r="AJ471" s="918">
        <v>25.577145847539899</v>
      </c>
      <c r="AK471" s="918">
        <v>4.4265491827927104</v>
      </c>
      <c r="AL471" s="919">
        <v>48.715112208767806</v>
      </c>
      <c r="AM471" s="919">
        <v>45.392155218476738</v>
      </c>
    </row>
    <row r="472" spans="1:39" x14ac:dyDescent="0.4">
      <c r="A472" s="912">
        <v>60981</v>
      </c>
      <c r="B472" s="912" t="s">
        <v>1302</v>
      </c>
      <c r="C472" s="913">
        <v>42855</v>
      </c>
      <c r="D472" s="912">
        <v>2017</v>
      </c>
      <c r="E472" s="912" t="s">
        <v>8</v>
      </c>
      <c r="F472" s="912" t="s">
        <v>41</v>
      </c>
      <c r="G472" s="912">
        <v>36.381940999999998</v>
      </c>
      <c r="H472" s="912">
        <v>-120.134811</v>
      </c>
      <c r="I472" s="914">
        <v>5.3627531962999999</v>
      </c>
      <c r="J472" s="912" t="s">
        <v>103</v>
      </c>
      <c r="K472" s="912" t="s">
        <v>828</v>
      </c>
      <c r="L472" s="915">
        <v>27.5</v>
      </c>
      <c r="M472" s="915">
        <v>20</v>
      </c>
      <c r="N472" s="915">
        <v>1.375</v>
      </c>
      <c r="O472" s="912" t="s">
        <v>180</v>
      </c>
      <c r="P472" s="912" t="s">
        <v>805</v>
      </c>
      <c r="Q472" s="912" t="s">
        <v>180</v>
      </c>
      <c r="R472" s="912">
        <v>180</v>
      </c>
      <c r="AH472" s="917">
        <v>0.30683219178082194</v>
      </c>
      <c r="AI472" s="917">
        <v>0.28965182648401833</v>
      </c>
      <c r="AJ472" s="918">
        <v>20.824741879586199</v>
      </c>
      <c r="AK472" s="918">
        <v>4.5262862730599798</v>
      </c>
      <c r="AL472" s="919">
        <v>65.013615963571439</v>
      </c>
      <c r="AM472" s="919">
        <v>65.972782099783302</v>
      </c>
    </row>
    <row r="473" spans="1:39" x14ac:dyDescent="0.4">
      <c r="A473" s="912">
        <v>60975</v>
      </c>
      <c r="B473" s="912" t="s">
        <v>1303</v>
      </c>
      <c r="C473" s="913">
        <v>42840</v>
      </c>
      <c r="D473" s="912">
        <v>2017</v>
      </c>
      <c r="E473" s="912" t="s">
        <v>8</v>
      </c>
      <c r="F473" s="912" t="s">
        <v>41</v>
      </c>
      <c r="G473" s="912">
        <v>36.375121</v>
      </c>
      <c r="H473" s="912">
        <v>-120.13421099999999</v>
      </c>
      <c r="I473" s="914">
        <v>5.3627531962999999</v>
      </c>
      <c r="J473" s="912" t="s">
        <v>103</v>
      </c>
      <c r="K473" s="912" t="s">
        <v>828</v>
      </c>
      <c r="L473" s="915">
        <v>27.5</v>
      </c>
      <c r="M473" s="915">
        <v>20</v>
      </c>
      <c r="N473" s="915">
        <v>1.375</v>
      </c>
      <c r="O473" s="912" t="s">
        <v>180</v>
      </c>
      <c r="P473" s="912" t="s">
        <v>805</v>
      </c>
      <c r="Q473" s="912" t="s">
        <v>180</v>
      </c>
      <c r="R473" s="912">
        <v>180</v>
      </c>
      <c r="AH473" s="917">
        <v>0.30124429223744292</v>
      </c>
      <c r="AI473" s="917">
        <v>0.29487442922374429</v>
      </c>
      <c r="AJ473" s="918">
        <v>22.115677894752</v>
      </c>
      <c r="AK473" s="918">
        <v>4.5253181541440002</v>
      </c>
      <c r="AL473" s="919">
        <v>50.55380853610972</v>
      </c>
      <c r="AM473" s="919">
        <v>63.485286441971589</v>
      </c>
    </row>
    <row r="474" spans="1:39" x14ac:dyDescent="0.4">
      <c r="A474" s="912">
        <v>59522</v>
      </c>
      <c r="B474" s="912" t="s">
        <v>1304</v>
      </c>
      <c r="C474" s="913">
        <v>42916</v>
      </c>
      <c r="D474" s="912">
        <v>2017</v>
      </c>
      <c r="E474" s="912" t="s">
        <v>8</v>
      </c>
      <c r="F474" s="912" t="s">
        <v>41</v>
      </c>
      <c r="G474" s="912">
        <v>36.552340999999998</v>
      </c>
      <c r="H474" s="912">
        <v>-120.33885100000001</v>
      </c>
      <c r="I474" s="914">
        <v>5.3220723744000002</v>
      </c>
      <c r="J474" s="912" t="s">
        <v>103</v>
      </c>
      <c r="K474" s="912" t="s">
        <v>828</v>
      </c>
      <c r="L474" s="915">
        <v>28</v>
      </c>
      <c r="M474" s="915">
        <v>20</v>
      </c>
      <c r="N474" s="915">
        <v>1.4</v>
      </c>
      <c r="O474" s="912" t="s">
        <v>180</v>
      </c>
      <c r="P474" s="912" t="s">
        <v>805</v>
      </c>
      <c r="Q474" s="912" t="s">
        <v>180</v>
      </c>
      <c r="R474" s="912">
        <v>179</v>
      </c>
      <c r="AH474" s="917">
        <v>0.21095890410958909</v>
      </c>
      <c r="AI474" s="917">
        <v>0.18143264840182652</v>
      </c>
      <c r="AJ474" s="918">
        <v>17.875665056132799</v>
      </c>
      <c r="AK474" s="918">
        <v>7.0129474189261796</v>
      </c>
      <c r="AM474" s="919">
        <v>76.524665202251896</v>
      </c>
    </row>
    <row r="475" spans="1:39" x14ac:dyDescent="0.4">
      <c r="A475" s="912">
        <v>60310</v>
      </c>
      <c r="B475" s="912" t="s">
        <v>1305</v>
      </c>
      <c r="C475" s="913">
        <v>42794</v>
      </c>
      <c r="D475" s="912">
        <v>2017</v>
      </c>
      <c r="E475" s="912" t="s">
        <v>8</v>
      </c>
      <c r="F475" s="912" t="s">
        <v>41</v>
      </c>
      <c r="G475" s="912">
        <v>34.716470999999999</v>
      </c>
      <c r="H475" s="912">
        <v>-118.28211</v>
      </c>
      <c r="I475" s="914">
        <v>5.8113525114</v>
      </c>
      <c r="J475" s="912" t="s">
        <v>103</v>
      </c>
      <c r="K475" s="912" t="s">
        <v>830</v>
      </c>
      <c r="L475" s="915">
        <v>25</v>
      </c>
      <c r="M475" s="915">
        <v>20</v>
      </c>
      <c r="N475" s="915">
        <v>1.25</v>
      </c>
      <c r="O475" s="912" t="s">
        <v>180</v>
      </c>
      <c r="P475" s="912" t="s">
        <v>805</v>
      </c>
      <c r="Q475" s="912" t="s">
        <v>180</v>
      </c>
      <c r="R475" s="912">
        <v>180</v>
      </c>
      <c r="AH475" s="917">
        <v>0.31470890410958902</v>
      </c>
      <c r="AI475" s="917">
        <v>0.30646689497716906</v>
      </c>
      <c r="AJ475" s="918">
        <v>26.189097162321101</v>
      </c>
      <c r="AK475" s="918">
        <v>4.4123790921065904</v>
      </c>
      <c r="AM475" s="919">
        <v>77.870463942419107</v>
      </c>
    </row>
    <row r="476" spans="1:39" x14ac:dyDescent="0.4">
      <c r="A476" s="912">
        <v>59915</v>
      </c>
      <c r="B476" s="912" t="s">
        <v>1306</v>
      </c>
      <c r="C476" s="913">
        <v>42767</v>
      </c>
      <c r="D476" s="912">
        <v>2017</v>
      </c>
      <c r="E476" s="912" t="s">
        <v>8</v>
      </c>
      <c r="F476" s="912" t="s">
        <v>41</v>
      </c>
      <c r="G476" s="912">
        <v>36.876961000000001</v>
      </c>
      <c r="H476" s="912">
        <v>-120.667501</v>
      </c>
      <c r="I476" s="914">
        <v>5.2543954338000001</v>
      </c>
      <c r="J476" s="912" t="s">
        <v>103</v>
      </c>
      <c r="K476" s="912" t="s">
        <v>828</v>
      </c>
      <c r="L476" s="915">
        <v>27.681999999999999</v>
      </c>
      <c r="M476" s="915">
        <v>20</v>
      </c>
      <c r="N476" s="915">
        <v>1.3840999999999899</v>
      </c>
      <c r="O476" s="912" t="s">
        <v>180</v>
      </c>
      <c r="P476" s="912" t="s">
        <v>805</v>
      </c>
      <c r="Q476" s="912" t="s">
        <v>180</v>
      </c>
      <c r="R476" s="912">
        <v>180</v>
      </c>
      <c r="AH476" s="917">
        <v>0.30089611872146121</v>
      </c>
      <c r="AI476" s="917">
        <v>0.26592465753424654</v>
      </c>
      <c r="AJ476" s="918">
        <v>25.759628817737202</v>
      </c>
      <c r="AK476" s="918">
        <v>5.0252080639978596</v>
      </c>
      <c r="AM476" s="919">
        <v>79.644409397245454</v>
      </c>
    </row>
    <row r="477" spans="1:39" x14ac:dyDescent="0.4">
      <c r="A477" s="912">
        <v>10437</v>
      </c>
      <c r="B477" s="912" t="s">
        <v>1307</v>
      </c>
      <c r="C477" s="913">
        <v>42888</v>
      </c>
      <c r="D477" s="912">
        <v>2017</v>
      </c>
      <c r="E477" s="912" t="s">
        <v>8</v>
      </c>
      <c r="F477" s="912" t="s">
        <v>41</v>
      </c>
      <c r="G477" s="912">
        <v>34.862960999999999</v>
      </c>
      <c r="H477" s="912">
        <v>-116.82713099999999</v>
      </c>
      <c r="I477" s="914">
        <v>5.8493111871999997</v>
      </c>
      <c r="J477" s="912" t="s">
        <v>103</v>
      </c>
      <c r="K477" s="912" t="s">
        <v>828</v>
      </c>
      <c r="L477" s="915">
        <v>26.9</v>
      </c>
      <c r="M477" s="915">
        <v>20</v>
      </c>
      <c r="N477" s="915">
        <v>1.345</v>
      </c>
      <c r="O477" s="912" t="s">
        <v>180</v>
      </c>
      <c r="P477" s="912" t="s">
        <v>805</v>
      </c>
      <c r="Q477" s="912" t="s">
        <v>180</v>
      </c>
      <c r="R477" s="912">
        <v>180</v>
      </c>
      <c r="AH477" s="917">
        <v>0.34154109589041098</v>
      </c>
      <c r="AI477" s="917">
        <v>0.33631849315068491</v>
      </c>
      <c r="AJ477" s="918"/>
      <c r="AK477" s="918"/>
      <c r="AM477" s="919">
        <v>44.092510630561321</v>
      </c>
    </row>
    <row r="478" spans="1:39" x14ac:dyDescent="0.4">
      <c r="A478" s="912">
        <v>60947</v>
      </c>
      <c r="B478" s="912" t="s">
        <v>1308</v>
      </c>
      <c r="C478" s="913">
        <v>42941</v>
      </c>
      <c r="D478" s="912">
        <v>2017</v>
      </c>
      <c r="E478" s="912" t="s">
        <v>8</v>
      </c>
      <c r="F478" s="912" t="s">
        <v>41</v>
      </c>
      <c r="G478" s="912">
        <v>32.619281000000001</v>
      </c>
      <c r="H478" s="912">
        <v>-116.129541</v>
      </c>
      <c r="I478" s="914">
        <v>5.8574134703</v>
      </c>
      <c r="J478" s="912" t="s">
        <v>103</v>
      </c>
      <c r="K478" s="912" t="s">
        <v>828</v>
      </c>
      <c r="L478" s="915">
        <v>28</v>
      </c>
      <c r="M478" s="915">
        <v>20</v>
      </c>
      <c r="N478" s="915">
        <v>1.4</v>
      </c>
      <c r="O478" s="912" t="s">
        <v>831</v>
      </c>
      <c r="P478" s="912" t="s">
        <v>831</v>
      </c>
      <c r="Q478" s="912">
        <v>25</v>
      </c>
      <c r="R478" s="912">
        <v>180</v>
      </c>
      <c r="AH478" s="917">
        <v>0.28678652968036528</v>
      </c>
      <c r="AI478" s="917">
        <v>0.25193493150684931</v>
      </c>
      <c r="AJ478" s="918">
        <v>22.414855777472599</v>
      </c>
      <c r="AK478" s="918">
        <v>5.2170803068416598</v>
      </c>
      <c r="AM478" s="919">
        <v>69.569850526927809</v>
      </c>
    </row>
    <row r="479" spans="1:39" x14ac:dyDescent="0.4">
      <c r="A479" s="912">
        <v>60490</v>
      </c>
      <c r="B479" s="912" t="s">
        <v>1309</v>
      </c>
      <c r="C479" s="913">
        <v>43099</v>
      </c>
      <c r="D479" s="912">
        <v>2017</v>
      </c>
      <c r="E479" s="912" t="s">
        <v>8</v>
      </c>
      <c r="F479" s="912" t="s">
        <v>41</v>
      </c>
      <c r="G479" s="912">
        <v>35.314990999999999</v>
      </c>
      <c r="H479" s="912">
        <v>-118.810661</v>
      </c>
      <c r="I479" s="914">
        <v>5.3686031962999996</v>
      </c>
      <c r="J479" s="912" t="s">
        <v>103</v>
      </c>
      <c r="K479" s="912" t="s">
        <v>828</v>
      </c>
      <c r="L479" s="915">
        <v>26</v>
      </c>
      <c r="M479" s="915">
        <v>20</v>
      </c>
      <c r="N479" s="915">
        <v>1.3</v>
      </c>
      <c r="O479" s="912" t="s">
        <v>180</v>
      </c>
      <c r="P479" s="912" t="s">
        <v>805</v>
      </c>
      <c r="Q479" s="912" t="s">
        <v>180</v>
      </c>
      <c r="R479" s="912">
        <v>180</v>
      </c>
      <c r="AH479" s="917">
        <v>0.28856735159817354</v>
      </c>
      <c r="AI479" s="917">
        <v>0.28806506849315067</v>
      </c>
      <c r="AJ479" s="918">
        <v>24.5182763463553</v>
      </c>
      <c r="AK479" s="918">
        <v>4.7185082125308897</v>
      </c>
      <c r="AM479" s="919">
        <v>58.597962051570057</v>
      </c>
    </row>
    <row r="480" spans="1:39" x14ac:dyDescent="0.4">
      <c r="A480" s="912">
        <v>61463</v>
      </c>
      <c r="B480" s="912" t="s">
        <v>1310</v>
      </c>
      <c r="C480" s="913">
        <v>43099</v>
      </c>
      <c r="D480" s="912">
        <v>2017</v>
      </c>
      <c r="E480" s="912" t="s">
        <v>8</v>
      </c>
      <c r="F480" s="912" t="s">
        <v>41</v>
      </c>
      <c r="G480" s="912">
        <v>34.746661000000003</v>
      </c>
      <c r="H480" s="912">
        <v>-120.51069099999999</v>
      </c>
      <c r="I480" s="914">
        <v>5.0473511416000001</v>
      </c>
      <c r="J480" s="912" t="s">
        <v>103</v>
      </c>
      <c r="K480" s="912" t="s">
        <v>828</v>
      </c>
      <c r="L480" s="915">
        <v>28</v>
      </c>
      <c r="M480" s="915">
        <v>20.6</v>
      </c>
      <c r="N480" s="915">
        <v>1.3592233009708701</v>
      </c>
      <c r="O480" s="912" t="s">
        <v>180</v>
      </c>
      <c r="P480" s="912" t="s">
        <v>805</v>
      </c>
      <c r="Q480" s="912" t="s">
        <v>180</v>
      </c>
      <c r="R480" s="912">
        <v>180</v>
      </c>
      <c r="AH480" s="917">
        <v>0.25305337589218418</v>
      </c>
      <c r="AI480" s="917">
        <v>0.23772553974376026</v>
      </c>
      <c r="AJ480" s="918">
        <v>25.391818246480199</v>
      </c>
      <c r="AK480" s="918">
        <v>5.6660132050269398</v>
      </c>
      <c r="AM480" s="919">
        <v>80.569082745673086</v>
      </c>
    </row>
    <row r="481" spans="1:39" x14ac:dyDescent="0.4">
      <c r="A481" s="912">
        <v>60558</v>
      </c>
      <c r="B481" s="912" t="s">
        <v>1311</v>
      </c>
      <c r="C481" s="913">
        <v>42845</v>
      </c>
      <c r="D481" s="912">
        <v>2017</v>
      </c>
      <c r="E481" s="912" t="s">
        <v>8</v>
      </c>
      <c r="F481" s="912" t="s">
        <v>41</v>
      </c>
      <c r="G481" s="912">
        <v>33.624681000000002</v>
      </c>
      <c r="H481" s="912">
        <v>-114.698961</v>
      </c>
      <c r="I481" s="914">
        <v>5.8362095890000001</v>
      </c>
      <c r="J481" s="912" t="s">
        <v>103</v>
      </c>
      <c r="K481" s="912" t="s">
        <v>828</v>
      </c>
      <c r="L481" s="915">
        <v>27.645</v>
      </c>
      <c r="M481" s="915">
        <v>21.04</v>
      </c>
      <c r="N481" s="915">
        <v>1.3139258555133</v>
      </c>
      <c r="O481" s="912" t="s">
        <v>180</v>
      </c>
      <c r="P481" s="912" t="s">
        <v>805</v>
      </c>
      <c r="Q481" s="912" t="s">
        <v>180</v>
      </c>
      <c r="R481" s="912">
        <v>180</v>
      </c>
      <c r="AH481" s="917">
        <v>0.27185660711495396</v>
      </c>
      <c r="AI481" s="917">
        <v>0.31879373057624533</v>
      </c>
      <c r="AJ481" s="918">
        <v>15.7310491411341</v>
      </c>
      <c r="AK481" s="918">
        <v>4.0130633138287797</v>
      </c>
      <c r="AM481" s="919">
        <v>65.999874949530891</v>
      </c>
    </row>
    <row r="482" spans="1:39" x14ac:dyDescent="0.4">
      <c r="A482" s="912">
        <v>60237</v>
      </c>
      <c r="B482" s="912" t="s">
        <v>1312</v>
      </c>
      <c r="C482" s="913">
        <v>42885</v>
      </c>
      <c r="D482" s="912">
        <v>2017</v>
      </c>
      <c r="E482" s="912" t="s">
        <v>99</v>
      </c>
      <c r="F482" s="912" t="s">
        <v>41</v>
      </c>
      <c r="G482" s="912">
        <v>33.165861</v>
      </c>
      <c r="H482" s="912">
        <v>-115.54051</v>
      </c>
      <c r="I482" s="914">
        <v>5.9063401826000002</v>
      </c>
      <c r="J482" s="912" t="s">
        <v>103</v>
      </c>
      <c r="K482" s="912" t="s">
        <v>830</v>
      </c>
      <c r="L482" s="915">
        <v>40</v>
      </c>
      <c r="M482" s="915">
        <v>30</v>
      </c>
      <c r="N482" s="915">
        <v>1.3333333333333299</v>
      </c>
      <c r="O482" s="912" t="s">
        <v>180</v>
      </c>
      <c r="P482" s="912" t="s">
        <v>805</v>
      </c>
      <c r="Q482" s="912" t="s">
        <v>180</v>
      </c>
      <c r="R482" s="912">
        <v>180</v>
      </c>
      <c r="AH482" s="917">
        <v>0.330220700152207</v>
      </c>
      <c r="AI482" s="917">
        <v>0.30586377473363774</v>
      </c>
      <c r="AJ482" s="918"/>
      <c r="AK482" s="918"/>
      <c r="AL482" s="919">
        <v>58.76764294160288</v>
      </c>
      <c r="AM482" s="919">
        <v>62.338012478195388</v>
      </c>
    </row>
    <row r="483" spans="1:39" x14ac:dyDescent="0.4">
      <c r="A483" s="912">
        <v>59308</v>
      </c>
      <c r="B483" s="912" t="s">
        <v>1313</v>
      </c>
      <c r="C483" s="913">
        <v>43099</v>
      </c>
      <c r="D483" s="912">
        <v>2017</v>
      </c>
      <c r="E483" s="912" t="s">
        <v>99</v>
      </c>
      <c r="F483" s="912" t="s">
        <v>41</v>
      </c>
      <c r="G483" s="912">
        <v>35.247160999999998</v>
      </c>
      <c r="H483" s="912">
        <v>-118.034621</v>
      </c>
      <c r="I483" s="914">
        <v>5.8451440639000003</v>
      </c>
      <c r="J483" s="912" t="s">
        <v>103</v>
      </c>
      <c r="K483" s="912" t="s">
        <v>828</v>
      </c>
      <c r="L483" s="915">
        <v>48.2</v>
      </c>
      <c r="M483" s="915">
        <v>36</v>
      </c>
      <c r="N483" s="915">
        <v>1.3388888888888799</v>
      </c>
      <c r="O483" s="912" t="s">
        <v>180</v>
      </c>
      <c r="P483" s="912" t="s">
        <v>805</v>
      </c>
      <c r="Q483" s="912" t="s">
        <v>180</v>
      </c>
      <c r="R483" s="912">
        <v>180</v>
      </c>
      <c r="AH483" s="917">
        <v>0.31722158802638256</v>
      </c>
      <c r="AI483" s="917">
        <v>0.30957001522070016</v>
      </c>
      <c r="AJ483" s="918"/>
      <c r="AK483" s="918"/>
      <c r="AL483" s="919">
        <v>64.365996588358087</v>
      </c>
      <c r="AM483" s="919">
        <v>58.851875420573343</v>
      </c>
    </row>
    <row r="484" spans="1:39" x14ac:dyDescent="0.4">
      <c r="A484" s="912">
        <v>60043</v>
      </c>
      <c r="B484" s="912" t="s">
        <v>1314</v>
      </c>
      <c r="C484" s="913">
        <v>43040</v>
      </c>
      <c r="D484" s="912">
        <v>2017</v>
      </c>
      <c r="E484" s="912" t="s">
        <v>8</v>
      </c>
      <c r="F484" s="912" t="s">
        <v>41</v>
      </c>
      <c r="G484" s="912">
        <v>34.901941000000001</v>
      </c>
      <c r="H484" s="912">
        <v>-119.59566100000001</v>
      </c>
      <c r="I484" s="914">
        <v>5.5601970319999996</v>
      </c>
      <c r="J484" s="912" t="s">
        <v>103</v>
      </c>
      <c r="K484" s="912" t="s">
        <v>830</v>
      </c>
      <c r="L484" s="915">
        <v>56.1</v>
      </c>
      <c r="M484" s="915">
        <v>40</v>
      </c>
      <c r="N484" s="915">
        <v>1.4025000000000001</v>
      </c>
      <c r="O484" s="912" t="s">
        <v>180</v>
      </c>
      <c r="P484" s="912" t="s">
        <v>805</v>
      </c>
      <c r="Q484" s="912" t="s">
        <v>180</v>
      </c>
      <c r="R484" s="912">
        <v>180</v>
      </c>
      <c r="AH484" s="917">
        <v>0.3326912100456621</v>
      </c>
      <c r="AI484" s="917">
        <v>0.29461757990867582</v>
      </c>
      <c r="AJ484" s="918">
        <v>17.9152668310542</v>
      </c>
      <c r="AK484" s="918">
        <v>4.2413135747704702</v>
      </c>
      <c r="AM484" s="919">
        <v>92.916739743186213</v>
      </c>
    </row>
    <row r="485" spans="1:39" x14ac:dyDescent="0.4">
      <c r="A485" s="912">
        <v>59309</v>
      </c>
      <c r="B485" s="912" t="s">
        <v>1315</v>
      </c>
      <c r="C485" s="913">
        <v>43099</v>
      </c>
      <c r="D485" s="912">
        <v>2017</v>
      </c>
      <c r="E485" s="912" t="s">
        <v>99</v>
      </c>
      <c r="F485" s="912" t="s">
        <v>41</v>
      </c>
      <c r="G485" s="912">
        <v>35.269210999999999</v>
      </c>
      <c r="H485" s="912">
        <v>-117.998491</v>
      </c>
      <c r="I485" s="914">
        <v>5.8586210045999998</v>
      </c>
      <c r="J485" s="912" t="s">
        <v>103</v>
      </c>
      <c r="K485" s="912" t="s">
        <v>828</v>
      </c>
      <c r="L485" s="915">
        <v>59.6</v>
      </c>
      <c r="M485" s="915">
        <v>45</v>
      </c>
      <c r="N485" s="915">
        <v>1.3244444444444401</v>
      </c>
      <c r="O485" s="912" t="s">
        <v>180</v>
      </c>
      <c r="P485" s="912" t="s">
        <v>805</v>
      </c>
      <c r="Q485" s="912" t="s">
        <v>180</v>
      </c>
      <c r="R485" s="912">
        <v>180</v>
      </c>
      <c r="AH485" s="917">
        <v>0.32449264332825978</v>
      </c>
      <c r="AI485" s="917">
        <v>0.31159309994926432</v>
      </c>
      <c r="AJ485" s="918"/>
      <c r="AK485" s="918"/>
      <c r="AL485" s="919">
        <v>63.514662765746657</v>
      </c>
      <c r="AM485" s="919">
        <v>54.766896776141863</v>
      </c>
    </row>
    <row r="486" spans="1:39" x14ac:dyDescent="0.4">
      <c r="A486" s="912">
        <v>59315</v>
      </c>
      <c r="B486" s="912" t="s">
        <v>1316</v>
      </c>
      <c r="C486" s="913">
        <v>42855</v>
      </c>
      <c r="D486" s="912">
        <v>2017</v>
      </c>
      <c r="E486" s="912" t="s">
        <v>99</v>
      </c>
      <c r="F486" s="912" t="s">
        <v>41</v>
      </c>
      <c r="G486" s="912">
        <v>35.268850999999998</v>
      </c>
      <c r="H486" s="912">
        <v>-118.014021</v>
      </c>
      <c r="I486" s="914">
        <v>5.8451440639000003</v>
      </c>
      <c r="J486" s="912" t="s">
        <v>103</v>
      </c>
      <c r="K486" s="912" t="s">
        <v>828</v>
      </c>
      <c r="L486" s="915">
        <v>63.9</v>
      </c>
      <c r="M486" s="915">
        <v>56</v>
      </c>
      <c r="N486" s="915">
        <v>1.1410714285714201</v>
      </c>
      <c r="O486" s="912" t="s">
        <v>180</v>
      </c>
      <c r="P486" s="912" t="s">
        <v>805</v>
      </c>
      <c r="Q486" s="912" t="s">
        <v>180</v>
      </c>
      <c r="R486" s="912">
        <v>180</v>
      </c>
      <c r="AH486" s="917">
        <v>0.2915871656881931</v>
      </c>
      <c r="AI486" s="917">
        <v>0.28115215264187865</v>
      </c>
      <c r="AJ486" s="918"/>
      <c r="AK486" s="918"/>
      <c r="AL486" s="919">
        <v>55.168765966498313</v>
      </c>
      <c r="AM486" s="919">
        <v>52.040731376068329</v>
      </c>
    </row>
    <row r="487" spans="1:39" x14ac:dyDescent="0.4">
      <c r="A487" s="912">
        <v>60033</v>
      </c>
      <c r="B487" s="912" t="s">
        <v>1317</v>
      </c>
      <c r="C487" s="913">
        <v>43069</v>
      </c>
      <c r="D487" s="912">
        <v>2017</v>
      </c>
      <c r="E487" s="912" t="s">
        <v>8</v>
      </c>
      <c r="F487" s="912" t="s">
        <v>41</v>
      </c>
      <c r="G487" s="912">
        <v>35.866551000000001</v>
      </c>
      <c r="H487" s="912">
        <v>-120.314111</v>
      </c>
      <c r="I487" s="914">
        <v>5.4430990868000002</v>
      </c>
      <c r="J487" s="912" t="s">
        <v>103</v>
      </c>
      <c r="K487" s="912" t="s">
        <v>830</v>
      </c>
      <c r="L487" s="915">
        <v>173</v>
      </c>
      <c r="M487" s="915">
        <v>130</v>
      </c>
      <c r="N487" s="915">
        <v>1.33076923076923</v>
      </c>
      <c r="O487" s="912" t="s">
        <v>180</v>
      </c>
      <c r="P487" s="912" t="s">
        <v>805</v>
      </c>
      <c r="Q487" s="912" t="s">
        <v>180</v>
      </c>
      <c r="R487" s="912">
        <v>180</v>
      </c>
      <c r="AH487" s="917">
        <v>0.31769669827889008</v>
      </c>
      <c r="AI487" s="917">
        <v>0.29592553565156304</v>
      </c>
      <c r="AJ487" s="918">
        <v>23.623700586278002</v>
      </c>
      <c r="AK487" s="918">
        <v>4.5636742741127296</v>
      </c>
      <c r="AL487" s="919">
        <v>56.140627073301616</v>
      </c>
      <c r="AM487" s="919">
        <v>76.471074416576059</v>
      </c>
    </row>
    <row r="488" spans="1:39" x14ac:dyDescent="0.4">
      <c r="A488" s="912">
        <v>61462</v>
      </c>
      <c r="B488" s="912" t="s">
        <v>1318</v>
      </c>
      <c r="C488" s="913">
        <v>43100</v>
      </c>
      <c r="D488" s="912">
        <v>2017</v>
      </c>
      <c r="E488" s="912" t="s">
        <v>99</v>
      </c>
      <c r="F488" s="912" t="s">
        <v>63</v>
      </c>
      <c r="G488" s="912">
        <v>40.181320999999997</v>
      </c>
      <c r="H488" s="912">
        <v>-104.68932100000001</v>
      </c>
      <c r="I488" s="914">
        <v>4.8135070775999997</v>
      </c>
      <c r="J488" s="912" t="s">
        <v>103</v>
      </c>
      <c r="K488" s="912" t="s">
        <v>830</v>
      </c>
      <c r="L488" s="915">
        <v>21.8</v>
      </c>
      <c r="M488" s="915">
        <v>16</v>
      </c>
      <c r="N488" s="915">
        <v>1.3625</v>
      </c>
      <c r="O488" s="912" t="s">
        <v>180</v>
      </c>
      <c r="P488" s="912" t="s">
        <v>805</v>
      </c>
      <c r="Q488" s="912" t="s">
        <v>180</v>
      </c>
      <c r="R488" s="912">
        <v>180</v>
      </c>
      <c r="AH488" s="917">
        <v>0.27649828767123286</v>
      </c>
      <c r="AI488" s="917">
        <v>0.26947060502283104</v>
      </c>
      <c r="AJ488" s="918">
        <v>23.197856251815899</v>
      </c>
      <c r="AK488" s="918">
        <v>12.46164383</v>
      </c>
      <c r="AM488" s="919">
        <v>56.04565779392923</v>
      </c>
    </row>
    <row r="489" spans="1:39" x14ac:dyDescent="0.4">
      <c r="A489" s="912">
        <v>61388</v>
      </c>
      <c r="B489" s="912" t="s">
        <v>1319</v>
      </c>
      <c r="C489" s="913">
        <v>42885</v>
      </c>
      <c r="D489" s="912">
        <v>2017</v>
      </c>
      <c r="E489" s="912" t="s">
        <v>100</v>
      </c>
      <c r="F489" s="912" t="s">
        <v>40</v>
      </c>
      <c r="G489" s="912">
        <v>30.518781000000001</v>
      </c>
      <c r="H489" s="912">
        <v>-81.681741000000002</v>
      </c>
      <c r="I489" s="914">
        <v>4.7381013698999999</v>
      </c>
      <c r="J489" s="912" t="s">
        <v>103</v>
      </c>
      <c r="K489" s="912" t="s">
        <v>828</v>
      </c>
      <c r="L489" s="915">
        <v>7.5</v>
      </c>
      <c r="M489" s="915">
        <v>7.1</v>
      </c>
      <c r="N489" s="915">
        <v>1.05633802816901</v>
      </c>
      <c r="O489" s="912" t="s">
        <v>180</v>
      </c>
      <c r="P489" s="912" t="s">
        <v>805</v>
      </c>
      <c r="Q489" s="912" t="s">
        <v>180</v>
      </c>
      <c r="R489" s="912">
        <v>180</v>
      </c>
      <c r="AH489" s="917">
        <v>0.16184320535082647</v>
      </c>
      <c r="AI489" s="917">
        <v>0.23413081227088564</v>
      </c>
      <c r="AJ489" s="918"/>
      <c r="AK489" s="918"/>
      <c r="AL489" s="919">
        <v>58.27153606886651</v>
      </c>
      <c r="AM489" s="919">
        <v>75.332707786276828</v>
      </c>
    </row>
    <row r="490" spans="1:39" x14ac:dyDescent="0.4">
      <c r="A490" s="912">
        <v>60788</v>
      </c>
      <c r="B490" s="912" t="s">
        <v>1320</v>
      </c>
      <c r="C490" s="913">
        <v>43081</v>
      </c>
      <c r="D490" s="912">
        <v>2017</v>
      </c>
      <c r="E490" s="912" t="s">
        <v>100</v>
      </c>
      <c r="F490" s="912" t="s">
        <v>40</v>
      </c>
      <c r="G490" s="912">
        <v>30.375741000000001</v>
      </c>
      <c r="H490" s="912">
        <v>-83.170681000000002</v>
      </c>
      <c r="I490" s="914">
        <v>4.7435878994999996</v>
      </c>
      <c r="J490" s="912" t="s">
        <v>103</v>
      </c>
      <c r="K490" s="912" t="s">
        <v>828</v>
      </c>
      <c r="L490" s="915">
        <v>14.2</v>
      </c>
      <c r="M490" s="915">
        <v>8.8000000000000007</v>
      </c>
      <c r="N490" s="915">
        <v>1.61363636363636</v>
      </c>
      <c r="O490" s="912" t="s">
        <v>831</v>
      </c>
      <c r="P490" s="912" t="s">
        <v>831</v>
      </c>
      <c r="Q490" s="912">
        <v>20</v>
      </c>
      <c r="R490" s="912">
        <v>180</v>
      </c>
      <c r="AH490" s="917">
        <v>0.1915602947281029</v>
      </c>
      <c r="AI490" s="917">
        <v>0.24320257368202569</v>
      </c>
      <c r="AJ490" s="918"/>
      <c r="AK490" s="918"/>
      <c r="AM490" s="919">
        <v>62.523010083731208</v>
      </c>
    </row>
    <row r="491" spans="1:39" x14ac:dyDescent="0.4">
      <c r="A491" s="912">
        <v>645</v>
      </c>
      <c r="B491" s="912" t="s">
        <v>1321</v>
      </c>
      <c r="C491" s="913">
        <v>42786</v>
      </c>
      <c r="D491" s="912">
        <v>2017</v>
      </c>
      <c r="E491" s="912" t="s">
        <v>100</v>
      </c>
      <c r="F491" s="912" t="s">
        <v>40</v>
      </c>
      <c r="G491" s="912">
        <v>27.786221000000001</v>
      </c>
      <c r="H491" s="912">
        <v>-82.390381000000005</v>
      </c>
      <c r="I491" s="914">
        <v>5.0192196346999998</v>
      </c>
      <c r="J491" s="912" t="s">
        <v>103</v>
      </c>
      <c r="K491" s="912" t="s">
        <v>830</v>
      </c>
      <c r="L491" s="915">
        <v>23</v>
      </c>
      <c r="M491" s="915">
        <v>19</v>
      </c>
      <c r="N491" s="915">
        <v>1.2105263157894699</v>
      </c>
      <c r="O491" s="912" t="s">
        <v>180</v>
      </c>
      <c r="P491" s="912" t="s">
        <v>805</v>
      </c>
      <c r="Q491" s="912" t="s">
        <v>180</v>
      </c>
      <c r="R491" s="912">
        <v>180</v>
      </c>
      <c r="S491" s="916" t="s">
        <v>806</v>
      </c>
      <c r="AH491" s="917">
        <v>0.2436253304494112</v>
      </c>
      <c r="AI491" s="917">
        <v>0.23985219899062726</v>
      </c>
      <c r="AJ491" s="918"/>
      <c r="AK491" s="918"/>
      <c r="AM491" s="919">
        <v>64.520941712032879</v>
      </c>
    </row>
    <row r="492" spans="1:39" x14ac:dyDescent="0.4">
      <c r="A492" s="912">
        <v>60582</v>
      </c>
      <c r="B492" s="912" t="s">
        <v>1322</v>
      </c>
      <c r="C492" s="913">
        <v>43099</v>
      </c>
      <c r="D492" s="912">
        <v>2017</v>
      </c>
      <c r="E492" s="912" t="s">
        <v>100</v>
      </c>
      <c r="F492" s="912" t="s">
        <v>40</v>
      </c>
      <c r="G492" s="912">
        <v>30.379501000000001</v>
      </c>
      <c r="H492" s="912">
        <v>-84.356950999999995</v>
      </c>
      <c r="I492" s="914">
        <v>4.7657527396999999</v>
      </c>
      <c r="J492" s="912" t="s">
        <v>103</v>
      </c>
      <c r="K492" s="912" t="s">
        <v>830</v>
      </c>
      <c r="L492" s="915">
        <v>28</v>
      </c>
      <c r="M492" s="915">
        <v>20</v>
      </c>
      <c r="N492" s="915">
        <v>1.4</v>
      </c>
      <c r="O492" s="912" t="s">
        <v>831</v>
      </c>
      <c r="P492" s="912" t="s">
        <v>831</v>
      </c>
      <c r="Q492" s="912">
        <v>30</v>
      </c>
      <c r="R492" s="912">
        <v>180</v>
      </c>
      <c r="AH492" s="917">
        <v>0.21422945205479452</v>
      </c>
      <c r="AI492" s="917">
        <v>0.21729452054794515</v>
      </c>
      <c r="AJ492" s="918"/>
      <c r="AK492" s="918"/>
      <c r="AL492" s="919">
        <v>43.752277127637655</v>
      </c>
      <c r="AM492" s="919">
        <v>62.679561778475794</v>
      </c>
    </row>
    <row r="493" spans="1:39" x14ac:dyDescent="0.4">
      <c r="A493" s="912">
        <v>59689</v>
      </c>
      <c r="B493" s="912" t="s">
        <v>1323</v>
      </c>
      <c r="C493" s="913">
        <v>42970</v>
      </c>
      <c r="D493" s="912">
        <v>2017</v>
      </c>
      <c r="E493" s="912" t="s">
        <v>100</v>
      </c>
      <c r="F493" s="912" t="s">
        <v>40</v>
      </c>
      <c r="G493" s="912">
        <v>30.516691000000002</v>
      </c>
      <c r="H493" s="912">
        <v>-86.525361000000004</v>
      </c>
      <c r="I493" s="914">
        <v>4.7312605022999996</v>
      </c>
      <c r="J493" s="912" t="s">
        <v>103</v>
      </c>
      <c r="K493" s="912" t="s">
        <v>830</v>
      </c>
      <c r="L493" s="915">
        <v>42.2</v>
      </c>
      <c r="M493" s="915">
        <v>30</v>
      </c>
      <c r="N493" s="915">
        <v>1.4066666666666601</v>
      </c>
      <c r="O493" s="912" t="s">
        <v>831</v>
      </c>
      <c r="P493" s="912" t="s">
        <v>831</v>
      </c>
      <c r="Q493" s="912">
        <v>20</v>
      </c>
      <c r="R493" s="912">
        <v>219</v>
      </c>
      <c r="AH493" s="917">
        <v>0.21526636225266363</v>
      </c>
      <c r="AI493" s="917">
        <v>0.22473363774733637</v>
      </c>
      <c r="AJ493" s="918">
        <v>26.833200120718999</v>
      </c>
      <c r="AK493" s="918">
        <v>12.194056550000001</v>
      </c>
      <c r="AM493" s="919">
        <v>81.0024076896906</v>
      </c>
    </row>
    <row r="494" spans="1:39" x14ac:dyDescent="0.4">
      <c r="A494" s="912">
        <v>59690</v>
      </c>
      <c r="B494" s="912" t="s">
        <v>1324</v>
      </c>
      <c r="C494" s="913">
        <v>42970</v>
      </c>
      <c r="D494" s="912">
        <v>2017</v>
      </c>
      <c r="E494" s="912" t="s">
        <v>100</v>
      </c>
      <c r="F494" s="912" t="s">
        <v>40</v>
      </c>
      <c r="G494" s="912">
        <v>30.428470999999998</v>
      </c>
      <c r="H494" s="912">
        <v>-86.894171</v>
      </c>
      <c r="I494" s="914">
        <v>4.8293009132</v>
      </c>
      <c r="J494" s="912" t="s">
        <v>103</v>
      </c>
      <c r="K494" s="912" t="s">
        <v>830</v>
      </c>
      <c r="L494" s="915">
        <v>53.7</v>
      </c>
      <c r="M494" s="915">
        <v>40</v>
      </c>
      <c r="N494" s="915">
        <v>1.3425</v>
      </c>
      <c r="O494" s="912" t="s">
        <v>831</v>
      </c>
      <c r="P494" s="912" t="s">
        <v>831</v>
      </c>
      <c r="Q494" s="912">
        <v>20</v>
      </c>
      <c r="R494" s="912">
        <v>220</v>
      </c>
      <c r="AH494" s="917">
        <v>0.2203538812785388</v>
      </c>
      <c r="AI494" s="917">
        <v>0.22423515981735159</v>
      </c>
      <c r="AJ494" s="918">
        <v>27.2913861908672</v>
      </c>
      <c r="AK494" s="918">
        <v>14.786245790000001</v>
      </c>
      <c r="AL494" s="919">
        <v>66.86319797232855</v>
      </c>
      <c r="AM494" s="919">
        <v>79.007698516994338</v>
      </c>
    </row>
    <row r="495" spans="1:39" x14ac:dyDescent="0.4">
      <c r="A495" s="912">
        <v>59691</v>
      </c>
      <c r="B495" s="912" t="s">
        <v>1325</v>
      </c>
      <c r="C495" s="913">
        <v>42970</v>
      </c>
      <c r="D495" s="912">
        <v>2017</v>
      </c>
      <c r="E495" s="912" t="s">
        <v>100</v>
      </c>
      <c r="F495" s="912" t="s">
        <v>40</v>
      </c>
      <c r="G495" s="912">
        <v>30.473140999999998</v>
      </c>
      <c r="H495" s="912">
        <v>-87.340930999999998</v>
      </c>
      <c r="I495" s="914">
        <v>4.7190511415999996</v>
      </c>
      <c r="J495" s="912" t="s">
        <v>103</v>
      </c>
      <c r="K495" s="912" t="s">
        <v>830</v>
      </c>
      <c r="L495" s="915">
        <v>68.7</v>
      </c>
      <c r="M495" s="915">
        <v>50</v>
      </c>
      <c r="N495" s="915">
        <v>1.3740000000000001</v>
      </c>
      <c r="O495" s="912" t="s">
        <v>831</v>
      </c>
      <c r="P495" s="912" t="s">
        <v>831</v>
      </c>
      <c r="Q495" s="912">
        <v>20</v>
      </c>
      <c r="R495" s="912">
        <v>217</v>
      </c>
      <c r="AH495" s="917">
        <v>0.21285388127853883</v>
      </c>
      <c r="AI495" s="917">
        <v>0.21630136986301371</v>
      </c>
      <c r="AJ495" s="918">
        <v>27.142965691728499</v>
      </c>
      <c r="AK495" s="918">
        <v>13.638720230000001</v>
      </c>
      <c r="AL495" s="919">
        <v>66.86319797232855</v>
      </c>
      <c r="AM495" s="919">
        <v>82.270226231214792</v>
      </c>
    </row>
    <row r="496" spans="1:39" x14ac:dyDescent="0.4">
      <c r="A496" s="912">
        <v>58659</v>
      </c>
      <c r="B496" s="912" t="s">
        <v>1326</v>
      </c>
      <c r="C496" s="913">
        <v>42825</v>
      </c>
      <c r="D496" s="912">
        <v>2017</v>
      </c>
      <c r="E496" s="912" t="s">
        <v>18</v>
      </c>
      <c r="F496" s="912" t="s">
        <v>18</v>
      </c>
      <c r="G496" s="912">
        <v>21.406943999999999</v>
      </c>
      <c r="H496" s="912">
        <v>-158.1514</v>
      </c>
      <c r="I496" s="914">
        <v>5.2884390411000002</v>
      </c>
      <c r="J496" s="912" t="s">
        <v>103</v>
      </c>
      <c r="K496" s="912" t="s">
        <v>828</v>
      </c>
      <c r="L496" s="915">
        <v>6.2</v>
      </c>
      <c r="M496" s="915">
        <v>5.0010000000000003</v>
      </c>
      <c r="N496" s="915">
        <v>1.23975204959008</v>
      </c>
      <c r="O496" s="912" t="s">
        <v>831</v>
      </c>
      <c r="P496" s="912" t="s">
        <v>831</v>
      </c>
      <c r="Q496" s="912">
        <v>15</v>
      </c>
      <c r="R496" s="912">
        <v>180</v>
      </c>
      <c r="AJ496" s="918"/>
      <c r="AK496" s="918"/>
      <c r="AM496" s="919">
        <v>199.41177448635941</v>
      </c>
    </row>
    <row r="497" spans="1:39" x14ac:dyDescent="0.4">
      <c r="A497" s="912">
        <v>60546</v>
      </c>
      <c r="B497" s="912" t="s">
        <v>1327</v>
      </c>
      <c r="C497" s="913">
        <v>42807</v>
      </c>
      <c r="D497" s="912">
        <v>2017</v>
      </c>
      <c r="E497" s="912" t="s">
        <v>18</v>
      </c>
      <c r="F497" s="912" t="s">
        <v>18</v>
      </c>
      <c r="G497" s="912">
        <v>21.999661</v>
      </c>
      <c r="H497" s="912">
        <v>-159.380191</v>
      </c>
      <c r="I497" s="914">
        <v>5.0669130136999998</v>
      </c>
      <c r="J497" s="912" t="s">
        <v>103</v>
      </c>
      <c r="K497" s="912" t="s">
        <v>828</v>
      </c>
      <c r="L497" s="915">
        <v>17</v>
      </c>
      <c r="M497" s="915">
        <v>13</v>
      </c>
      <c r="N497" s="915">
        <v>1.3076923076922999</v>
      </c>
      <c r="O497" s="912" t="s">
        <v>831</v>
      </c>
      <c r="P497" s="912" t="s">
        <v>831</v>
      </c>
      <c r="Q497" s="912">
        <v>15</v>
      </c>
      <c r="R497" s="912">
        <v>180</v>
      </c>
      <c r="S497" s="916" t="s">
        <v>907</v>
      </c>
      <c r="T497" s="916" t="s">
        <v>969</v>
      </c>
      <c r="U497" s="912">
        <v>2017</v>
      </c>
      <c r="V497" s="912">
        <v>13.6</v>
      </c>
      <c r="W497" s="912">
        <v>57.12</v>
      </c>
      <c r="AH497" s="917">
        <v>0.19408148928696875</v>
      </c>
      <c r="AI497" s="917">
        <v>0.19214963119072712</v>
      </c>
      <c r="AJ497" s="918"/>
      <c r="AK497" s="918"/>
      <c r="AL497" s="919">
        <v>120.42941429586682</v>
      </c>
      <c r="AM497" s="919">
        <v>137.23979859938652</v>
      </c>
    </row>
    <row r="498" spans="1:39" x14ac:dyDescent="0.4">
      <c r="A498" s="912">
        <v>61172</v>
      </c>
      <c r="B498" s="912" t="s">
        <v>1328</v>
      </c>
      <c r="C498" s="913">
        <v>42760</v>
      </c>
      <c r="D498" s="912">
        <v>2017</v>
      </c>
      <c r="E498" s="912" t="s">
        <v>18</v>
      </c>
      <c r="F498" s="912" t="s">
        <v>18</v>
      </c>
      <c r="G498" s="912">
        <v>21.457001000000002</v>
      </c>
      <c r="H498" s="912">
        <v>-158.19031100000001</v>
      </c>
      <c r="I498" s="914">
        <v>5.2884390411000002</v>
      </c>
      <c r="J498" s="912" t="s">
        <v>103</v>
      </c>
      <c r="K498" s="912" t="s">
        <v>828</v>
      </c>
      <c r="L498" s="915">
        <v>40.39</v>
      </c>
      <c r="M498" s="915">
        <v>27.6</v>
      </c>
      <c r="N498" s="915">
        <v>1.46340579710144</v>
      </c>
      <c r="O498" s="912" t="s">
        <v>180</v>
      </c>
      <c r="P498" s="912" t="s">
        <v>805</v>
      </c>
      <c r="Q498" s="912" t="s">
        <v>180</v>
      </c>
      <c r="R498" s="912">
        <v>180</v>
      </c>
      <c r="AH498" s="917">
        <v>0.26245417245715036</v>
      </c>
      <c r="AI498" s="917">
        <v>0.27704213817748652</v>
      </c>
      <c r="AJ498" s="918"/>
      <c r="AK498" s="918"/>
      <c r="AL498" s="919">
        <v>124.49404257104092</v>
      </c>
      <c r="AM498" s="919">
        <v>103.46540370942162</v>
      </c>
    </row>
    <row r="499" spans="1:39" x14ac:dyDescent="0.4">
      <c r="A499" s="912">
        <v>59695</v>
      </c>
      <c r="B499" s="912" t="s">
        <v>1329</v>
      </c>
      <c r="C499" s="913">
        <v>42825</v>
      </c>
      <c r="D499" s="912">
        <v>2017</v>
      </c>
      <c r="E499" s="912" t="s">
        <v>99</v>
      </c>
      <c r="F499" s="912" t="s">
        <v>565</v>
      </c>
      <c r="G499" s="912">
        <v>43.147621000000001</v>
      </c>
      <c r="H499" s="912">
        <v>-115.721571</v>
      </c>
      <c r="I499" s="914">
        <v>4.732713242</v>
      </c>
      <c r="J499" s="912" t="s">
        <v>103</v>
      </c>
      <c r="K499" s="912" t="s">
        <v>828</v>
      </c>
      <c r="L499" s="915">
        <v>26.681000000000001</v>
      </c>
      <c r="M499" s="915">
        <v>20</v>
      </c>
      <c r="N499" s="915">
        <v>1.33405</v>
      </c>
      <c r="O499" s="912" t="s">
        <v>180</v>
      </c>
      <c r="P499" s="912" t="s">
        <v>805</v>
      </c>
      <c r="Q499" s="912" t="s">
        <v>180</v>
      </c>
      <c r="R499" s="912">
        <v>180</v>
      </c>
      <c r="AH499" s="917">
        <v>0.27011415525114157</v>
      </c>
      <c r="AI499" s="917">
        <v>0.28551369863013704</v>
      </c>
      <c r="AJ499" s="918"/>
      <c r="AK499" s="918"/>
      <c r="AM499" s="919">
        <v>57.982142973649182</v>
      </c>
    </row>
    <row r="500" spans="1:39" x14ac:dyDescent="0.4">
      <c r="A500" s="912">
        <v>60748</v>
      </c>
      <c r="B500" s="912" t="s">
        <v>1330</v>
      </c>
      <c r="C500" s="913">
        <v>42825</v>
      </c>
      <c r="D500" s="912">
        <v>2017</v>
      </c>
      <c r="E500" s="912" t="s">
        <v>99</v>
      </c>
      <c r="F500" s="912" t="s">
        <v>565</v>
      </c>
      <c r="G500" s="912">
        <v>43.325321000000002</v>
      </c>
      <c r="H500" s="912">
        <v>-115.939241</v>
      </c>
      <c r="I500" s="914">
        <v>4.6827493150999997</v>
      </c>
      <c r="J500" s="912" t="s">
        <v>103</v>
      </c>
      <c r="K500" s="912" t="s">
        <v>830</v>
      </c>
      <c r="L500" s="915">
        <v>26.783000000000001</v>
      </c>
      <c r="M500" s="915">
        <v>20</v>
      </c>
      <c r="N500" s="915">
        <v>1.3391500000000001</v>
      </c>
      <c r="O500" s="912" t="s">
        <v>180</v>
      </c>
      <c r="P500" s="912" t="s">
        <v>805</v>
      </c>
      <c r="Q500" s="912" t="s">
        <v>180</v>
      </c>
      <c r="R500" s="912">
        <v>180</v>
      </c>
      <c r="AH500" s="917">
        <v>0.28083904109589047</v>
      </c>
      <c r="AI500" s="917">
        <v>0.27590182648401829</v>
      </c>
      <c r="AJ500" s="918"/>
      <c r="AK500" s="918"/>
      <c r="AM500" s="919">
        <v>69.507567836866926</v>
      </c>
    </row>
    <row r="501" spans="1:39" x14ac:dyDescent="0.4">
      <c r="A501" s="912">
        <v>60012</v>
      </c>
      <c r="B501" s="912" t="s">
        <v>1331</v>
      </c>
      <c r="C501" s="913">
        <v>42825</v>
      </c>
      <c r="D501" s="912">
        <v>2017</v>
      </c>
      <c r="E501" s="912" t="s">
        <v>99</v>
      </c>
      <c r="F501" s="912" t="s">
        <v>565</v>
      </c>
      <c r="G501" s="912">
        <v>42.827781000000002</v>
      </c>
      <c r="H501" s="912">
        <v>-112.742971</v>
      </c>
      <c r="I501" s="914">
        <v>4.488106621</v>
      </c>
      <c r="J501" s="912" t="s">
        <v>103</v>
      </c>
      <c r="K501" s="912" t="s">
        <v>828</v>
      </c>
      <c r="L501" s="915">
        <v>26.678000000000001</v>
      </c>
      <c r="M501" s="915">
        <v>20</v>
      </c>
      <c r="N501" s="915">
        <v>1.3339000000000001</v>
      </c>
      <c r="O501" s="912" t="s">
        <v>180</v>
      </c>
      <c r="P501" s="912" t="s">
        <v>805</v>
      </c>
      <c r="Q501" s="912" t="s">
        <v>180</v>
      </c>
      <c r="R501" s="912">
        <v>180</v>
      </c>
      <c r="AH501" s="917">
        <v>0.24961757990867581</v>
      </c>
      <c r="AI501" s="917">
        <v>0.2515867579908676</v>
      </c>
      <c r="AJ501" s="918"/>
      <c r="AK501" s="918"/>
      <c r="AM501" s="919">
        <v>71.428425792457645</v>
      </c>
    </row>
    <row r="502" spans="1:39" x14ac:dyDescent="0.4">
      <c r="A502" s="912">
        <v>60011</v>
      </c>
      <c r="B502" s="912" t="s">
        <v>1332</v>
      </c>
      <c r="C502" s="913">
        <v>42825</v>
      </c>
      <c r="D502" s="912">
        <v>2017</v>
      </c>
      <c r="E502" s="912" t="s">
        <v>99</v>
      </c>
      <c r="F502" s="912" t="s">
        <v>565</v>
      </c>
      <c r="G502" s="912">
        <v>42.831541000000001</v>
      </c>
      <c r="H502" s="912">
        <v>-112.743031</v>
      </c>
      <c r="I502" s="914">
        <v>4.488106621</v>
      </c>
      <c r="J502" s="912" t="s">
        <v>103</v>
      </c>
      <c r="K502" s="912" t="s">
        <v>828</v>
      </c>
      <c r="L502" s="915">
        <v>26.678000000000001</v>
      </c>
      <c r="M502" s="915">
        <v>20</v>
      </c>
      <c r="N502" s="915">
        <v>1.3339000000000001</v>
      </c>
      <c r="O502" s="912" t="s">
        <v>180</v>
      </c>
      <c r="P502" s="912" t="s">
        <v>805</v>
      </c>
      <c r="Q502" s="912" t="s">
        <v>180</v>
      </c>
      <c r="R502" s="912">
        <v>180</v>
      </c>
      <c r="AH502" s="917">
        <v>0.24318493150684931</v>
      </c>
      <c r="AI502" s="917">
        <v>0.24993721461187215</v>
      </c>
      <c r="AJ502" s="918"/>
      <c r="AK502" s="918"/>
      <c r="AM502" s="919">
        <v>76.641621817417061</v>
      </c>
    </row>
    <row r="503" spans="1:39" x14ac:dyDescent="0.4">
      <c r="A503" s="912">
        <v>60009</v>
      </c>
      <c r="B503" s="912" t="s">
        <v>1333</v>
      </c>
      <c r="C503" s="913">
        <v>42824</v>
      </c>
      <c r="D503" s="912">
        <v>2017</v>
      </c>
      <c r="E503" s="912" t="s">
        <v>99</v>
      </c>
      <c r="F503" s="912" t="s">
        <v>565</v>
      </c>
      <c r="G503" s="912">
        <v>43.211401000000002</v>
      </c>
      <c r="H503" s="912">
        <v>-116.441821</v>
      </c>
      <c r="I503" s="914">
        <v>4.6079764839999999</v>
      </c>
      <c r="J503" s="912" t="s">
        <v>103</v>
      </c>
      <c r="K503" s="912" t="s">
        <v>828</v>
      </c>
      <c r="L503" s="915">
        <v>26.678000000000001</v>
      </c>
      <c r="M503" s="915">
        <v>20</v>
      </c>
      <c r="N503" s="915">
        <v>1.3339000000000001</v>
      </c>
      <c r="O503" s="912" t="s">
        <v>180</v>
      </c>
      <c r="P503" s="912" t="s">
        <v>805</v>
      </c>
      <c r="Q503" s="912" t="s">
        <v>180</v>
      </c>
      <c r="R503" s="912">
        <v>180</v>
      </c>
      <c r="AH503" s="917">
        <v>0.26115867579908669</v>
      </c>
      <c r="AI503" s="917">
        <v>0.26507990867579911</v>
      </c>
      <c r="AJ503" s="918"/>
      <c r="AK503" s="918"/>
      <c r="AM503" s="919">
        <v>72.219866872591311</v>
      </c>
    </row>
    <row r="504" spans="1:39" x14ac:dyDescent="0.4">
      <c r="A504" s="912">
        <v>60010</v>
      </c>
      <c r="B504" s="912" t="s">
        <v>1334</v>
      </c>
      <c r="C504" s="913">
        <v>42825</v>
      </c>
      <c r="D504" s="912">
        <v>2017</v>
      </c>
      <c r="E504" s="912" t="s">
        <v>99</v>
      </c>
      <c r="F504" s="912" t="s">
        <v>565</v>
      </c>
      <c r="G504" s="912">
        <v>43.469270999999999</v>
      </c>
      <c r="H504" s="912">
        <v>-116.289361</v>
      </c>
      <c r="I504" s="914">
        <v>4.6515584475000002</v>
      </c>
      <c r="J504" s="912" t="s">
        <v>103</v>
      </c>
      <c r="K504" s="912" t="s">
        <v>830</v>
      </c>
      <c r="L504" s="915">
        <v>26.783000000000001</v>
      </c>
      <c r="M504" s="915">
        <v>20</v>
      </c>
      <c r="N504" s="915">
        <v>1.3391500000000001</v>
      </c>
      <c r="O504" s="912" t="s">
        <v>180</v>
      </c>
      <c r="P504" s="912" t="s">
        <v>805</v>
      </c>
      <c r="Q504" s="912" t="s">
        <v>180</v>
      </c>
      <c r="R504" s="912">
        <v>180</v>
      </c>
      <c r="AH504" s="917">
        <v>0.27248287671232874</v>
      </c>
      <c r="AI504" s="917">
        <v>0.27647260273972596</v>
      </c>
      <c r="AJ504" s="918"/>
      <c r="AK504" s="918"/>
      <c r="AM504" s="919">
        <v>65.020199826537606</v>
      </c>
    </row>
    <row r="505" spans="1:39" x14ac:dyDescent="0.4">
      <c r="A505" s="912">
        <v>60253</v>
      </c>
      <c r="B505" s="912" t="s">
        <v>1335</v>
      </c>
      <c r="C505" s="913">
        <v>42758</v>
      </c>
      <c r="D505" s="912">
        <v>2017</v>
      </c>
      <c r="E505" s="912" t="s">
        <v>1</v>
      </c>
      <c r="F505" s="912" t="s">
        <v>65</v>
      </c>
      <c r="G505" s="912">
        <v>40.052520999999999</v>
      </c>
      <c r="H505" s="912">
        <v>-85.733101000000005</v>
      </c>
      <c r="I505" s="914">
        <v>3.9625824200999999</v>
      </c>
      <c r="J505" s="912" t="s">
        <v>103</v>
      </c>
      <c r="K505" s="912" t="s">
        <v>828</v>
      </c>
      <c r="L505" s="915">
        <v>6.2</v>
      </c>
      <c r="M505" s="915">
        <v>5.0010000000000003</v>
      </c>
      <c r="N505" s="915">
        <v>1.23975204959008</v>
      </c>
      <c r="O505" s="912" t="s">
        <v>831</v>
      </c>
      <c r="P505" s="912" t="s">
        <v>831</v>
      </c>
      <c r="Q505" s="912">
        <v>25</v>
      </c>
      <c r="R505" s="912">
        <v>180</v>
      </c>
      <c r="AJ505" s="918">
        <v>30.647530747840602</v>
      </c>
      <c r="AK505" s="918">
        <v>18.278235561081502</v>
      </c>
      <c r="AM505" s="919">
        <v>79.924462790878366</v>
      </c>
    </row>
    <row r="506" spans="1:39" x14ac:dyDescent="0.4">
      <c r="A506" s="912">
        <v>61054</v>
      </c>
      <c r="B506" s="912" t="s">
        <v>1336</v>
      </c>
      <c r="C506" s="913">
        <v>43099</v>
      </c>
      <c r="D506" s="912">
        <v>2017</v>
      </c>
      <c r="E506" s="912" t="s">
        <v>1</v>
      </c>
      <c r="F506" s="912" t="s">
        <v>65</v>
      </c>
      <c r="G506" s="912">
        <v>40.138551</v>
      </c>
      <c r="H506" s="912">
        <v>-85.688340999999994</v>
      </c>
      <c r="I506" s="914">
        <v>3.9627662099999998</v>
      </c>
      <c r="J506" s="912" t="s">
        <v>103</v>
      </c>
      <c r="K506" s="912" t="s">
        <v>828</v>
      </c>
      <c r="L506" s="915">
        <v>10.199999999999999</v>
      </c>
      <c r="M506" s="915">
        <v>8.1</v>
      </c>
      <c r="N506" s="915">
        <v>1.25925925925925</v>
      </c>
      <c r="O506" s="912" t="s">
        <v>180</v>
      </c>
      <c r="P506" s="912" t="s">
        <v>805</v>
      </c>
      <c r="Q506" s="912" t="s">
        <v>180</v>
      </c>
      <c r="R506" s="912">
        <v>180</v>
      </c>
      <c r="AH506" s="917">
        <v>0.19152714358193818</v>
      </c>
      <c r="AI506" s="917">
        <v>0.19500817407971144</v>
      </c>
      <c r="AJ506" s="918">
        <v>30.223929228059099</v>
      </c>
      <c r="AK506" s="918">
        <v>14.894104804885799</v>
      </c>
      <c r="AM506" s="919">
        <v>61.318839853621128</v>
      </c>
    </row>
    <row r="507" spans="1:39" x14ac:dyDescent="0.4">
      <c r="A507" s="912">
        <v>60435</v>
      </c>
      <c r="B507" s="912" t="s">
        <v>1337</v>
      </c>
      <c r="C507" s="913">
        <v>42793</v>
      </c>
      <c r="D507" s="912">
        <v>2017</v>
      </c>
      <c r="E507" s="912" t="s">
        <v>4</v>
      </c>
      <c r="F507" s="912" t="s">
        <v>65</v>
      </c>
      <c r="G507" s="912">
        <v>38.816400999999999</v>
      </c>
      <c r="H507" s="912">
        <v>-86.884201000000004</v>
      </c>
      <c r="I507" s="914">
        <v>4.1012394977</v>
      </c>
      <c r="J507" s="912" t="s">
        <v>103</v>
      </c>
      <c r="K507" s="912" t="s">
        <v>828</v>
      </c>
      <c r="L507" s="915">
        <v>24.3</v>
      </c>
      <c r="M507" s="915">
        <v>17</v>
      </c>
      <c r="N507" s="915">
        <v>1.4294117647058799</v>
      </c>
      <c r="O507" s="912" t="s">
        <v>831</v>
      </c>
      <c r="P507" s="912" t="s">
        <v>831</v>
      </c>
      <c r="Q507" s="912">
        <v>25</v>
      </c>
      <c r="R507" s="912">
        <v>180</v>
      </c>
      <c r="AH507" s="917">
        <v>0.18855761482675262</v>
      </c>
      <c r="AI507" s="917">
        <v>0.18609320440504973</v>
      </c>
      <c r="AJ507" s="918">
        <v>29.2394787258553</v>
      </c>
      <c r="AK507" s="918">
        <v>0.72354768971310901</v>
      </c>
      <c r="AM507" s="919">
        <v>96.919114664337087</v>
      </c>
    </row>
    <row r="508" spans="1:39" x14ac:dyDescent="0.4">
      <c r="A508" s="912">
        <v>60863</v>
      </c>
      <c r="B508" s="912" t="s">
        <v>1338</v>
      </c>
      <c r="C508" s="913">
        <v>43040</v>
      </c>
      <c r="D508" s="912">
        <v>2017</v>
      </c>
      <c r="E508" s="912" t="s">
        <v>1</v>
      </c>
      <c r="F508" s="912" t="s">
        <v>572</v>
      </c>
      <c r="G508" s="912">
        <v>38.028030999999999</v>
      </c>
      <c r="H508" s="912">
        <v>-84.253561000000005</v>
      </c>
      <c r="I508" s="914">
        <v>4.1031182648</v>
      </c>
      <c r="J508" s="912" t="s">
        <v>103</v>
      </c>
      <c r="K508" s="912" t="s">
        <v>828</v>
      </c>
      <c r="L508" s="915">
        <v>10.7</v>
      </c>
      <c r="M508" s="915">
        <v>8.5</v>
      </c>
      <c r="N508" s="915">
        <v>1.25882352941176</v>
      </c>
      <c r="O508" s="912" t="s">
        <v>831</v>
      </c>
      <c r="P508" s="912" t="s">
        <v>831</v>
      </c>
      <c r="Q508" s="912">
        <v>25</v>
      </c>
      <c r="R508" s="912">
        <v>180</v>
      </c>
      <c r="AH508" s="917">
        <v>0.18515981735159817</v>
      </c>
      <c r="AI508" s="917">
        <v>0.19415793714746171</v>
      </c>
      <c r="AJ508" s="918">
        <v>30.649798931988599</v>
      </c>
      <c r="AK508" s="918">
        <v>15.647032489553901</v>
      </c>
      <c r="AM508" s="919">
        <v>83.045364246568113</v>
      </c>
    </row>
    <row r="509" spans="1:39" x14ac:dyDescent="0.4">
      <c r="A509" s="912">
        <v>61755</v>
      </c>
      <c r="B509" s="912" t="s">
        <v>1339</v>
      </c>
      <c r="C509" s="913">
        <v>42826</v>
      </c>
      <c r="D509" s="912">
        <v>2017</v>
      </c>
      <c r="E509" s="912" t="s">
        <v>6</v>
      </c>
      <c r="F509" s="912" t="s">
        <v>34</v>
      </c>
      <c r="G509" s="912">
        <v>42.488219999999998</v>
      </c>
      <c r="H509" s="912">
        <v>-73.241979999999998</v>
      </c>
      <c r="I509" s="914">
        <v>3.6880440639000001</v>
      </c>
      <c r="J509" s="912" t="s">
        <v>103</v>
      </c>
      <c r="K509" s="912" t="s">
        <v>828</v>
      </c>
      <c r="L509" s="915">
        <v>6.8</v>
      </c>
      <c r="M509" s="915">
        <v>5.8</v>
      </c>
      <c r="N509" s="915">
        <v>1.17241379310344</v>
      </c>
      <c r="O509" s="912" t="s">
        <v>831</v>
      </c>
      <c r="P509" s="912" t="s">
        <v>831</v>
      </c>
      <c r="Q509" s="912">
        <v>25</v>
      </c>
      <c r="R509" s="912">
        <v>180</v>
      </c>
      <c r="AJ509" s="918">
        <v>27.342714689706099</v>
      </c>
      <c r="AK509" s="918">
        <v>11.6159241188432</v>
      </c>
      <c r="AM509" s="919">
        <v>103.05257828536362</v>
      </c>
    </row>
    <row r="510" spans="1:39" x14ac:dyDescent="0.4">
      <c r="A510" s="912">
        <v>60621</v>
      </c>
      <c r="B510" s="912" t="s">
        <v>1340</v>
      </c>
      <c r="C510" s="913">
        <v>42964</v>
      </c>
      <c r="D510" s="912">
        <v>2017</v>
      </c>
      <c r="E510" s="912" t="s">
        <v>6</v>
      </c>
      <c r="F510" s="912" t="s">
        <v>34</v>
      </c>
      <c r="G510" s="912">
        <v>42.219400999999998</v>
      </c>
      <c r="H510" s="912">
        <v>-71.790250999999998</v>
      </c>
      <c r="I510" s="914">
        <v>3.8330018264999999</v>
      </c>
      <c r="J510" s="912" t="s">
        <v>103</v>
      </c>
      <c r="K510" s="912" t="s">
        <v>828</v>
      </c>
      <c r="L510" s="915">
        <v>8.1</v>
      </c>
      <c r="M510" s="915">
        <v>6.5</v>
      </c>
      <c r="N510" s="915">
        <v>1.24615384615384</v>
      </c>
      <c r="O510" s="912" t="s">
        <v>831</v>
      </c>
      <c r="P510" s="912" t="s">
        <v>831</v>
      </c>
      <c r="Q510" s="912">
        <v>25</v>
      </c>
      <c r="R510" s="912">
        <v>180</v>
      </c>
      <c r="AH510" s="917">
        <v>0.14258868984896383</v>
      </c>
      <c r="AI510" s="917">
        <v>0.1462943449244819</v>
      </c>
      <c r="AJ510" s="918">
        <v>26.248397486086802</v>
      </c>
      <c r="AK510" s="918">
        <v>8.77197341383512</v>
      </c>
      <c r="AM510" s="919">
        <v>150.6928292572702</v>
      </c>
    </row>
    <row r="511" spans="1:39" x14ac:dyDescent="0.4">
      <c r="A511" s="912">
        <v>61519</v>
      </c>
      <c r="B511" s="912" t="s">
        <v>1341</v>
      </c>
      <c r="C511" s="913">
        <v>43055</v>
      </c>
      <c r="D511" s="912">
        <v>2017</v>
      </c>
      <c r="E511" s="912" t="s">
        <v>1</v>
      </c>
      <c r="F511" s="912" t="s">
        <v>566</v>
      </c>
      <c r="G511" s="912">
        <v>39.570540999999999</v>
      </c>
      <c r="H511" s="912">
        <v>-77.362460999999996</v>
      </c>
      <c r="I511" s="914">
        <v>4.0304255708000003</v>
      </c>
      <c r="J511" s="912" t="s">
        <v>103</v>
      </c>
      <c r="K511" s="912" t="s">
        <v>828</v>
      </c>
      <c r="L511" s="915">
        <v>10.89</v>
      </c>
      <c r="M511" s="915">
        <v>9</v>
      </c>
      <c r="N511" s="915">
        <v>1.21</v>
      </c>
      <c r="O511" s="912" t="s">
        <v>831</v>
      </c>
      <c r="P511" s="912" t="s">
        <v>831</v>
      </c>
      <c r="Q511" s="912">
        <v>25</v>
      </c>
      <c r="R511" s="912">
        <v>180</v>
      </c>
      <c r="AH511" s="917">
        <v>0.16603247082699132</v>
      </c>
      <c r="AI511" s="917">
        <v>0.18101217656012178</v>
      </c>
      <c r="AJ511" s="918">
        <v>31.7409338732657</v>
      </c>
      <c r="AK511" s="918">
        <v>6.0180470375065598</v>
      </c>
    </row>
    <row r="512" spans="1:39" x14ac:dyDescent="0.4">
      <c r="A512" s="912">
        <v>60347</v>
      </c>
      <c r="B512" s="912" t="s">
        <v>1342</v>
      </c>
      <c r="C512" s="913">
        <v>43017</v>
      </c>
      <c r="D512" s="912">
        <v>2017</v>
      </c>
      <c r="E512" s="912" t="s">
        <v>4</v>
      </c>
      <c r="F512" s="912" t="s">
        <v>569</v>
      </c>
      <c r="G512" s="912">
        <v>43.034739000000002</v>
      </c>
      <c r="H512" s="912">
        <v>-83.308890000000005</v>
      </c>
      <c r="I512" s="914">
        <v>3.7247666666999999</v>
      </c>
      <c r="J512" s="912" t="s">
        <v>103</v>
      </c>
      <c r="K512" s="912" t="s">
        <v>828</v>
      </c>
      <c r="L512" s="915">
        <v>22.96</v>
      </c>
      <c r="M512" s="915">
        <v>19.57</v>
      </c>
      <c r="N512" s="915">
        <v>1.1732243229432799</v>
      </c>
      <c r="O512" s="912" t="s">
        <v>831</v>
      </c>
      <c r="P512" s="912" t="s">
        <v>831</v>
      </c>
      <c r="Q512" s="912">
        <v>30</v>
      </c>
      <c r="R512" s="912">
        <v>180</v>
      </c>
      <c r="AH512" s="917">
        <v>0.15537247160993314</v>
      </c>
      <c r="AI512" s="917">
        <v>0.15614245082049452</v>
      </c>
      <c r="AJ512" s="918">
        <v>30.209955995320101</v>
      </c>
      <c r="AK512" s="918">
        <v>2.7448056346268901</v>
      </c>
      <c r="AM512" s="919">
        <v>95.364606580954899</v>
      </c>
    </row>
    <row r="513" spans="1:39" x14ac:dyDescent="0.4">
      <c r="A513" s="912">
        <v>60346</v>
      </c>
      <c r="B513" s="912" t="s">
        <v>1343</v>
      </c>
      <c r="C513" s="913">
        <v>42856</v>
      </c>
      <c r="D513" s="912">
        <v>2017</v>
      </c>
      <c r="E513" s="912" t="s">
        <v>4</v>
      </c>
      <c r="F513" s="912" t="s">
        <v>569</v>
      </c>
      <c r="G513" s="912">
        <v>43.040011</v>
      </c>
      <c r="H513" s="912">
        <v>-83.333250000000007</v>
      </c>
      <c r="I513" s="914">
        <v>3.7247666666999999</v>
      </c>
      <c r="J513" s="912" t="s">
        <v>103</v>
      </c>
      <c r="K513" s="912" t="s">
        <v>828</v>
      </c>
      <c r="L513" s="915">
        <v>34.57</v>
      </c>
      <c r="M513" s="915">
        <v>28.56</v>
      </c>
      <c r="N513" s="915">
        <v>1.2104341736694599</v>
      </c>
      <c r="O513" s="912" t="s">
        <v>831</v>
      </c>
      <c r="P513" s="912" t="s">
        <v>831</v>
      </c>
      <c r="Q513" s="912">
        <v>30</v>
      </c>
      <c r="R513" s="912">
        <v>180</v>
      </c>
      <c r="AH513" s="917">
        <v>0.15946960976171293</v>
      </c>
      <c r="AI513" s="917">
        <v>0.16581689753526982</v>
      </c>
      <c r="AJ513" s="918">
        <v>30.204725146018099</v>
      </c>
      <c r="AK513" s="918">
        <v>2.58533339004464</v>
      </c>
      <c r="AM513" s="919">
        <v>90.813258234326938</v>
      </c>
    </row>
    <row r="514" spans="1:39" x14ac:dyDescent="0.4">
      <c r="A514" s="912">
        <v>60524</v>
      </c>
      <c r="B514" s="912" t="s">
        <v>1344</v>
      </c>
      <c r="C514" s="913">
        <v>42916</v>
      </c>
      <c r="D514" s="912">
        <v>2017</v>
      </c>
      <c r="E514" s="912" t="s">
        <v>4</v>
      </c>
      <c r="F514" s="912" t="s">
        <v>44</v>
      </c>
      <c r="G514" s="912">
        <v>44.154820999999998</v>
      </c>
      <c r="H514" s="912">
        <v>-93.916580999999994</v>
      </c>
      <c r="I514" s="914">
        <v>3.8117817351999999</v>
      </c>
      <c r="J514" s="912" t="s">
        <v>103</v>
      </c>
      <c r="K514" s="912" t="s">
        <v>828</v>
      </c>
      <c r="L514" s="915">
        <v>8.23</v>
      </c>
      <c r="M514" s="915">
        <v>5.5</v>
      </c>
      <c r="N514" s="915">
        <v>1.4963636363636299</v>
      </c>
      <c r="O514" s="912" t="s">
        <v>180</v>
      </c>
      <c r="P514" s="912" t="s">
        <v>805</v>
      </c>
      <c r="Q514" s="912" t="s">
        <v>180</v>
      </c>
      <c r="R514" s="912">
        <v>180</v>
      </c>
      <c r="AH514" s="917">
        <v>0.21710253217102535</v>
      </c>
      <c r="AI514" s="917">
        <v>0.19339975093399747</v>
      </c>
      <c r="AJ514" s="918">
        <v>23.825729007265299</v>
      </c>
      <c r="AK514" s="918">
        <v>0.24967860025185501</v>
      </c>
      <c r="AM514" s="919">
        <v>108.87838883898067</v>
      </c>
    </row>
    <row r="515" spans="1:39" x14ac:dyDescent="0.4">
      <c r="A515" s="912">
        <v>60533</v>
      </c>
      <c r="B515" s="912" t="s">
        <v>1345</v>
      </c>
      <c r="C515" s="913">
        <v>42916</v>
      </c>
      <c r="D515" s="912">
        <v>2017</v>
      </c>
      <c r="E515" s="912" t="s">
        <v>4</v>
      </c>
      <c r="F515" s="912" t="s">
        <v>44</v>
      </c>
      <c r="G515" s="912">
        <v>44.274371000000002</v>
      </c>
      <c r="H515" s="912">
        <v>-93.310440999999997</v>
      </c>
      <c r="I515" s="914">
        <v>3.8193518265000002</v>
      </c>
      <c r="J515" s="912" t="s">
        <v>103</v>
      </c>
      <c r="K515" s="912" t="s">
        <v>828</v>
      </c>
      <c r="L515" s="915">
        <v>7.89</v>
      </c>
      <c r="M515" s="915">
        <v>5.5</v>
      </c>
      <c r="N515" s="915">
        <v>1.4345454545454499</v>
      </c>
      <c r="O515" s="912" t="s">
        <v>180</v>
      </c>
      <c r="P515" s="912" t="s">
        <v>805</v>
      </c>
      <c r="Q515" s="912" t="s">
        <v>180</v>
      </c>
      <c r="R515" s="912">
        <v>180</v>
      </c>
      <c r="AH515" s="917">
        <v>0.19748858447488588</v>
      </c>
      <c r="AI515" s="917">
        <v>0.18443337484433375</v>
      </c>
      <c r="AJ515" s="918">
        <v>22.9601528464183</v>
      </c>
      <c r="AK515" s="918">
        <v>0.28621986635204899</v>
      </c>
      <c r="AM515" s="919">
        <v>114.46214911912455</v>
      </c>
    </row>
    <row r="516" spans="1:39" x14ac:dyDescent="0.4">
      <c r="A516" s="912">
        <v>60520</v>
      </c>
      <c r="B516" s="912" t="s">
        <v>1346</v>
      </c>
      <c r="C516" s="913">
        <v>42916</v>
      </c>
      <c r="D516" s="912">
        <v>2017</v>
      </c>
      <c r="E516" s="912" t="s">
        <v>4</v>
      </c>
      <c r="F516" s="912" t="s">
        <v>44</v>
      </c>
      <c r="G516" s="912">
        <v>45.248860999999998</v>
      </c>
      <c r="H516" s="912">
        <v>-94.110791000000006</v>
      </c>
      <c r="I516" s="914">
        <v>3.7939333333</v>
      </c>
      <c r="J516" s="912" t="s">
        <v>103</v>
      </c>
      <c r="K516" s="912" t="s">
        <v>828</v>
      </c>
      <c r="L516" s="915">
        <v>9.1199999999999992</v>
      </c>
      <c r="M516" s="915">
        <v>6</v>
      </c>
      <c r="N516" s="915">
        <v>1.51999999999999</v>
      </c>
      <c r="O516" s="912" t="s">
        <v>180</v>
      </c>
      <c r="P516" s="912" t="s">
        <v>805</v>
      </c>
      <c r="Q516" s="912" t="s">
        <v>180</v>
      </c>
      <c r="R516" s="912">
        <v>180</v>
      </c>
      <c r="AH516" s="917">
        <v>0.22363013698630138</v>
      </c>
      <c r="AI516" s="917">
        <v>0.20272070015220703</v>
      </c>
      <c r="AJ516" s="918">
        <v>23.218928311548002</v>
      </c>
      <c r="AK516" s="918">
        <v>0.27644838013093798</v>
      </c>
      <c r="AM516" s="919">
        <v>103.97169822168907</v>
      </c>
    </row>
    <row r="517" spans="1:39" x14ac:dyDescent="0.4">
      <c r="A517" s="912">
        <v>60523</v>
      </c>
      <c r="B517" s="912" t="s">
        <v>1347</v>
      </c>
      <c r="C517" s="913">
        <v>42916</v>
      </c>
      <c r="D517" s="912">
        <v>2017</v>
      </c>
      <c r="E517" s="912" t="s">
        <v>4</v>
      </c>
      <c r="F517" s="912" t="s">
        <v>44</v>
      </c>
      <c r="G517" s="912">
        <v>44.026231000000003</v>
      </c>
      <c r="H517" s="912">
        <v>-92.881180999999998</v>
      </c>
      <c r="I517" s="914">
        <v>3.8078527396999999</v>
      </c>
      <c r="J517" s="912" t="s">
        <v>103</v>
      </c>
      <c r="K517" s="912" t="s">
        <v>828</v>
      </c>
      <c r="L517" s="915">
        <v>9.9</v>
      </c>
      <c r="M517" s="915">
        <v>6.5</v>
      </c>
      <c r="N517" s="915">
        <v>1.5230769230769201</v>
      </c>
      <c r="O517" s="912" t="s">
        <v>180</v>
      </c>
      <c r="P517" s="912" t="s">
        <v>805</v>
      </c>
      <c r="Q517" s="912" t="s">
        <v>180</v>
      </c>
      <c r="R517" s="912">
        <v>180</v>
      </c>
      <c r="AH517" s="917">
        <v>0.21956445381102921</v>
      </c>
      <c r="AI517" s="917">
        <v>0.19093782929399372</v>
      </c>
      <c r="AJ517" s="918">
        <v>23.7297942677137</v>
      </c>
      <c r="AK517" s="918">
        <v>0.27093852902738602</v>
      </c>
      <c r="AM517" s="919">
        <v>110.13542578585563</v>
      </c>
    </row>
    <row r="518" spans="1:39" x14ac:dyDescent="0.4">
      <c r="A518" s="912">
        <v>60522</v>
      </c>
      <c r="B518" s="912" t="s">
        <v>1348</v>
      </c>
      <c r="C518" s="913">
        <v>42825</v>
      </c>
      <c r="D518" s="912">
        <v>2017</v>
      </c>
      <c r="E518" s="912" t="s">
        <v>4</v>
      </c>
      <c r="F518" s="912" t="s">
        <v>44</v>
      </c>
      <c r="G518" s="912">
        <v>45.452581000000002</v>
      </c>
      <c r="H518" s="912">
        <v>-92.901579999999996</v>
      </c>
      <c r="I518" s="914">
        <v>3.7746748858000001</v>
      </c>
      <c r="J518" s="912" t="s">
        <v>103</v>
      </c>
      <c r="K518" s="912" t="s">
        <v>828</v>
      </c>
      <c r="L518" s="915">
        <v>9.6</v>
      </c>
      <c r="M518" s="915">
        <v>6.5</v>
      </c>
      <c r="N518" s="915">
        <v>1.4769230769230699</v>
      </c>
      <c r="O518" s="912" t="s">
        <v>180</v>
      </c>
      <c r="P518" s="912" t="s">
        <v>805</v>
      </c>
      <c r="Q518" s="912" t="s">
        <v>180</v>
      </c>
      <c r="R518" s="912">
        <v>180</v>
      </c>
      <c r="AH518" s="917">
        <v>0.19917456972251493</v>
      </c>
      <c r="AI518" s="917">
        <v>0.17316473480857042</v>
      </c>
      <c r="AJ518" s="918">
        <v>23.343836766352702</v>
      </c>
      <c r="AK518" s="918">
        <v>0.300464086436742</v>
      </c>
      <c r="AM518" s="919">
        <v>121.43774270011043</v>
      </c>
    </row>
    <row r="519" spans="1:39" x14ac:dyDescent="0.4">
      <c r="A519" s="912">
        <v>61680</v>
      </c>
      <c r="B519" s="912" t="s">
        <v>1349</v>
      </c>
      <c r="C519" s="913">
        <v>43099</v>
      </c>
      <c r="D519" s="912">
        <v>2017</v>
      </c>
      <c r="E519" s="912" t="s">
        <v>4</v>
      </c>
      <c r="F519" s="912" t="s">
        <v>44</v>
      </c>
      <c r="G519" s="912">
        <v>45.210709999999999</v>
      </c>
      <c r="H519" s="912">
        <v>-93.882570000000001</v>
      </c>
      <c r="I519" s="914">
        <v>3.8018744292000002</v>
      </c>
      <c r="J519" s="912" t="s">
        <v>103</v>
      </c>
      <c r="K519" s="912" t="s">
        <v>828</v>
      </c>
      <c r="L519" s="915">
        <v>8.69</v>
      </c>
      <c r="M519" s="915">
        <v>7.11</v>
      </c>
      <c r="N519" s="915">
        <v>1.2222222222222201</v>
      </c>
      <c r="O519" s="912" t="s">
        <v>180</v>
      </c>
      <c r="P519" s="912" t="s">
        <v>805</v>
      </c>
      <c r="Q519" s="912" t="s">
        <v>180</v>
      </c>
      <c r="R519" s="912">
        <v>180</v>
      </c>
      <c r="AH519" s="917">
        <v>0.1818616778734691</v>
      </c>
      <c r="AI519" s="917">
        <v>0.17995106255900431</v>
      </c>
      <c r="AJ519" s="918">
        <v>23.7067304405676</v>
      </c>
      <c r="AK519" s="918">
        <v>0.29197361445657599</v>
      </c>
      <c r="AM519" s="919">
        <v>72.973552714024251</v>
      </c>
    </row>
    <row r="520" spans="1:39" x14ac:dyDescent="0.4">
      <c r="A520" s="912">
        <v>60527</v>
      </c>
      <c r="B520" s="912" t="s">
        <v>1350</v>
      </c>
      <c r="C520" s="913">
        <v>42916</v>
      </c>
      <c r="D520" s="912">
        <v>2017</v>
      </c>
      <c r="E520" s="912" t="s">
        <v>4</v>
      </c>
      <c r="F520" s="912" t="s">
        <v>44</v>
      </c>
      <c r="G520" s="912">
        <v>45.195580999999997</v>
      </c>
      <c r="H520" s="912">
        <v>-93.812261000000007</v>
      </c>
      <c r="I520" s="914">
        <v>3.7973246574999999</v>
      </c>
      <c r="J520" s="912" t="s">
        <v>103</v>
      </c>
      <c r="K520" s="912" t="s">
        <v>828</v>
      </c>
      <c r="L520" s="915">
        <v>10.92</v>
      </c>
      <c r="M520" s="915">
        <v>7.5</v>
      </c>
      <c r="N520" s="915">
        <v>1.456</v>
      </c>
      <c r="O520" s="912" t="s">
        <v>180</v>
      </c>
      <c r="P520" s="912" t="s">
        <v>805</v>
      </c>
      <c r="Q520" s="912" t="s">
        <v>180</v>
      </c>
      <c r="R520" s="912">
        <v>180</v>
      </c>
      <c r="AH520" s="917">
        <v>0.20164383561643837</v>
      </c>
      <c r="AI520" s="917">
        <v>0.19251141552511414</v>
      </c>
      <c r="AJ520" s="918">
        <v>23.713490391208101</v>
      </c>
      <c r="AK520" s="918">
        <v>0.236805124452282</v>
      </c>
      <c r="AM520" s="919">
        <v>109.78680838978016</v>
      </c>
    </row>
    <row r="521" spans="1:39" x14ac:dyDescent="0.4">
      <c r="A521" s="912">
        <v>60534</v>
      </c>
      <c r="B521" s="912" t="s">
        <v>1351</v>
      </c>
      <c r="C521" s="913">
        <v>42916</v>
      </c>
      <c r="D521" s="912">
        <v>2017</v>
      </c>
      <c r="E521" s="912" t="s">
        <v>4</v>
      </c>
      <c r="F521" s="912" t="s">
        <v>44</v>
      </c>
      <c r="G521" s="912">
        <v>44.793571</v>
      </c>
      <c r="H521" s="912">
        <v>-93.901351000000005</v>
      </c>
      <c r="I521" s="914">
        <v>3.8274337900000002</v>
      </c>
      <c r="J521" s="912" t="s">
        <v>103</v>
      </c>
      <c r="K521" s="912" t="s">
        <v>828</v>
      </c>
      <c r="L521" s="915">
        <v>12.25</v>
      </c>
      <c r="M521" s="915">
        <v>8.5</v>
      </c>
      <c r="N521" s="915">
        <v>1.44117647058823</v>
      </c>
      <c r="O521" s="912" t="s">
        <v>180</v>
      </c>
      <c r="P521" s="912" t="s">
        <v>805</v>
      </c>
      <c r="Q521" s="912" t="s">
        <v>180</v>
      </c>
      <c r="R521" s="912">
        <v>180</v>
      </c>
      <c r="AH521" s="917">
        <v>0.20034918076819769</v>
      </c>
      <c r="AI521" s="917">
        <v>0.18317217297878055</v>
      </c>
      <c r="AJ521" s="918">
        <v>23.877885398483102</v>
      </c>
      <c r="AK521" s="918">
        <v>0.23480948703728699</v>
      </c>
      <c r="AM521" s="919">
        <v>115.12246756692679</v>
      </c>
    </row>
    <row r="522" spans="1:39" x14ac:dyDescent="0.4">
      <c r="A522" s="912">
        <v>60519</v>
      </c>
      <c r="B522" s="912" t="s">
        <v>1352</v>
      </c>
      <c r="C522" s="913">
        <v>42916</v>
      </c>
      <c r="D522" s="912">
        <v>2017</v>
      </c>
      <c r="E522" s="912" t="s">
        <v>4</v>
      </c>
      <c r="F522" s="912" t="s">
        <v>44</v>
      </c>
      <c r="G522" s="912">
        <v>45.641531000000001</v>
      </c>
      <c r="H522" s="912">
        <v>-94.600170000000006</v>
      </c>
      <c r="I522" s="914">
        <v>3.7577949772000001</v>
      </c>
      <c r="J522" s="912" t="s">
        <v>103</v>
      </c>
      <c r="K522" s="912" t="s">
        <v>828</v>
      </c>
      <c r="L522" s="915">
        <v>15.24</v>
      </c>
      <c r="M522" s="915">
        <v>10</v>
      </c>
      <c r="N522" s="915">
        <v>1.524</v>
      </c>
      <c r="O522" s="912" t="s">
        <v>180</v>
      </c>
      <c r="P522" s="912" t="s">
        <v>805</v>
      </c>
      <c r="Q522" s="912" t="s">
        <v>180</v>
      </c>
      <c r="R522" s="912">
        <v>180</v>
      </c>
      <c r="AH522" s="917">
        <v>0.21931506849315069</v>
      </c>
      <c r="AI522" s="917">
        <v>0.2128196347031964</v>
      </c>
      <c r="AJ522" s="918">
        <v>23.545891930342499</v>
      </c>
      <c r="AK522" s="918">
        <v>0.199568250607468</v>
      </c>
      <c r="AM522" s="919">
        <v>99.394228526396617</v>
      </c>
    </row>
    <row r="523" spans="1:39" x14ac:dyDescent="0.4">
      <c r="A523" s="912">
        <v>60530</v>
      </c>
      <c r="B523" s="912" t="s">
        <v>1353</v>
      </c>
      <c r="C523" s="913">
        <v>42916</v>
      </c>
      <c r="D523" s="912">
        <v>2017</v>
      </c>
      <c r="E523" s="912" t="s">
        <v>4</v>
      </c>
      <c r="F523" s="912" t="s">
        <v>44</v>
      </c>
      <c r="G523" s="912">
        <v>45.392904999999999</v>
      </c>
      <c r="H523" s="912">
        <v>-94.721231000000003</v>
      </c>
      <c r="I523" s="914">
        <v>3.8051465752999998</v>
      </c>
      <c r="J523" s="912" t="s">
        <v>103</v>
      </c>
      <c r="K523" s="912" t="s">
        <v>828</v>
      </c>
      <c r="L523" s="915">
        <v>15.24</v>
      </c>
      <c r="M523" s="915">
        <v>10</v>
      </c>
      <c r="N523" s="915">
        <v>1.524</v>
      </c>
      <c r="O523" s="912" t="s">
        <v>180</v>
      </c>
      <c r="P523" s="912" t="s">
        <v>805</v>
      </c>
      <c r="Q523" s="912" t="s">
        <v>180</v>
      </c>
      <c r="R523" s="912">
        <v>180</v>
      </c>
      <c r="AH523" s="917">
        <v>0.21071917808219179</v>
      </c>
      <c r="AI523" s="917">
        <v>0.21329908675799084</v>
      </c>
      <c r="AJ523" s="918">
        <v>25.540638774386601</v>
      </c>
      <c r="AK523" s="918">
        <v>0.20440755793389401</v>
      </c>
      <c r="AM523" s="919">
        <v>99.379399520631694</v>
      </c>
    </row>
    <row r="524" spans="1:39" x14ac:dyDescent="0.4">
      <c r="A524" s="912">
        <v>60532</v>
      </c>
      <c r="B524" s="912" t="s">
        <v>1354</v>
      </c>
      <c r="C524" s="913">
        <v>42916</v>
      </c>
      <c r="D524" s="912">
        <v>2017</v>
      </c>
      <c r="E524" s="912" t="s">
        <v>4</v>
      </c>
      <c r="F524" s="912" t="s">
        <v>44</v>
      </c>
      <c r="G524" s="912">
        <v>44.092491000000003</v>
      </c>
      <c r="H524" s="912">
        <v>-93.530980999999997</v>
      </c>
      <c r="I524" s="914">
        <v>3.8389972603000002</v>
      </c>
      <c r="J524" s="912" t="s">
        <v>103</v>
      </c>
      <c r="K524" s="912" t="s">
        <v>828</v>
      </c>
      <c r="L524" s="915">
        <v>15.92</v>
      </c>
      <c r="M524" s="915">
        <v>10</v>
      </c>
      <c r="N524" s="915">
        <v>1.5920000000000001</v>
      </c>
      <c r="O524" s="912" t="s">
        <v>180</v>
      </c>
      <c r="P524" s="912" t="s">
        <v>805</v>
      </c>
      <c r="Q524" s="912" t="s">
        <v>180</v>
      </c>
      <c r="R524" s="912">
        <v>180</v>
      </c>
      <c r="AH524" s="917">
        <v>0.22696347031963471</v>
      </c>
      <c r="AI524" s="917">
        <v>0.20215753424657529</v>
      </c>
      <c r="AJ524" s="918">
        <v>23.882450002271899</v>
      </c>
      <c r="AK524" s="918">
        <v>0.191100915652339</v>
      </c>
      <c r="AM524" s="919">
        <v>104.16350356843148</v>
      </c>
    </row>
    <row r="525" spans="1:39" x14ac:dyDescent="0.4">
      <c r="B525" s="912" t="s">
        <v>1355</v>
      </c>
      <c r="C525" s="913">
        <v>42766</v>
      </c>
      <c r="D525" s="912">
        <v>2017</v>
      </c>
      <c r="E525" s="912" t="s">
        <v>4</v>
      </c>
      <c r="F525" s="912" t="s">
        <v>44</v>
      </c>
      <c r="G525" s="912">
        <v>46.091151000000004</v>
      </c>
      <c r="H525" s="912">
        <v>-94.340091000000001</v>
      </c>
      <c r="I525" s="914">
        <v>3.7555529679999999</v>
      </c>
      <c r="J525" s="912" t="s">
        <v>103</v>
      </c>
      <c r="K525" s="912" t="s">
        <v>830</v>
      </c>
      <c r="L525" s="915">
        <v>13.015295999999999</v>
      </c>
      <c r="M525" s="915">
        <v>10</v>
      </c>
      <c r="N525" s="915">
        <v>1.3015295999999901</v>
      </c>
      <c r="O525" s="912" t="s">
        <v>831</v>
      </c>
      <c r="P525" s="912" t="s">
        <v>831</v>
      </c>
      <c r="R525" s="912">
        <v>180</v>
      </c>
      <c r="AJ525" s="918"/>
      <c r="AK525" s="918"/>
    </row>
    <row r="526" spans="1:39" x14ac:dyDescent="0.4">
      <c r="A526" s="912">
        <v>59875</v>
      </c>
      <c r="B526" s="912" t="s">
        <v>1356</v>
      </c>
      <c r="C526" s="913">
        <v>42744</v>
      </c>
      <c r="D526" s="912">
        <v>2017</v>
      </c>
      <c r="E526" s="912" t="s">
        <v>4</v>
      </c>
      <c r="F526" s="912" t="s">
        <v>44</v>
      </c>
      <c r="G526" s="912">
        <v>44.471950999999997</v>
      </c>
      <c r="H526" s="912">
        <v>-95.664610999999994</v>
      </c>
      <c r="I526" s="914">
        <v>3.9111689498</v>
      </c>
      <c r="J526" s="912" t="s">
        <v>103</v>
      </c>
      <c r="K526" s="912" t="s">
        <v>828</v>
      </c>
      <c r="L526" s="915">
        <v>93.16</v>
      </c>
      <c r="M526" s="915">
        <v>62.25</v>
      </c>
      <c r="N526" s="915">
        <v>1.4965461847389501</v>
      </c>
      <c r="O526" s="912" t="s">
        <v>831</v>
      </c>
      <c r="P526" s="912" t="s">
        <v>831</v>
      </c>
      <c r="Q526" s="912">
        <v>25</v>
      </c>
      <c r="R526" s="912">
        <v>180</v>
      </c>
      <c r="AG526" s="917">
        <v>0.20485228585575177</v>
      </c>
      <c r="AH526" s="917">
        <v>0.19696686288533127</v>
      </c>
      <c r="AI526" s="917">
        <v>0.17720929379618933</v>
      </c>
      <c r="AJ526" s="918">
        <v>22.3709662236075</v>
      </c>
      <c r="AK526" s="918">
        <v>0.37962046758582102</v>
      </c>
      <c r="AL526" s="919">
        <v>59.38586192764545</v>
      </c>
      <c r="AM526" s="919">
        <v>92.693218570165612</v>
      </c>
    </row>
    <row r="527" spans="1:39" x14ac:dyDescent="0.4">
      <c r="A527" s="912">
        <v>60673</v>
      </c>
      <c r="B527" s="912" t="s">
        <v>1357</v>
      </c>
      <c r="C527" s="913">
        <v>43053</v>
      </c>
      <c r="D527" s="912">
        <v>2017</v>
      </c>
      <c r="E527" s="912" t="s">
        <v>3</v>
      </c>
      <c r="F527" s="912" t="s">
        <v>45</v>
      </c>
      <c r="G527" s="912">
        <v>37.043903</v>
      </c>
      <c r="H527" s="912">
        <v>-93.338970000000003</v>
      </c>
      <c r="I527" s="914">
        <v>4.3294246574999997</v>
      </c>
      <c r="J527" s="912" t="s">
        <v>103</v>
      </c>
      <c r="K527" s="912" t="s">
        <v>828</v>
      </c>
      <c r="L527" s="915">
        <v>11.087999999999999</v>
      </c>
      <c r="M527" s="915">
        <v>7.92</v>
      </c>
      <c r="N527" s="915">
        <v>1.4</v>
      </c>
      <c r="O527" s="912" t="s">
        <v>831</v>
      </c>
      <c r="P527" s="912" t="s">
        <v>831</v>
      </c>
      <c r="Q527" s="912">
        <v>25</v>
      </c>
      <c r="R527" s="912">
        <v>180</v>
      </c>
      <c r="AH527" s="917">
        <v>0.21672201466722013</v>
      </c>
      <c r="AI527" s="917">
        <v>0.215496863613302</v>
      </c>
      <c r="AJ527" s="918">
        <v>33.717374023946697</v>
      </c>
      <c r="AK527" s="918">
        <v>26.1831263700726</v>
      </c>
      <c r="AM527" s="919">
        <v>77.694792379528096</v>
      </c>
    </row>
    <row r="528" spans="1:39" x14ac:dyDescent="0.4">
      <c r="A528" s="912">
        <v>60552</v>
      </c>
      <c r="B528" s="912" t="s">
        <v>1358</v>
      </c>
      <c r="C528" s="913">
        <v>43036</v>
      </c>
      <c r="D528" s="912">
        <v>2017</v>
      </c>
      <c r="E528" s="912" t="s">
        <v>100</v>
      </c>
      <c r="F528" s="912" t="s">
        <v>73</v>
      </c>
      <c r="G528" s="912">
        <v>31.274411000000001</v>
      </c>
      <c r="H528" s="912">
        <v>-89.299131000000003</v>
      </c>
      <c r="I528" s="914">
        <v>4.6431696347000004</v>
      </c>
      <c r="J528" s="912" t="s">
        <v>103</v>
      </c>
      <c r="K528" s="912" t="s">
        <v>828</v>
      </c>
      <c r="L528" s="915">
        <v>67.5</v>
      </c>
      <c r="M528" s="915">
        <v>50.6</v>
      </c>
      <c r="N528" s="915">
        <v>1.3339920948616599</v>
      </c>
      <c r="O528" s="912" t="s">
        <v>831</v>
      </c>
      <c r="P528" s="912" t="s">
        <v>831</v>
      </c>
      <c r="Q528" s="912">
        <v>20</v>
      </c>
      <c r="R528" s="912">
        <v>180</v>
      </c>
      <c r="AH528" s="917">
        <v>0.20370621040662731</v>
      </c>
      <c r="AI528" s="917">
        <v>0.20681953543776058</v>
      </c>
      <c r="AJ528" s="918">
        <v>27.142844016481501</v>
      </c>
      <c r="AK528" s="918">
        <v>13.97482271</v>
      </c>
      <c r="AL528" s="919">
        <v>42.612506666224505</v>
      </c>
      <c r="AM528" s="919">
        <v>73.155043234767604</v>
      </c>
    </row>
    <row r="529" spans="1:39" x14ac:dyDescent="0.4">
      <c r="A529" s="912">
        <v>60303</v>
      </c>
      <c r="B529" s="912" t="s">
        <v>1359</v>
      </c>
      <c r="C529" s="913">
        <v>43099</v>
      </c>
      <c r="D529" s="912">
        <v>2017</v>
      </c>
      <c r="E529" s="912" t="s">
        <v>4</v>
      </c>
      <c r="F529" s="912" t="s">
        <v>73</v>
      </c>
      <c r="G529" s="912">
        <v>31.400110999999999</v>
      </c>
      <c r="H529" s="912">
        <v>-89.497210999999993</v>
      </c>
      <c r="I529" s="914">
        <v>4.6277952055</v>
      </c>
      <c r="J529" s="912" t="s">
        <v>103</v>
      </c>
      <c r="K529" s="912" t="s">
        <v>828</v>
      </c>
      <c r="L529" s="915">
        <v>74</v>
      </c>
      <c r="M529" s="915">
        <v>52</v>
      </c>
      <c r="N529" s="915">
        <v>1.42307692307692</v>
      </c>
      <c r="O529" s="912" t="s">
        <v>180</v>
      </c>
      <c r="P529" s="912" t="s">
        <v>805</v>
      </c>
      <c r="Q529" s="912" t="s">
        <v>180</v>
      </c>
      <c r="R529" s="912">
        <v>180</v>
      </c>
      <c r="AH529" s="917">
        <v>0.23873595012293641</v>
      </c>
      <c r="AI529" s="917">
        <v>0.22210879873551106</v>
      </c>
      <c r="AJ529" s="918">
        <v>27.208684858379801</v>
      </c>
      <c r="AK529" s="918">
        <v>0.67326261856991898</v>
      </c>
      <c r="AL529" s="919">
        <v>41.112114443137138</v>
      </c>
      <c r="AM529" s="919">
        <v>68.180923183031794</v>
      </c>
    </row>
    <row r="530" spans="1:39" x14ac:dyDescent="0.4">
      <c r="A530" s="912">
        <v>60306</v>
      </c>
      <c r="B530" s="912" t="s">
        <v>1360</v>
      </c>
      <c r="C530" s="913">
        <v>42916</v>
      </c>
      <c r="D530" s="912">
        <v>2017</v>
      </c>
      <c r="E530" s="912" t="s">
        <v>100</v>
      </c>
      <c r="F530" s="912" t="s">
        <v>73</v>
      </c>
      <c r="G530" s="912">
        <v>31.408811</v>
      </c>
      <c r="H530" s="912">
        <v>-89.497210999999993</v>
      </c>
      <c r="I530" s="914">
        <v>4.6277952055</v>
      </c>
      <c r="J530" s="912" t="s">
        <v>103</v>
      </c>
      <c r="K530" s="912" t="s">
        <v>828</v>
      </c>
      <c r="L530" s="915">
        <v>74</v>
      </c>
      <c r="M530" s="915">
        <v>52</v>
      </c>
      <c r="N530" s="915">
        <v>1.42307692307692</v>
      </c>
      <c r="O530" s="912" t="s">
        <v>180</v>
      </c>
      <c r="P530" s="912" t="s">
        <v>805</v>
      </c>
      <c r="Q530" s="912" t="s">
        <v>180</v>
      </c>
      <c r="R530" s="912">
        <v>180</v>
      </c>
      <c r="AH530" s="917">
        <v>0.25499648753073412</v>
      </c>
      <c r="AI530" s="917">
        <v>0.24005751668422901</v>
      </c>
      <c r="AJ530" s="918">
        <v>27.125804352596401</v>
      </c>
      <c r="AK530" s="918">
        <v>13.13954103</v>
      </c>
      <c r="AL530" s="919">
        <v>56.724891088024599</v>
      </c>
      <c r="AM530" s="919">
        <v>82.370573247322426</v>
      </c>
    </row>
    <row r="531" spans="1:39" x14ac:dyDescent="0.4">
      <c r="A531" s="912">
        <v>59213</v>
      </c>
      <c r="B531" s="912" t="s">
        <v>1361</v>
      </c>
      <c r="C531" s="913">
        <v>43069</v>
      </c>
      <c r="D531" s="912">
        <v>2017</v>
      </c>
      <c r="E531" s="912" t="s">
        <v>100</v>
      </c>
      <c r="F531" s="912" t="s">
        <v>70</v>
      </c>
      <c r="G531" s="912">
        <v>34.966943999999998</v>
      </c>
      <c r="H531" s="912">
        <v>-78.354439999999997</v>
      </c>
      <c r="I531" s="914">
        <v>4.4764703195999997</v>
      </c>
      <c r="J531" s="912" t="s">
        <v>103</v>
      </c>
      <c r="K531" s="912" t="s">
        <v>830</v>
      </c>
      <c r="L531" s="915">
        <v>7</v>
      </c>
      <c r="M531" s="915">
        <v>5.28</v>
      </c>
      <c r="N531" s="915">
        <v>1.3257575757575699</v>
      </c>
      <c r="O531" s="912" t="s">
        <v>180</v>
      </c>
      <c r="P531" s="912" t="s">
        <v>805</v>
      </c>
      <c r="Q531" s="912" t="s">
        <v>180</v>
      </c>
      <c r="R531" s="912">
        <v>175</v>
      </c>
      <c r="AH531" s="917">
        <v>0.21575342465753425</v>
      </c>
      <c r="AI531" s="917">
        <v>0.22575342465753426</v>
      </c>
      <c r="AJ531" s="918">
        <v>29.8863408180604</v>
      </c>
      <c r="AK531" s="918">
        <v>6.6247990229999996</v>
      </c>
      <c r="AM531" s="919">
        <v>68.922167419405156</v>
      </c>
    </row>
    <row r="532" spans="1:39" x14ac:dyDescent="0.4">
      <c r="A532" s="912">
        <v>61279</v>
      </c>
      <c r="B532" s="912" t="s">
        <v>1362</v>
      </c>
      <c r="C532" s="913">
        <v>42885</v>
      </c>
      <c r="D532" s="912">
        <v>2017</v>
      </c>
      <c r="E532" s="912" t="s">
        <v>100</v>
      </c>
      <c r="F532" s="912" t="s">
        <v>70</v>
      </c>
      <c r="G532" s="912">
        <v>35.698141</v>
      </c>
      <c r="H532" s="912">
        <v>-77.879290999999995</v>
      </c>
      <c r="I532" s="914">
        <v>4.4557312785000001</v>
      </c>
      <c r="J532" s="912" t="s">
        <v>103</v>
      </c>
      <c r="K532" s="912" t="s">
        <v>828</v>
      </c>
      <c r="L532" s="915">
        <v>12.7</v>
      </c>
      <c r="M532" s="915">
        <v>10</v>
      </c>
      <c r="N532" s="915">
        <v>1.27</v>
      </c>
      <c r="O532" s="912" t="s">
        <v>831</v>
      </c>
      <c r="P532" s="912" t="s">
        <v>831</v>
      </c>
      <c r="Q532" s="912">
        <v>20</v>
      </c>
      <c r="R532" s="912">
        <v>180</v>
      </c>
      <c r="AH532" s="917">
        <v>0.21144977168949772</v>
      </c>
      <c r="AI532" s="917">
        <v>0.21141552511415526</v>
      </c>
      <c r="AJ532" s="918">
        <v>30.085203272622699</v>
      </c>
      <c r="AK532" s="918">
        <v>5.0443982810000003</v>
      </c>
      <c r="AM532" s="919">
        <v>68.102717452111094</v>
      </c>
    </row>
    <row r="533" spans="1:39" x14ac:dyDescent="0.4">
      <c r="A533" s="912">
        <v>61278</v>
      </c>
      <c r="B533" s="912" t="s">
        <v>1363</v>
      </c>
      <c r="C533" s="913">
        <v>42885</v>
      </c>
      <c r="D533" s="912">
        <v>2017</v>
      </c>
      <c r="E533" s="912" t="s">
        <v>100</v>
      </c>
      <c r="F533" s="912" t="s">
        <v>70</v>
      </c>
      <c r="G533" s="912">
        <v>35.698141</v>
      </c>
      <c r="H533" s="912">
        <v>-77.879290999999995</v>
      </c>
      <c r="I533" s="914">
        <v>4.4557312785000001</v>
      </c>
      <c r="J533" s="912" t="s">
        <v>103</v>
      </c>
      <c r="K533" s="912" t="s">
        <v>828</v>
      </c>
      <c r="L533" s="915">
        <v>12.1</v>
      </c>
      <c r="M533" s="915">
        <v>10</v>
      </c>
      <c r="N533" s="915">
        <v>1.21</v>
      </c>
      <c r="O533" s="912" t="s">
        <v>831</v>
      </c>
      <c r="P533" s="912" t="s">
        <v>831</v>
      </c>
      <c r="Q533" s="912">
        <v>20</v>
      </c>
      <c r="R533" s="912">
        <v>180</v>
      </c>
      <c r="AH533" s="917">
        <v>0.19424657534246575</v>
      </c>
      <c r="AI533" s="917">
        <v>0.19407534246575342</v>
      </c>
      <c r="AJ533" s="918">
        <v>30.068610595824499</v>
      </c>
      <c r="AK533" s="918">
        <v>5.1821566089999997</v>
      </c>
      <c r="AM533" s="919">
        <v>70.356944078513166</v>
      </c>
    </row>
    <row r="534" spans="1:39" x14ac:dyDescent="0.4">
      <c r="A534" s="912">
        <v>61280</v>
      </c>
      <c r="B534" s="912" t="s">
        <v>1364</v>
      </c>
      <c r="C534" s="913">
        <v>42853</v>
      </c>
      <c r="D534" s="912">
        <v>2017</v>
      </c>
      <c r="E534" s="912" t="s">
        <v>100</v>
      </c>
      <c r="F534" s="912" t="s">
        <v>70</v>
      </c>
      <c r="G534" s="912">
        <v>35.756321</v>
      </c>
      <c r="H534" s="912">
        <v>-78.013761000000002</v>
      </c>
      <c r="I534" s="914">
        <v>4.4743406393000003</v>
      </c>
      <c r="J534" s="912" t="s">
        <v>103</v>
      </c>
      <c r="K534" s="912" t="s">
        <v>828</v>
      </c>
      <c r="L534" s="915">
        <v>12.3</v>
      </c>
      <c r="M534" s="915">
        <v>10</v>
      </c>
      <c r="N534" s="915">
        <v>1.23</v>
      </c>
      <c r="O534" s="912" t="s">
        <v>831</v>
      </c>
      <c r="P534" s="912" t="s">
        <v>831</v>
      </c>
      <c r="Q534" s="912">
        <v>20</v>
      </c>
      <c r="R534" s="912">
        <v>180</v>
      </c>
      <c r="AH534" s="917">
        <v>0.196175799086758</v>
      </c>
      <c r="AI534" s="917">
        <v>0.19737442922374435</v>
      </c>
      <c r="AJ534" s="918">
        <v>30.060341977957801</v>
      </c>
      <c r="AK534" s="918">
        <v>5.2549957749999896</v>
      </c>
      <c r="AM534" s="919">
        <v>72.513647599797096</v>
      </c>
    </row>
    <row r="535" spans="1:39" x14ac:dyDescent="0.4">
      <c r="A535" s="912">
        <v>61277</v>
      </c>
      <c r="B535" s="912" t="s">
        <v>1365</v>
      </c>
      <c r="C535" s="913">
        <v>42853</v>
      </c>
      <c r="D535" s="912">
        <v>2017</v>
      </c>
      <c r="E535" s="912" t="s">
        <v>100</v>
      </c>
      <c r="F535" s="912" t="s">
        <v>70</v>
      </c>
      <c r="G535" s="912">
        <v>35.706530000000001</v>
      </c>
      <c r="H535" s="912">
        <v>-77.934650000000005</v>
      </c>
      <c r="I535" s="914">
        <v>4.4527892694000002</v>
      </c>
      <c r="J535" s="912" t="s">
        <v>103</v>
      </c>
      <c r="K535" s="912" t="s">
        <v>828</v>
      </c>
      <c r="L535" s="915">
        <v>12.1</v>
      </c>
      <c r="M535" s="915">
        <v>10</v>
      </c>
      <c r="N535" s="915">
        <v>1.21</v>
      </c>
      <c r="O535" s="912" t="s">
        <v>831</v>
      </c>
      <c r="P535" s="912" t="s">
        <v>831</v>
      </c>
      <c r="Q535" s="912">
        <v>20</v>
      </c>
      <c r="R535" s="912">
        <v>180</v>
      </c>
      <c r="AH535" s="917">
        <v>0.19165525114155252</v>
      </c>
      <c r="AI535" s="917">
        <v>0.19278538812785387</v>
      </c>
      <c r="AJ535" s="918">
        <v>30.0580020811908</v>
      </c>
      <c r="AK535" s="918">
        <v>5.3660797769999897</v>
      </c>
      <c r="AM535" s="919">
        <v>68.888566475701552</v>
      </c>
    </row>
    <row r="536" spans="1:39" x14ac:dyDescent="0.4">
      <c r="A536" s="912">
        <v>61276</v>
      </c>
      <c r="B536" s="912" t="s">
        <v>1366</v>
      </c>
      <c r="C536" s="913">
        <v>42853</v>
      </c>
      <c r="D536" s="912">
        <v>2017</v>
      </c>
      <c r="E536" s="912" t="s">
        <v>100</v>
      </c>
      <c r="F536" s="912" t="s">
        <v>70</v>
      </c>
      <c r="G536" s="912">
        <v>35.782611000000003</v>
      </c>
      <c r="H536" s="912">
        <v>-78.989811000000003</v>
      </c>
      <c r="I536" s="914">
        <v>4.4439086758000004</v>
      </c>
      <c r="J536" s="912" t="s">
        <v>103</v>
      </c>
      <c r="K536" s="912" t="s">
        <v>828</v>
      </c>
      <c r="L536" s="915">
        <v>11.7</v>
      </c>
      <c r="M536" s="915">
        <v>10</v>
      </c>
      <c r="N536" s="915">
        <v>1.17</v>
      </c>
      <c r="O536" s="912" t="s">
        <v>831</v>
      </c>
      <c r="P536" s="912" t="s">
        <v>831</v>
      </c>
      <c r="Q536" s="912">
        <v>20</v>
      </c>
      <c r="R536" s="912">
        <v>180</v>
      </c>
      <c r="AH536" s="917">
        <v>0.18470319634703197</v>
      </c>
      <c r="AI536" s="917">
        <v>0.18397260273972602</v>
      </c>
      <c r="AJ536" s="918">
        <v>29.901736257169901</v>
      </c>
      <c r="AK536" s="918">
        <v>5.0561138080000001</v>
      </c>
      <c r="AM536" s="919">
        <v>75.061108906509915</v>
      </c>
    </row>
    <row r="537" spans="1:39" x14ac:dyDescent="0.4">
      <c r="A537" s="912">
        <v>61292</v>
      </c>
      <c r="B537" s="912" t="s">
        <v>1367</v>
      </c>
      <c r="C537" s="913">
        <v>42795</v>
      </c>
      <c r="D537" s="912">
        <v>2017</v>
      </c>
      <c r="E537" s="912" t="s">
        <v>100</v>
      </c>
      <c r="F537" s="912" t="s">
        <v>70</v>
      </c>
      <c r="G537" s="912">
        <v>35.752881000000002</v>
      </c>
      <c r="H537" s="912">
        <v>-77.857611000000006</v>
      </c>
      <c r="I537" s="914">
        <v>4.4523303652999999</v>
      </c>
      <c r="J537" s="912" t="s">
        <v>103</v>
      </c>
      <c r="K537" s="912" t="s">
        <v>828</v>
      </c>
      <c r="L537" s="915">
        <v>11.9</v>
      </c>
      <c r="M537" s="915">
        <v>10</v>
      </c>
      <c r="N537" s="915">
        <v>1.19</v>
      </c>
      <c r="O537" s="912" t="s">
        <v>831</v>
      </c>
      <c r="P537" s="912" t="s">
        <v>831</v>
      </c>
      <c r="Q537" s="912">
        <v>20</v>
      </c>
      <c r="R537" s="912">
        <v>180</v>
      </c>
      <c r="AH537" s="917">
        <v>0.19211187214611872</v>
      </c>
      <c r="AI537" s="917">
        <v>0.19573059360730594</v>
      </c>
      <c r="AJ537" s="918">
        <v>30.0569077380108</v>
      </c>
      <c r="AK537" s="918">
        <v>5.9190815739999998</v>
      </c>
      <c r="AM537" s="919">
        <v>61.988437604778525</v>
      </c>
    </row>
    <row r="538" spans="1:39" x14ac:dyDescent="0.4">
      <c r="A538" s="912">
        <v>60000</v>
      </c>
      <c r="B538" s="912" t="s">
        <v>1368</v>
      </c>
      <c r="C538" s="913">
        <v>42767</v>
      </c>
      <c r="D538" s="912">
        <v>2017</v>
      </c>
      <c r="E538" s="912" t="s">
        <v>100</v>
      </c>
      <c r="F538" s="912" t="s">
        <v>70</v>
      </c>
      <c r="G538" s="912">
        <v>36.441960999999999</v>
      </c>
      <c r="H538" s="912">
        <v>-77.135711000000001</v>
      </c>
      <c r="I538" s="914">
        <v>4.4033440638999997</v>
      </c>
      <c r="J538" s="912" t="s">
        <v>103</v>
      </c>
      <c r="K538" s="912" t="s">
        <v>828</v>
      </c>
      <c r="L538" s="915">
        <v>16.8</v>
      </c>
      <c r="M538" s="915">
        <v>13.5</v>
      </c>
      <c r="N538" s="915">
        <v>1.24444444444444</v>
      </c>
      <c r="O538" s="912" t="s">
        <v>180</v>
      </c>
      <c r="P538" s="912" t="s">
        <v>805</v>
      </c>
      <c r="Q538" s="912" t="s">
        <v>180</v>
      </c>
      <c r="R538" s="912">
        <v>180</v>
      </c>
      <c r="AH538" s="917">
        <v>0.18981904278707931</v>
      </c>
      <c r="AI538" s="917">
        <v>0.20790630813461866</v>
      </c>
      <c r="AJ538" s="918">
        <v>29.911592037731001</v>
      </c>
      <c r="AK538" s="918">
        <v>6.2743192570000001</v>
      </c>
      <c r="AM538" s="919">
        <v>84.49443111218693</v>
      </c>
    </row>
    <row r="539" spans="1:39" x14ac:dyDescent="0.4">
      <c r="A539" s="912">
        <v>59516</v>
      </c>
      <c r="B539" s="912" t="s">
        <v>1369</v>
      </c>
      <c r="C539" s="913">
        <v>43099</v>
      </c>
      <c r="D539" s="912">
        <v>2017</v>
      </c>
      <c r="E539" s="912" t="s">
        <v>1</v>
      </c>
      <c r="F539" s="912" t="s">
        <v>70</v>
      </c>
      <c r="G539" s="912">
        <v>36.418261000000001</v>
      </c>
      <c r="H539" s="912">
        <v>-77.656751</v>
      </c>
      <c r="I539" s="914">
        <v>4.4158166666999996</v>
      </c>
      <c r="J539" s="912" t="s">
        <v>103</v>
      </c>
      <c r="K539" s="912" t="s">
        <v>828</v>
      </c>
      <c r="L539" s="915">
        <v>20</v>
      </c>
      <c r="M539" s="915">
        <v>15.84</v>
      </c>
      <c r="N539" s="915">
        <v>1.2626262626262601</v>
      </c>
      <c r="O539" s="912" t="s">
        <v>831</v>
      </c>
      <c r="P539" s="912" t="s">
        <v>831</v>
      </c>
      <c r="Q539" s="912">
        <v>20</v>
      </c>
      <c r="R539" s="912">
        <v>191</v>
      </c>
      <c r="AH539" s="917">
        <v>0.1658205917623726</v>
      </c>
      <c r="AI539" s="917">
        <v>0.18161783358701167</v>
      </c>
      <c r="AJ539" s="918">
        <v>30.5519003914841</v>
      </c>
      <c r="AK539" s="918">
        <v>14.394761862217701</v>
      </c>
      <c r="AM539" s="919">
        <v>66.946114472682481</v>
      </c>
    </row>
    <row r="540" spans="1:39" x14ac:dyDescent="0.4">
      <c r="A540" s="912">
        <v>60638</v>
      </c>
      <c r="B540" s="912" t="s">
        <v>1370</v>
      </c>
      <c r="C540" s="913">
        <v>43099</v>
      </c>
      <c r="D540" s="912">
        <v>2017</v>
      </c>
      <c r="E540" s="912" t="s">
        <v>1</v>
      </c>
      <c r="F540" s="912" t="s">
        <v>70</v>
      </c>
      <c r="G540" s="912">
        <v>36.396431</v>
      </c>
      <c r="H540" s="912">
        <v>-77.592710999999994</v>
      </c>
      <c r="I540" s="914">
        <v>4.4100700912999997</v>
      </c>
      <c r="J540" s="912" t="s">
        <v>103</v>
      </c>
      <c r="K540" s="912" t="s">
        <v>828</v>
      </c>
      <c r="L540" s="915">
        <v>20.9</v>
      </c>
      <c r="M540" s="915">
        <v>16.2</v>
      </c>
      <c r="N540" s="915">
        <v>1.2901234567901201</v>
      </c>
      <c r="O540" s="912" t="s">
        <v>180</v>
      </c>
      <c r="P540" s="912" t="s">
        <v>805</v>
      </c>
      <c r="Q540" s="912" t="s">
        <v>180</v>
      </c>
      <c r="R540" s="912">
        <v>180</v>
      </c>
      <c r="AH540" s="917">
        <v>0.19416257962681105</v>
      </c>
      <c r="AI540" s="917">
        <v>0.2321861435255653</v>
      </c>
      <c r="AJ540" s="918">
        <v>30.276259220438401</v>
      </c>
      <c r="AK540" s="918">
        <v>11.429652281539401</v>
      </c>
      <c r="AM540" s="919">
        <v>71.613031802584302</v>
      </c>
    </row>
    <row r="541" spans="1:39" x14ac:dyDescent="0.4">
      <c r="A541" s="912">
        <v>58792</v>
      </c>
      <c r="B541" s="912" t="s">
        <v>1371</v>
      </c>
      <c r="C541" s="913">
        <v>43008</v>
      </c>
      <c r="D541" s="912">
        <v>2017</v>
      </c>
      <c r="E541" s="912" t="s">
        <v>100</v>
      </c>
      <c r="F541" s="912" t="s">
        <v>70</v>
      </c>
      <c r="G541" s="912">
        <v>35.281891000000002</v>
      </c>
      <c r="H541" s="912">
        <v>-81.614411000000004</v>
      </c>
      <c r="I541" s="914">
        <v>4.5352004566000002</v>
      </c>
      <c r="J541" s="912" t="s">
        <v>103</v>
      </c>
      <c r="K541" s="912" t="s">
        <v>830</v>
      </c>
      <c r="L541" s="915">
        <v>27.1</v>
      </c>
      <c r="M541" s="915">
        <v>19.399999999999999</v>
      </c>
      <c r="N541" s="915">
        <v>1.39690721649484</v>
      </c>
      <c r="O541" s="912" t="s">
        <v>831</v>
      </c>
      <c r="P541" s="912" t="s">
        <v>831</v>
      </c>
      <c r="Q541" s="912">
        <v>20</v>
      </c>
      <c r="R541" s="912">
        <v>180</v>
      </c>
      <c r="AH541" s="917">
        <v>0.20789789577743265</v>
      </c>
      <c r="AI541" s="917">
        <v>0.20304335545826865</v>
      </c>
      <c r="AJ541" s="918">
        <v>30.287069462679401</v>
      </c>
      <c r="AK541" s="918">
        <v>12.591717170000001</v>
      </c>
      <c r="AM541" s="919">
        <v>104.55867110167303</v>
      </c>
    </row>
    <row r="542" spans="1:39" x14ac:dyDescent="0.4">
      <c r="A542" s="912">
        <v>60001</v>
      </c>
      <c r="B542" s="912" t="s">
        <v>1372</v>
      </c>
      <c r="C542" s="913">
        <v>43099</v>
      </c>
      <c r="D542" s="912">
        <v>2017</v>
      </c>
      <c r="E542" s="912" t="s">
        <v>100</v>
      </c>
      <c r="F542" s="912" t="s">
        <v>70</v>
      </c>
      <c r="G542" s="912">
        <v>36.452511000000001</v>
      </c>
      <c r="H542" s="912">
        <v>-77.120250999999996</v>
      </c>
      <c r="I542" s="914">
        <v>4.4033440638999997</v>
      </c>
      <c r="J542" s="912" t="s">
        <v>103</v>
      </c>
      <c r="K542" s="912" t="s">
        <v>828</v>
      </c>
      <c r="L542" s="915">
        <v>26</v>
      </c>
      <c r="M542" s="915">
        <v>19.899999999999999</v>
      </c>
      <c r="N542" s="915">
        <v>1.3065326633165799</v>
      </c>
      <c r="O542" s="912" t="s">
        <v>180</v>
      </c>
      <c r="P542" s="912" t="s">
        <v>805</v>
      </c>
      <c r="Q542" s="912" t="s">
        <v>180</v>
      </c>
      <c r="R542" s="912">
        <v>180</v>
      </c>
      <c r="AH542" s="917">
        <v>0.21645327092081415</v>
      </c>
      <c r="AI542" s="917">
        <v>0.2426114591220945</v>
      </c>
      <c r="AJ542" s="918">
        <v>29.939130881235201</v>
      </c>
      <c r="AK542" s="918">
        <v>11.277393</v>
      </c>
      <c r="AM542" s="919">
        <v>39.143302919589601</v>
      </c>
    </row>
    <row r="543" spans="1:39" x14ac:dyDescent="0.4">
      <c r="A543" s="912">
        <v>60637</v>
      </c>
      <c r="B543" s="912" t="s">
        <v>1373</v>
      </c>
      <c r="C543" s="913">
        <v>43099</v>
      </c>
      <c r="D543" s="912">
        <v>2017</v>
      </c>
      <c r="E543" s="912" t="s">
        <v>1</v>
      </c>
      <c r="F543" s="912" t="s">
        <v>70</v>
      </c>
      <c r="G543" s="912">
        <v>36.372871000000004</v>
      </c>
      <c r="H543" s="912">
        <v>-77.571500999999998</v>
      </c>
      <c r="I543" s="914">
        <v>4.4100700912999997</v>
      </c>
      <c r="J543" s="912" t="s">
        <v>103</v>
      </c>
      <c r="K543" s="912" t="s">
        <v>828</v>
      </c>
      <c r="L543" s="915">
        <v>26.2</v>
      </c>
      <c r="M543" s="915">
        <v>20.25</v>
      </c>
      <c r="N543" s="915">
        <v>1.2938271604938201</v>
      </c>
      <c r="O543" s="912" t="s">
        <v>180</v>
      </c>
      <c r="P543" s="912" t="s">
        <v>805</v>
      </c>
      <c r="Q543" s="912" t="s">
        <v>180</v>
      </c>
      <c r="R543" s="912">
        <v>180</v>
      </c>
      <c r="AH543" s="917">
        <v>0.19041659620046225</v>
      </c>
      <c r="AI543" s="917">
        <v>0.22477028017362877</v>
      </c>
      <c r="AJ543" s="918">
        <v>30.449174925978099</v>
      </c>
      <c r="AK543" s="918">
        <v>11.6545858906455</v>
      </c>
      <c r="AM543" s="919">
        <v>68.648135728426467</v>
      </c>
    </row>
    <row r="544" spans="1:39" x14ac:dyDescent="0.4">
      <c r="A544" s="912">
        <v>60540</v>
      </c>
      <c r="B544" s="912" t="s">
        <v>1374</v>
      </c>
      <c r="C544" s="913">
        <v>42736</v>
      </c>
      <c r="D544" s="912">
        <v>2017</v>
      </c>
      <c r="E544" s="912" t="s">
        <v>100</v>
      </c>
      <c r="F544" s="912" t="s">
        <v>70</v>
      </c>
      <c r="G544" s="912">
        <v>34.539571000000002</v>
      </c>
      <c r="H544" s="912">
        <v>-78.750620999999995</v>
      </c>
      <c r="I544" s="914">
        <v>4.5364086757999997</v>
      </c>
      <c r="J544" s="912" t="s">
        <v>103</v>
      </c>
      <c r="K544" s="912" t="s">
        <v>828</v>
      </c>
      <c r="L544" s="915">
        <v>43.2</v>
      </c>
      <c r="M544" s="915">
        <v>35</v>
      </c>
      <c r="N544" s="915">
        <v>1.23428571428571</v>
      </c>
      <c r="O544" s="912" t="s">
        <v>180</v>
      </c>
      <c r="P544" s="912" t="s">
        <v>805</v>
      </c>
      <c r="Q544" s="912" t="s">
        <v>180</v>
      </c>
      <c r="R544" s="912">
        <v>180</v>
      </c>
      <c r="AH544" s="917">
        <v>0.20527397260273972</v>
      </c>
      <c r="AI544" s="917">
        <v>0.16999021526418787</v>
      </c>
      <c r="AJ544" s="918">
        <v>29.879551474471999</v>
      </c>
      <c r="AK544" s="918">
        <v>14.872209209999999</v>
      </c>
      <c r="AM544" s="919">
        <v>91.001017260738649</v>
      </c>
    </row>
    <row r="545" spans="1:39" x14ac:dyDescent="0.4">
      <c r="A545" s="912">
        <v>59666</v>
      </c>
      <c r="B545" s="912" t="s">
        <v>1375</v>
      </c>
      <c r="C545" s="913">
        <v>42853</v>
      </c>
      <c r="D545" s="912">
        <v>2017</v>
      </c>
      <c r="E545" s="912" t="s">
        <v>100</v>
      </c>
      <c r="F545" s="912" t="s">
        <v>70</v>
      </c>
      <c r="G545" s="912">
        <v>34.802491000000003</v>
      </c>
      <c r="H545" s="912">
        <v>-79.328331000000006</v>
      </c>
      <c r="I545" s="914">
        <v>4.5005468036999998</v>
      </c>
      <c r="J545" s="912" t="s">
        <v>103</v>
      </c>
      <c r="K545" s="912" t="s">
        <v>828</v>
      </c>
      <c r="L545" s="915">
        <v>47.6</v>
      </c>
      <c r="M545" s="915">
        <v>35</v>
      </c>
      <c r="N545" s="915">
        <v>1.36</v>
      </c>
      <c r="O545" s="912" t="s">
        <v>180</v>
      </c>
      <c r="P545" s="912" t="s">
        <v>805</v>
      </c>
      <c r="Q545" s="912" t="s">
        <v>180</v>
      </c>
      <c r="R545" s="912">
        <v>180</v>
      </c>
      <c r="AH545" s="917">
        <v>0.23727984344422701</v>
      </c>
      <c r="AI545" s="917">
        <v>0.23032289628180039</v>
      </c>
      <c r="AJ545" s="918">
        <v>29.7341388257985</v>
      </c>
      <c r="AK545" s="918">
        <v>11.66537024</v>
      </c>
      <c r="AM545" s="919">
        <v>67.830384360720331</v>
      </c>
    </row>
    <row r="546" spans="1:39" x14ac:dyDescent="0.4">
      <c r="A546" s="912">
        <v>61561</v>
      </c>
      <c r="B546" s="912" t="s">
        <v>1376</v>
      </c>
      <c r="C546" s="913">
        <v>43099</v>
      </c>
      <c r="D546" s="912">
        <v>2017</v>
      </c>
      <c r="E546" s="912" t="s">
        <v>100</v>
      </c>
      <c r="F546" s="912" t="s">
        <v>70</v>
      </c>
      <c r="G546" s="912">
        <v>34.818451000000003</v>
      </c>
      <c r="H546" s="912">
        <v>-78.622630999999998</v>
      </c>
      <c r="I546" s="914">
        <v>4.4884050228000003</v>
      </c>
      <c r="J546" s="912" t="s">
        <v>103</v>
      </c>
      <c r="K546" s="912" t="s">
        <v>828</v>
      </c>
      <c r="L546" s="915">
        <v>75</v>
      </c>
      <c r="M546" s="915">
        <v>50</v>
      </c>
      <c r="N546" s="915">
        <v>1.5</v>
      </c>
      <c r="O546" s="912" t="s">
        <v>831</v>
      </c>
      <c r="P546" s="912" t="s">
        <v>831</v>
      </c>
      <c r="Q546" s="912">
        <v>20</v>
      </c>
      <c r="R546" s="912">
        <v>180</v>
      </c>
      <c r="AH546" s="917">
        <v>0.23733269406392693</v>
      </c>
      <c r="AI546" s="917">
        <v>0.2323447488584475</v>
      </c>
      <c r="AJ546" s="918">
        <v>29.7369196218282</v>
      </c>
      <c r="AK546" s="918">
        <v>6.5568542770000002</v>
      </c>
      <c r="AM546" s="919">
        <v>81.654293974666388</v>
      </c>
    </row>
    <row r="547" spans="1:39" x14ac:dyDescent="0.4">
      <c r="A547" s="912">
        <v>61512</v>
      </c>
      <c r="B547" s="912" t="s">
        <v>1377</v>
      </c>
      <c r="C547" s="913">
        <v>43099</v>
      </c>
      <c r="D547" s="912">
        <v>2017</v>
      </c>
      <c r="E547" s="912" t="s">
        <v>100</v>
      </c>
      <c r="F547" s="912" t="s">
        <v>70</v>
      </c>
      <c r="G547" s="912">
        <v>36.475369000000001</v>
      </c>
      <c r="H547" s="912">
        <v>-78.315079999999995</v>
      </c>
      <c r="I547" s="914">
        <v>4.3952184930999998</v>
      </c>
      <c r="J547" s="912" t="s">
        <v>103</v>
      </c>
      <c r="K547" s="912" t="s">
        <v>828</v>
      </c>
      <c r="L547" s="915">
        <v>75</v>
      </c>
      <c r="M547" s="915">
        <v>50</v>
      </c>
      <c r="N547" s="915">
        <v>1.5</v>
      </c>
      <c r="O547" s="912" t="s">
        <v>831</v>
      </c>
      <c r="P547" s="912" t="s">
        <v>831</v>
      </c>
      <c r="Q547" s="912">
        <v>20</v>
      </c>
      <c r="R547" s="912">
        <v>180</v>
      </c>
      <c r="AH547" s="917">
        <v>0.22569771689497717</v>
      </c>
      <c r="AI547" s="917">
        <v>0.23327853881278537</v>
      </c>
      <c r="AJ547" s="918">
        <v>30.290242839678601</v>
      </c>
      <c r="AK547" s="918">
        <v>6.3896428920000004</v>
      </c>
      <c r="AM547" s="919">
        <v>81.570967809876024</v>
      </c>
    </row>
    <row r="548" spans="1:39" x14ac:dyDescent="0.4">
      <c r="A548" s="912">
        <v>60383</v>
      </c>
      <c r="B548" s="912" t="s">
        <v>1378</v>
      </c>
      <c r="C548" s="913">
        <v>42795</v>
      </c>
      <c r="D548" s="912">
        <v>2017</v>
      </c>
      <c r="E548" s="912" t="s">
        <v>100</v>
      </c>
      <c r="F548" s="912" t="s">
        <v>70</v>
      </c>
      <c r="G548" s="912">
        <v>34.929310999999998</v>
      </c>
      <c r="H548" s="912">
        <v>-80.630311000000006</v>
      </c>
      <c r="I548" s="914">
        <v>4.5446132419999996</v>
      </c>
      <c r="J548" s="912" t="s">
        <v>103</v>
      </c>
      <c r="K548" s="912" t="s">
        <v>830</v>
      </c>
      <c r="L548" s="915">
        <v>74.900000000000006</v>
      </c>
      <c r="M548" s="915">
        <v>60</v>
      </c>
      <c r="N548" s="915">
        <v>1.24833333333333</v>
      </c>
      <c r="O548" s="912" t="s">
        <v>831</v>
      </c>
      <c r="P548" s="912" t="s">
        <v>831</v>
      </c>
      <c r="Q548" s="912">
        <v>20</v>
      </c>
      <c r="R548" s="912">
        <v>180</v>
      </c>
      <c r="AH548" s="917">
        <v>0.17705479452054795</v>
      </c>
      <c r="AI548" s="917">
        <v>0.18429033485540336</v>
      </c>
      <c r="AJ548" s="918">
        <v>29.921830141813</v>
      </c>
      <c r="AK548" s="918">
        <v>12.15897777</v>
      </c>
      <c r="AM548" s="919">
        <v>83.751258891612892</v>
      </c>
    </row>
    <row r="549" spans="1:39" x14ac:dyDescent="0.4">
      <c r="A549" s="912">
        <v>61813</v>
      </c>
      <c r="B549" s="912" t="s">
        <v>1379</v>
      </c>
      <c r="C549" s="913">
        <v>43099</v>
      </c>
      <c r="D549" s="912">
        <v>2017</v>
      </c>
      <c r="E549" s="912" t="s">
        <v>1</v>
      </c>
      <c r="F549" s="912" t="s">
        <v>70</v>
      </c>
      <c r="G549" s="912">
        <v>36.472791000000001</v>
      </c>
      <c r="H549" s="912">
        <v>-76.157140999999996</v>
      </c>
      <c r="I549" s="914">
        <v>4.3991255707999999</v>
      </c>
      <c r="J549" s="912" t="s">
        <v>103</v>
      </c>
      <c r="K549" s="912" t="s">
        <v>828</v>
      </c>
      <c r="L549" s="915">
        <v>84.5</v>
      </c>
      <c r="M549" s="915">
        <v>60</v>
      </c>
      <c r="N549" s="915">
        <v>1.4083333333333301</v>
      </c>
      <c r="O549" s="912" t="s">
        <v>180</v>
      </c>
      <c r="P549" s="912" t="s">
        <v>805</v>
      </c>
      <c r="Q549" s="912" t="s">
        <v>180</v>
      </c>
      <c r="R549" s="912">
        <v>180</v>
      </c>
      <c r="AH549" s="917">
        <v>0.1665513888888889</v>
      </c>
      <c r="AI549" s="917">
        <v>0.23297184170471841</v>
      </c>
      <c r="AJ549" s="918">
        <v>30.524266366919498</v>
      </c>
      <c r="AK549" s="918">
        <v>15.3042944298106</v>
      </c>
      <c r="AM549" s="919">
        <v>74.794991159050113</v>
      </c>
    </row>
    <row r="550" spans="1:39" x14ac:dyDescent="0.4">
      <c r="A550" s="912">
        <v>60380</v>
      </c>
      <c r="B550" s="912" t="s">
        <v>1380</v>
      </c>
      <c r="C550" s="913">
        <v>43099</v>
      </c>
      <c r="D550" s="912">
        <v>2017</v>
      </c>
      <c r="E550" s="912" t="s">
        <v>100</v>
      </c>
      <c r="F550" s="912" t="s">
        <v>70</v>
      </c>
      <c r="G550" s="912">
        <v>34.844920000000002</v>
      </c>
      <c r="H550" s="912">
        <v>-79.384720000000002</v>
      </c>
      <c r="I550" s="914">
        <v>4.5005468036999998</v>
      </c>
      <c r="J550" s="912" t="s">
        <v>103</v>
      </c>
      <c r="K550" s="912" t="s">
        <v>828</v>
      </c>
      <c r="L550" s="915">
        <v>91.587220000000002</v>
      </c>
      <c r="M550" s="915">
        <v>64.48</v>
      </c>
      <c r="N550" s="915">
        <v>1.4203973325062</v>
      </c>
      <c r="O550" s="912" t="s">
        <v>180</v>
      </c>
      <c r="P550" s="912" t="s">
        <v>805</v>
      </c>
      <c r="Q550" s="912" t="s">
        <v>180</v>
      </c>
      <c r="R550" s="912">
        <v>180</v>
      </c>
      <c r="AH550" s="917">
        <v>0.21145100388637722</v>
      </c>
      <c r="AI550" s="917">
        <v>0.25182315567037172</v>
      </c>
      <c r="AJ550" s="918">
        <v>29.7912399606066</v>
      </c>
      <c r="AK550" s="918">
        <v>10.06147956</v>
      </c>
      <c r="AM550" s="919">
        <v>63.678614052991108</v>
      </c>
    </row>
    <row r="551" spans="1:39" x14ac:dyDescent="0.4">
      <c r="A551" s="912">
        <v>60539</v>
      </c>
      <c r="B551" s="912" t="s">
        <v>1381</v>
      </c>
      <c r="C551" s="913">
        <v>43008</v>
      </c>
      <c r="D551" s="912">
        <v>2017</v>
      </c>
      <c r="E551" s="912" t="s">
        <v>100</v>
      </c>
      <c r="F551" s="912" t="s">
        <v>70</v>
      </c>
      <c r="G551" s="912">
        <v>34.841920999999999</v>
      </c>
      <c r="H551" s="912">
        <v>-78.877391000000003</v>
      </c>
      <c r="I551" s="914">
        <v>4.5063118721000004</v>
      </c>
      <c r="J551" s="912" t="s">
        <v>103</v>
      </c>
      <c r="K551" s="912" t="s">
        <v>828</v>
      </c>
      <c r="L551" s="915">
        <v>91.634625</v>
      </c>
      <c r="M551" s="915">
        <v>71</v>
      </c>
      <c r="N551" s="915">
        <v>1.2906285211267601</v>
      </c>
      <c r="O551" s="912" t="s">
        <v>180</v>
      </c>
      <c r="P551" s="912" t="s">
        <v>805</v>
      </c>
      <c r="Q551" s="912" t="s">
        <v>180</v>
      </c>
      <c r="R551" s="912">
        <v>188</v>
      </c>
      <c r="AH551" s="917">
        <v>0.2144060711299762</v>
      </c>
      <c r="AI551" s="917">
        <v>0.21172583445880763</v>
      </c>
      <c r="AJ551" s="918">
        <v>30.069416078505299</v>
      </c>
      <c r="AK551" s="918">
        <v>14.057957650000001</v>
      </c>
      <c r="AM551" s="919">
        <v>74.153435862233948</v>
      </c>
    </row>
    <row r="552" spans="1:39" x14ac:dyDescent="0.4">
      <c r="A552" s="912">
        <v>59665</v>
      </c>
      <c r="B552" s="912" t="s">
        <v>1382</v>
      </c>
      <c r="C552" s="913">
        <v>42885</v>
      </c>
      <c r="D552" s="912">
        <v>2017</v>
      </c>
      <c r="E552" s="912" t="s">
        <v>100</v>
      </c>
      <c r="F552" s="912" t="s">
        <v>70</v>
      </c>
      <c r="G552" s="912">
        <v>34.830010999999999</v>
      </c>
      <c r="H552" s="912">
        <v>-79.946100999999999</v>
      </c>
      <c r="I552" s="914">
        <v>4.5232308219000004</v>
      </c>
      <c r="J552" s="912" t="s">
        <v>103</v>
      </c>
      <c r="K552" s="912" t="s">
        <v>828</v>
      </c>
      <c r="L552" s="915">
        <v>110.09792</v>
      </c>
      <c r="M552" s="915">
        <v>78.7</v>
      </c>
      <c r="N552" s="915">
        <v>1.39895705209656</v>
      </c>
      <c r="O552" s="912" t="s">
        <v>831</v>
      </c>
      <c r="P552" s="912" t="s">
        <v>831</v>
      </c>
      <c r="Q552" s="912">
        <v>20</v>
      </c>
      <c r="R552" s="912">
        <v>180</v>
      </c>
      <c r="AH552" s="917">
        <v>0.2234092240924149</v>
      </c>
      <c r="AI552" s="917">
        <v>0.21839915754294956</v>
      </c>
      <c r="AJ552" s="918">
        <v>29.432357243311099</v>
      </c>
      <c r="AK552" s="918">
        <v>10.520632620000001</v>
      </c>
      <c r="AM552" s="919">
        <v>71.197790156914238</v>
      </c>
    </row>
    <row r="553" spans="1:39" x14ac:dyDescent="0.4">
      <c r="A553" s="912">
        <v>61884</v>
      </c>
      <c r="B553" s="912" t="s">
        <v>1383</v>
      </c>
      <c r="C553" s="913">
        <v>43080</v>
      </c>
      <c r="D553" s="912">
        <v>2017</v>
      </c>
      <c r="E553" s="912" t="s">
        <v>3</v>
      </c>
      <c r="F553" s="912" t="s">
        <v>66</v>
      </c>
      <c r="G553" s="912">
        <v>40.721688</v>
      </c>
      <c r="H553" s="912">
        <v>-99.041200000000003</v>
      </c>
      <c r="I553" s="914">
        <v>4.4135751142000004</v>
      </c>
      <c r="J553" s="912" t="s">
        <v>103</v>
      </c>
      <c r="K553" s="912" t="s">
        <v>828</v>
      </c>
      <c r="L553" s="915">
        <v>7.2467199999999998</v>
      </c>
      <c r="M553" s="915">
        <v>5.76</v>
      </c>
      <c r="N553" s="915">
        <v>1.2581111111111101</v>
      </c>
      <c r="O553" s="912" t="s">
        <v>180</v>
      </c>
      <c r="P553" s="912" t="s">
        <v>805</v>
      </c>
      <c r="Q553" s="912" t="s">
        <v>180</v>
      </c>
      <c r="R553" s="912">
        <v>180</v>
      </c>
      <c r="AH553" s="917">
        <v>0.2196497653475393</v>
      </c>
      <c r="AI553" s="917">
        <v>0.20999809741248096</v>
      </c>
      <c r="AJ553" s="918">
        <v>25.786611031367102</v>
      </c>
      <c r="AK553" s="918">
        <v>34.295769962698998</v>
      </c>
      <c r="AM553" s="919">
        <v>83.643395576237964</v>
      </c>
    </row>
    <row r="554" spans="1:39" x14ac:dyDescent="0.4">
      <c r="A554" s="912">
        <v>60755</v>
      </c>
      <c r="B554" s="912" t="s">
        <v>1384</v>
      </c>
      <c r="C554" s="913">
        <v>42822</v>
      </c>
      <c r="D554" s="912">
        <v>2017</v>
      </c>
      <c r="E554" s="912" t="s">
        <v>1</v>
      </c>
      <c r="F554" s="912" t="s">
        <v>35</v>
      </c>
      <c r="G554" s="912">
        <v>40.044060999999999</v>
      </c>
      <c r="H554" s="912">
        <v>-74.609629999999996</v>
      </c>
      <c r="I554" s="914">
        <v>4.0212518265000003</v>
      </c>
      <c r="J554" s="912" t="s">
        <v>103</v>
      </c>
      <c r="K554" s="912" t="s">
        <v>828</v>
      </c>
      <c r="L554" s="915">
        <v>9.9979999999999993</v>
      </c>
      <c r="M554" s="915">
        <v>8.3000000000000007</v>
      </c>
      <c r="N554" s="915">
        <v>1.2045783132530099</v>
      </c>
      <c r="O554" s="912" t="s">
        <v>831</v>
      </c>
      <c r="P554" s="912" t="s">
        <v>831</v>
      </c>
      <c r="Q554" s="912">
        <v>25</v>
      </c>
      <c r="R554" s="912">
        <v>180</v>
      </c>
      <c r="AH554" s="917">
        <v>0.18940144138196618</v>
      </c>
      <c r="AI554" s="917">
        <v>0.18993783352588431</v>
      </c>
      <c r="AJ554" s="918">
        <v>24.598803550139099</v>
      </c>
      <c r="AK554" s="918">
        <v>18.628203913201201</v>
      </c>
      <c r="AM554" s="919">
        <v>141.84536006570787</v>
      </c>
    </row>
    <row r="555" spans="1:39" x14ac:dyDescent="0.4">
      <c r="A555" s="912">
        <v>61073</v>
      </c>
      <c r="B555" s="912" t="s">
        <v>1385</v>
      </c>
      <c r="C555" s="913">
        <v>42916</v>
      </c>
      <c r="D555" s="912">
        <v>2017</v>
      </c>
      <c r="E555" s="912" t="s">
        <v>1</v>
      </c>
      <c r="F555" s="912" t="s">
        <v>35</v>
      </c>
      <c r="G555" s="912">
        <v>39.981763999999998</v>
      </c>
      <c r="H555" s="912">
        <v>-74.697370000000006</v>
      </c>
      <c r="I555" s="914">
        <v>4.0233445205000002</v>
      </c>
      <c r="J555" s="912" t="s">
        <v>103</v>
      </c>
      <c r="K555" s="912" t="s">
        <v>828</v>
      </c>
      <c r="L555" s="915">
        <v>9.9936959999999999</v>
      </c>
      <c r="M555" s="915">
        <v>8.8000000000000007</v>
      </c>
      <c r="N555" s="915">
        <v>1.13564727272727</v>
      </c>
      <c r="O555" s="912" t="s">
        <v>831</v>
      </c>
      <c r="P555" s="912" t="s">
        <v>831</v>
      </c>
      <c r="Q555" s="912">
        <v>20</v>
      </c>
      <c r="R555" s="912">
        <v>180</v>
      </c>
      <c r="AH555" s="917">
        <v>0.16208748443337481</v>
      </c>
      <c r="AI555" s="917">
        <v>0.17419053549190533</v>
      </c>
      <c r="AJ555" s="918">
        <v>23.946702203691</v>
      </c>
      <c r="AK555" s="918">
        <v>17.811637872857499</v>
      </c>
      <c r="AM555" s="919">
        <v>91.794375612861046</v>
      </c>
    </row>
    <row r="556" spans="1:39" x14ac:dyDescent="0.4">
      <c r="A556" s="912">
        <v>61074</v>
      </c>
      <c r="B556" s="912" t="s">
        <v>1386</v>
      </c>
      <c r="C556" s="913">
        <v>42916</v>
      </c>
      <c r="D556" s="912">
        <v>2017</v>
      </c>
      <c r="E556" s="912" t="s">
        <v>1</v>
      </c>
      <c r="F556" s="912" t="s">
        <v>35</v>
      </c>
      <c r="G556" s="912">
        <v>39.979936000000002</v>
      </c>
      <c r="H556" s="912">
        <v>-74.701920000000001</v>
      </c>
      <c r="I556" s="914">
        <v>4.0293312784999999</v>
      </c>
      <c r="J556" s="912" t="s">
        <v>103</v>
      </c>
      <c r="K556" s="912" t="s">
        <v>828</v>
      </c>
      <c r="L556" s="915">
        <v>9.9936959999999999</v>
      </c>
      <c r="M556" s="915">
        <v>8.8000000000000007</v>
      </c>
      <c r="N556" s="915">
        <v>1.13564727272727</v>
      </c>
      <c r="O556" s="912" t="s">
        <v>831</v>
      </c>
      <c r="P556" s="912" t="s">
        <v>831</v>
      </c>
      <c r="Q556" s="912">
        <v>20</v>
      </c>
      <c r="R556" s="912">
        <v>180</v>
      </c>
      <c r="AH556" s="917">
        <v>0.1620226234952262</v>
      </c>
      <c r="AI556" s="917">
        <v>0.17381434205064339</v>
      </c>
      <c r="AJ556" s="918">
        <v>23.947856839832699</v>
      </c>
      <c r="AK556" s="918">
        <v>16.976294562205599</v>
      </c>
      <c r="AM556" s="919">
        <v>91.148538754245493</v>
      </c>
    </row>
    <row r="557" spans="1:39" x14ac:dyDescent="0.4">
      <c r="A557" s="912">
        <v>61864</v>
      </c>
      <c r="B557" s="912" t="s">
        <v>1387</v>
      </c>
      <c r="C557" s="913">
        <v>42887</v>
      </c>
      <c r="D557" s="912">
        <v>2017</v>
      </c>
      <c r="E557" s="912" t="s">
        <v>1</v>
      </c>
      <c r="F557" s="912" t="s">
        <v>35</v>
      </c>
      <c r="G557" s="912">
        <v>39.976990999999998</v>
      </c>
      <c r="H557" s="912">
        <v>-74.622170999999994</v>
      </c>
      <c r="I557" s="914">
        <v>4.0233445205000002</v>
      </c>
      <c r="J557" s="912" t="s">
        <v>103</v>
      </c>
      <c r="K557" s="912" t="s">
        <v>828</v>
      </c>
      <c r="L557" s="915">
        <v>16.5</v>
      </c>
      <c r="M557" s="915">
        <v>13</v>
      </c>
      <c r="N557" s="915">
        <v>1.2692307692307601</v>
      </c>
      <c r="O557" s="912" t="s">
        <v>831</v>
      </c>
      <c r="P557" s="912" t="s">
        <v>831</v>
      </c>
      <c r="Q557" s="912">
        <v>25</v>
      </c>
      <c r="R557" s="912">
        <v>180</v>
      </c>
      <c r="AH557" s="917">
        <v>0.17608886547242708</v>
      </c>
      <c r="AI557" s="917">
        <v>0.18160344221988059</v>
      </c>
      <c r="AJ557" s="918">
        <v>24.3211681790299</v>
      </c>
      <c r="AK557" s="918">
        <v>15.929558490150299</v>
      </c>
      <c r="AM557" s="919">
        <v>134.49874485862327</v>
      </c>
    </row>
    <row r="558" spans="1:39" x14ac:dyDescent="0.4">
      <c r="A558" s="912">
        <v>61556</v>
      </c>
      <c r="B558" s="912" t="s">
        <v>1388</v>
      </c>
      <c r="C558" s="913">
        <v>43099</v>
      </c>
      <c r="D558" s="912">
        <v>2017</v>
      </c>
      <c r="E558" s="912" t="s">
        <v>99</v>
      </c>
      <c r="F558" s="912" t="s">
        <v>20</v>
      </c>
      <c r="G558" s="912">
        <v>34.833531000000001</v>
      </c>
      <c r="H558" s="912">
        <v>-106.78191099999999</v>
      </c>
      <c r="I558" s="914">
        <v>5.6356009132000002</v>
      </c>
      <c r="J558" s="912" t="s">
        <v>103</v>
      </c>
      <c r="K558" s="912" t="s">
        <v>828</v>
      </c>
      <c r="L558" s="915">
        <v>12.497999999999999</v>
      </c>
      <c r="M558" s="915">
        <v>10</v>
      </c>
      <c r="N558" s="915">
        <v>1.2498</v>
      </c>
      <c r="O558" s="912" t="s">
        <v>180</v>
      </c>
      <c r="P558" s="912" t="s">
        <v>805</v>
      </c>
      <c r="Q558" s="912" t="s">
        <v>180</v>
      </c>
      <c r="R558" s="912">
        <v>180</v>
      </c>
      <c r="AH558" s="917">
        <v>0.30311643835616436</v>
      </c>
      <c r="AI558" s="917">
        <v>0.26950913242009134</v>
      </c>
      <c r="AJ558" s="918">
        <v>27.746768073614302</v>
      </c>
      <c r="AK558" s="918">
        <v>14.24962565</v>
      </c>
      <c r="AM558" s="919">
        <v>47.220651596281648</v>
      </c>
    </row>
    <row r="559" spans="1:39" x14ac:dyDescent="0.4">
      <c r="A559" s="912">
        <v>60258</v>
      </c>
      <c r="B559" s="912" t="s">
        <v>1389</v>
      </c>
      <c r="C559" s="913">
        <v>42810</v>
      </c>
      <c r="D559" s="912">
        <v>2017</v>
      </c>
      <c r="E559" s="912" t="s">
        <v>99</v>
      </c>
      <c r="F559" s="912" t="s">
        <v>20</v>
      </c>
      <c r="G559" s="912">
        <v>32.571120999999998</v>
      </c>
      <c r="H559" s="912">
        <v>-107.462941</v>
      </c>
      <c r="I559" s="914">
        <v>5.8230972603</v>
      </c>
      <c r="J559" s="912" t="s">
        <v>103</v>
      </c>
      <c r="K559" s="912" t="s">
        <v>828</v>
      </c>
      <c r="L559" s="915">
        <v>33.76737</v>
      </c>
      <c r="M559" s="915">
        <v>28.1</v>
      </c>
      <c r="N559" s="915">
        <v>1.2016857651245501</v>
      </c>
      <c r="O559" s="912" t="s">
        <v>180</v>
      </c>
      <c r="P559" s="912" t="s">
        <v>805</v>
      </c>
      <c r="Q559" s="912" t="s">
        <v>180</v>
      </c>
      <c r="R559" s="912">
        <v>180</v>
      </c>
      <c r="AG559" s="917">
        <v>0.29421180064674429</v>
      </c>
      <c r="AH559" s="917">
        <v>0.29312306017322343</v>
      </c>
      <c r="AI559" s="917">
        <v>0.28189847088837966</v>
      </c>
      <c r="AJ559" s="918">
        <v>27.2182638651161</v>
      </c>
      <c r="AK559" s="918">
        <v>9.6580933689999906</v>
      </c>
      <c r="AL559" s="919">
        <v>39.227348106939829</v>
      </c>
      <c r="AM559" s="919">
        <v>61.432816584247654</v>
      </c>
    </row>
    <row r="560" spans="1:39" x14ac:dyDescent="0.4">
      <c r="A560" s="912">
        <v>58319</v>
      </c>
      <c r="B560" s="912" t="s">
        <v>1390</v>
      </c>
      <c r="C560" s="913">
        <v>42946</v>
      </c>
      <c r="D560" s="912">
        <v>2017</v>
      </c>
      <c r="E560" s="912" t="s">
        <v>99</v>
      </c>
      <c r="F560" s="912" t="s">
        <v>71</v>
      </c>
      <c r="G560" s="912">
        <v>39.583091000000003</v>
      </c>
      <c r="H560" s="912">
        <v>-119.068091</v>
      </c>
      <c r="I560" s="914">
        <v>5.2357573059</v>
      </c>
      <c r="J560" s="912" t="s">
        <v>103</v>
      </c>
      <c r="K560" s="912" t="s">
        <v>828</v>
      </c>
      <c r="L560" s="915">
        <v>14.2</v>
      </c>
      <c r="M560" s="915">
        <v>10.638</v>
      </c>
      <c r="N560" s="915">
        <v>1.3348373754465099</v>
      </c>
      <c r="O560" s="912" t="s">
        <v>180</v>
      </c>
      <c r="P560" s="912" t="s">
        <v>805</v>
      </c>
      <c r="Q560" s="912" t="s">
        <v>180</v>
      </c>
      <c r="R560" s="912">
        <v>180</v>
      </c>
      <c r="S560" s="916" t="s">
        <v>1391</v>
      </c>
      <c r="AH560" s="917">
        <v>0.29025995376272362</v>
      </c>
      <c r="AI560" s="917">
        <v>0.27231789887377117</v>
      </c>
      <c r="AJ560" s="918">
        <v>29.6491049483928</v>
      </c>
      <c r="AK560" s="918">
        <v>6.6470047409999999</v>
      </c>
      <c r="AM560" s="919">
        <v>65.230310348214644</v>
      </c>
    </row>
    <row r="561" spans="1:39" x14ac:dyDescent="0.4">
      <c r="A561" s="912">
        <v>62636</v>
      </c>
      <c r="B561" s="912" t="s">
        <v>1392</v>
      </c>
      <c r="C561" s="913">
        <v>42794</v>
      </c>
      <c r="D561" s="912">
        <v>2017</v>
      </c>
      <c r="E561" s="912" t="s">
        <v>99</v>
      </c>
      <c r="F561" s="912" t="s">
        <v>71</v>
      </c>
      <c r="G561" s="912">
        <v>36.274830999999999</v>
      </c>
      <c r="H561" s="912">
        <v>-115.972251</v>
      </c>
      <c r="I561" s="914">
        <v>5.7130210045999998</v>
      </c>
      <c r="J561" s="912" t="s">
        <v>103</v>
      </c>
      <c r="K561" s="912" t="s">
        <v>828</v>
      </c>
      <c r="L561" s="915">
        <v>17.531079999999999</v>
      </c>
      <c r="M561" s="915">
        <v>14</v>
      </c>
      <c r="N561" s="915">
        <v>1.2522200000000001</v>
      </c>
      <c r="O561" s="912" t="s">
        <v>831</v>
      </c>
      <c r="P561" s="912" t="s">
        <v>831</v>
      </c>
      <c r="R561" s="912">
        <v>180</v>
      </c>
      <c r="AJ561" s="918">
        <v>24.0701525328226</v>
      </c>
      <c r="AK561" s="918">
        <v>5.1156293660000003</v>
      </c>
    </row>
    <row r="562" spans="1:39" x14ac:dyDescent="0.4">
      <c r="A562" s="912">
        <v>61084</v>
      </c>
      <c r="B562" s="912" t="s">
        <v>1393</v>
      </c>
      <c r="C562" s="913">
        <v>42793</v>
      </c>
      <c r="D562" s="912">
        <v>2017</v>
      </c>
      <c r="E562" s="912" t="s">
        <v>99</v>
      </c>
      <c r="F562" s="912" t="s">
        <v>71</v>
      </c>
      <c r="G562" s="912">
        <v>38.545411000000001</v>
      </c>
      <c r="H562" s="912">
        <v>-118.193411</v>
      </c>
      <c r="I562" s="914">
        <v>5.3796504566000003</v>
      </c>
      <c r="J562" s="912" t="s">
        <v>103</v>
      </c>
      <c r="K562" s="912" t="s">
        <v>828</v>
      </c>
      <c r="L562" s="915">
        <v>65.92</v>
      </c>
      <c r="M562" s="915">
        <v>50</v>
      </c>
      <c r="N562" s="915">
        <v>1.3184</v>
      </c>
      <c r="O562" s="912" t="s">
        <v>180</v>
      </c>
      <c r="P562" s="912" t="s">
        <v>805</v>
      </c>
      <c r="Q562" s="912" t="s">
        <v>180</v>
      </c>
      <c r="R562" s="912">
        <v>180</v>
      </c>
      <c r="AH562" s="917">
        <v>0.29533789954337897</v>
      </c>
      <c r="AI562" s="917">
        <v>0.29607077625570777</v>
      </c>
      <c r="AJ562" s="918">
        <v>26.202906099684299</v>
      </c>
      <c r="AK562" s="918">
        <v>5.2901955389999999</v>
      </c>
      <c r="AM562" s="919">
        <v>57.303620352662257</v>
      </c>
    </row>
    <row r="563" spans="1:39" x14ac:dyDescent="0.4">
      <c r="A563" s="912">
        <v>60885</v>
      </c>
      <c r="B563" s="912" t="s">
        <v>1394</v>
      </c>
      <c r="C563" s="913">
        <v>42766</v>
      </c>
      <c r="D563" s="912">
        <v>2017</v>
      </c>
      <c r="E563" s="912" t="s">
        <v>99</v>
      </c>
      <c r="F563" s="912" t="s">
        <v>71</v>
      </c>
      <c r="G563" s="912">
        <v>35.843611000000003</v>
      </c>
      <c r="H563" s="912">
        <v>-114.950041</v>
      </c>
      <c r="I563" s="914">
        <v>5.4780166667000003</v>
      </c>
      <c r="J563" s="912" t="s">
        <v>103</v>
      </c>
      <c r="K563" s="912" t="s">
        <v>828</v>
      </c>
      <c r="L563" s="915">
        <v>62</v>
      </c>
      <c r="M563" s="915">
        <v>50</v>
      </c>
      <c r="N563" s="915">
        <v>1.24</v>
      </c>
      <c r="O563" s="912" t="s">
        <v>180</v>
      </c>
      <c r="P563" s="912" t="s">
        <v>805</v>
      </c>
      <c r="Q563" s="912" t="s">
        <v>180</v>
      </c>
      <c r="R563" s="912">
        <v>180</v>
      </c>
      <c r="AG563" s="917">
        <v>0.30527625570776257</v>
      </c>
      <c r="AH563" s="917">
        <v>0.30876255707762557</v>
      </c>
      <c r="AI563" s="917">
        <v>0.2995205479452055</v>
      </c>
      <c r="AJ563" s="918">
        <v>24.928689987165001</v>
      </c>
      <c r="AK563" s="918">
        <v>5.9693397059999898</v>
      </c>
      <c r="AL563" s="919">
        <v>43.944939060794027</v>
      </c>
      <c r="AM563" s="919">
        <v>53.361440950889225</v>
      </c>
    </row>
    <row r="564" spans="1:39" x14ac:dyDescent="0.4">
      <c r="A564" s="912">
        <v>59827</v>
      </c>
      <c r="B564" s="912" t="s">
        <v>1395</v>
      </c>
      <c r="C564" s="913">
        <v>43038</v>
      </c>
      <c r="D564" s="912">
        <v>2017</v>
      </c>
      <c r="E564" s="912" t="s">
        <v>99</v>
      </c>
      <c r="F564" s="912" t="s">
        <v>71</v>
      </c>
      <c r="G564" s="912">
        <v>36.400630999999997</v>
      </c>
      <c r="H564" s="912">
        <v>-114.901291</v>
      </c>
      <c r="I564" s="914">
        <v>5.6882353880999998</v>
      </c>
      <c r="J564" s="912" t="s">
        <v>103</v>
      </c>
      <c r="K564" s="912" t="s">
        <v>830</v>
      </c>
      <c r="L564" s="915">
        <v>99</v>
      </c>
      <c r="M564" s="915">
        <v>79</v>
      </c>
      <c r="N564" s="915">
        <v>1.25316455696202</v>
      </c>
      <c r="O564" s="912" t="s">
        <v>180</v>
      </c>
      <c r="P564" s="912" t="s">
        <v>805</v>
      </c>
      <c r="Q564" s="912" t="s">
        <v>180</v>
      </c>
      <c r="R564" s="912">
        <v>180</v>
      </c>
      <c r="AH564" s="917">
        <v>0.31003410207502458</v>
      </c>
      <c r="AI564" s="917">
        <v>0.30073695162129355</v>
      </c>
      <c r="AJ564" s="918">
        <v>27.411704338380702</v>
      </c>
      <c r="AK564" s="918">
        <v>5.6402042059999999</v>
      </c>
      <c r="AL564" s="919">
        <v>41.83215803846263</v>
      </c>
      <c r="AM564" s="919">
        <v>59.149616041558374</v>
      </c>
    </row>
    <row r="565" spans="1:39" x14ac:dyDescent="0.4">
      <c r="A565" s="912">
        <v>60261</v>
      </c>
      <c r="B565" s="912" t="s">
        <v>1396</v>
      </c>
      <c r="C565" s="913">
        <v>42977</v>
      </c>
      <c r="D565" s="912">
        <v>2017</v>
      </c>
      <c r="E565" s="912" t="s">
        <v>99</v>
      </c>
      <c r="F565" s="912" t="s">
        <v>71</v>
      </c>
      <c r="G565" s="912">
        <v>36.409951</v>
      </c>
      <c r="H565" s="912">
        <v>-114.911931</v>
      </c>
      <c r="I565" s="914">
        <v>5.6882353880999998</v>
      </c>
      <c r="J565" s="912" t="s">
        <v>103</v>
      </c>
      <c r="K565" s="912" t="s">
        <v>830</v>
      </c>
      <c r="L565" s="915">
        <v>136.9</v>
      </c>
      <c r="M565" s="915">
        <v>100</v>
      </c>
      <c r="N565" s="915">
        <v>1.369</v>
      </c>
      <c r="O565" s="912" t="s">
        <v>180</v>
      </c>
      <c r="P565" s="912" t="s">
        <v>805</v>
      </c>
      <c r="Q565" s="912" t="s">
        <v>180</v>
      </c>
      <c r="R565" s="912">
        <v>180</v>
      </c>
      <c r="AH565" s="917">
        <v>0.33698744292237442</v>
      </c>
      <c r="AI565" s="917">
        <v>0.33029794520547945</v>
      </c>
      <c r="AJ565" s="918">
        <v>28.072532760548</v>
      </c>
      <c r="AK565" s="918">
        <v>3.6433519909999998</v>
      </c>
      <c r="AL565" s="919">
        <v>41.996760280273485</v>
      </c>
      <c r="AM565" s="919">
        <v>59.458813071431692</v>
      </c>
    </row>
    <row r="566" spans="1:39" x14ac:dyDescent="0.4">
      <c r="A566" s="912">
        <v>61510</v>
      </c>
      <c r="B566" s="912" t="s">
        <v>1397</v>
      </c>
      <c r="C566" s="913">
        <v>43099</v>
      </c>
      <c r="D566" s="912">
        <v>2017</v>
      </c>
      <c r="E566" s="912" t="s">
        <v>5</v>
      </c>
      <c r="F566" s="912" t="s">
        <v>43</v>
      </c>
      <c r="G566" s="912">
        <v>43.317110999999997</v>
      </c>
      <c r="H566" s="912">
        <v>-77.743640999999997</v>
      </c>
      <c r="I566" s="914">
        <v>3.7028015982000002</v>
      </c>
      <c r="J566" s="912" t="s">
        <v>103</v>
      </c>
      <c r="K566" s="912" t="s">
        <v>828</v>
      </c>
      <c r="L566" s="915">
        <v>8.4</v>
      </c>
      <c r="M566" s="915">
        <v>6</v>
      </c>
      <c r="N566" s="915">
        <v>1.4</v>
      </c>
      <c r="O566" s="912" t="s">
        <v>831</v>
      </c>
      <c r="P566" s="912" t="s">
        <v>831</v>
      </c>
      <c r="Q566" s="912">
        <v>20</v>
      </c>
      <c r="R566" s="912">
        <v>180</v>
      </c>
      <c r="AH566" s="917">
        <v>0.16769406392694064</v>
      </c>
      <c r="AI566" s="917">
        <v>0.1699581430745814</v>
      </c>
      <c r="AJ566" s="918">
        <v>21.367643518476601</v>
      </c>
      <c r="AK566" s="918">
        <v>2.9015087926436398</v>
      </c>
      <c r="AM566" s="919">
        <v>102.15108843940864</v>
      </c>
    </row>
    <row r="567" spans="1:39" x14ac:dyDescent="0.4">
      <c r="A567" s="912">
        <v>61487</v>
      </c>
      <c r="B567" s="912" t="s">
        <v>1398</v>
      </c>
      <c r="C567" s="913">
        <v>43099</v>
      </c>
      <c r="D567" s="912">
        <v>2017</v>
      </c>
      <c r="E567" s="912" t="s">
        <v>5</v>
      </c>
      <c r="F567" s="912" t="s">
        <v>43</v>
      </c>
      <c r="G567" s="912">
        <v>40.732410999999999</v>
      </c>
      <c r="H567" s="912">
        <v>-73.375660999999994</v>
      </c>
      <c r="I567" s="914">
        <v>4.0162671232999996</v>
      </c>
      <c r="J567" s="912" t="s">
        <v>103</v>
      </c>
      <c r="K567" s="912" t="s">
        <v>828</v>
      </c>
      <c r="L567" s="915">
        <v>10.62</v>
      </c>
      <c r="M567" s="915">
        <v>9</v>
      </c>
      <c r="N567" s="915">
        <v>1.18</v>
      </c>
      <c r="O567" s="912" t="s">
        <v>831</v>
      </c>
      <c r="P567" s="912" t="s">
        <v>831</v>
      </c>
      <c r="Q567" s="912">
        <v>20</v>
      </c>
      <c r="R567" s="912">
        <v>180</v>
      </c>
      <c r="AH567" s="917">
        <v>0.17091577879249112</v>
      </c>
      <c r="AI567" s="917">
        <v>0.17692795535261291</v>
      </c>
      <c r="AJ567" s="918">
        <v>34.371876163807897</v>
      </c>
      <c r="AK567" s="918">
        <v>10.316586328725</v>
      </c>
      <c r="AM567" s="919">
        <v>111.68956637782898</v>
      </c>
    </row>
    <row r="568" spans="1:39" x14ac:dyDescent="0.4">
      <c r="A568" s="912">
        <v>60622</v>
      </c>
      <c r="B568" s="912" t="s">
        <v>1399</v>
      </c>
      <c r="C568" s="913">
        <v>42754</v>
      </c>
      <c r="D568" s="912">
        <v>2017</v>
      </c>
      <c r="E568" s="912" t="s">
        <v>1</v>
      </c>
      <c r="F568" s="912" t="s">
        <v>570</v>
      </c>
      <c r="G568" s="912">
        <v>41.396141</v>
      </c>
      <c r="H568" s="912">
        <v>-83.581470999999993</v>
      </c>
      <c r="I568" s="914">
        <v>3.8422835616</v>
      </c>
      <c r="J568" s="912" t="s">
        <v>103</v>
      </c>
      <c r="K568" s="912" t="s">
        <v>828</v>
      </c>
      <c r="L568" s="915">
        <v>28.7</v>
      </c>
      <c r="M568" s="915">
        <v>20</v>
      </c>
      <c r="N568" s="915">
        <v>1.4350000000000001</v>
      </c>
      <c r="O568" s="912" t="s">
        <v>180</v>
      </c>
      <c r="P568" s="912" t="s">
        <v>805</v>
      </c>
      <c r="Q568" s="912" t="s">
        <v>180</v>
      </c>
      <c r="R568" s="912">
        <v>180</v>
      </c>
      <c r="AH568" s="917">
        <v>0.23930936073059356</v>
      </c>
      <c r="AI568" s="917">
        <v>0.21240296803652969</v>
      </c>
      <c r="AJ568" s="918">
        <v>30.0786039896294</v>
      </c>
      <c r="AK568" s="918">
        <v>18.359400010577499</v>
      </c>
      <c r="AM568" s="919">
        <v>77.446985571618114</v>
      </c>
    </row>
    <row r="569" spans="1:39" x14ac:dyDescent="0.4">
      <c r="A569" s="912">
        <v>61614</v>
      </c>
      <c r="B569" s="912" t="s">
        <v>1400</v>
      </c>
      <c r="C569" s="913">
        <v>42885</v>
      </c>
      <c r="D569" s="912">
        <v>2017</v>
      </c>
      <c r="E569" s="912" t="s">
        <v>3</v>
      </c>
      <c r="F569" s="912" t="s">
        <v>60</v>
      </c>
      <c r="G569" s="912">
        <v>34.898099999999999</v>
      </c>
      <c r="H569" s="912">
        <v>-98.227869999999996</v>
      </c>
      <c r="I569" s="914">
        <v>4.8015678081999997</v>
      </c>
      <c r="J569" s="912" t="s">
        <v>103</v>
      </c>
      <c r="K569" s="912" t="s">
        <v>828</v>
      </c>
      <c r="L569" s="915">
        <v>6.4</v>
      </c>
      <c r="M569" s="915">
        <v>5.0010000000000003</v>
      </c>
      <c r="N569" s="915">
        <v>1.27974405118976</v>
      </c>
      <c r="O569" s="912" t="s">
        <v>180</v>
      </c>
      <c r="P569" s="912" t="s">
        <v>805</v>
      </c>
      <c r="Q569" s="912" t="s">
        <v>180</v>
      </c>
      <c r="R569" s="912">
        <v>180</v>
      </c>
      <c r="AH569" s="917">
        <v>0.23054794520547944</v>
      </c>
      <c r="AI569" s="917">
        <v>0.22751141552511411</v>
      </c>
      <c r="AJ569" s="918">
        <v>28.670403289741799</v>
      </c>
      <c r="AK569" s="918">
        <v>27.7618264879275</v>
      </c>
      <c r="AM569" s="919">
        <v>51.985676667563368</v>
      </c>
    </row>
    <row r="570" spans="1:39" x14ac:dyDescent="0.4">
      <c r="A570" s="912">
        <v>61559</v>
      </c>
      <c r="B570" s="912" t="s">
        <v>1401</v>
      </c>
      <c r="C570" s="913">
        <v>43099</v>
      </c>
      <c r="D570" s="912">
        <v>2017</v>
      </c>
      <c r="E570" s="912" t="s">
        <v>99</v>
      </c>
      <c r="F570" s="912" t="s">
        <v>42</v>
      </c>
      <c r="G570" s="912">
        <v>42.238970999999999</v>
      </c>
      <c r="H570" s="912">
        <v>-121.584171</v>
      </c>
      <c r="I570" s="914">
        <v>4.7318499999999997</v>
      </c>
      <c r="J570" s="912" t="s">
        <v>103</v>
      </c>
      <c r="K570" s="912" t="s">
        <v>828</v>
      </c>
      <c r="L570" s="915">
        <v>11.162879999999999</v>
      </c>
      <c r="M570" s="915">
        <v>8</v>
      </c>
      <c r="N570" s="915">
        <v>1.3953599999999999</v>
      </c>
      <c r="O570" s="912" t="s">
        <v>180</v>
      </c>
      <c r="P570" s="912" t="s">
        <v>805</v>
      </c>
      <c r="Q570" s="912" t="s">
        <v>180</v>
      </c>
      <c r="R570" s="912">
        <v>180</v>
      </c>
      <c r="AH570" s="917">
        <v>0.20709189497716893</v>
      </c>
      <c r="AI570" s="917">
        <v>0.25766267123287667</v>
      </c>
      <c r="AJ570" s="918"/>
      <c r="AK570" s="918"/>
      <c r="AM570" s="919">
        <v>35.030009576002691</v>
      </c>
    </row>
    <row r="571" spans="1:39" x14ac:dyDescent="0.4">
      <c r="A571" s="912">
        <v>61580</v>
      </c>
      <c r="B571" s="912" t="s">
        <v>1402</v>
      </c>
      <c r="C571" s="913">
        <v>43099</v>
      </c>
      <c r="D571" s="912">
        <v>2017</v>
      </c>
      <c r="E571" s="912" t="s">
        <v>99</v>
      </c>
      <c r="F571" s="912" t="s">
        <v>42</v>
      </c>
      <c r="G571" s="912">
        <v>44.194640999999997</v>
      </c>
      <c r="H571" s="912">
        <v>-121.229501</v>
      </c>
      <c r="I571" s="914">
        <v>4.4736374429000003</v>
      </c>
      <c r="J571" s="912" t="s">
        <v>103</v>
      </c>
      <c r="K571" s="912" t="s">
        <v>828</v>
      </c>
      <c r="L571" s="915">
        <v>14</v>
      </c>
      <c r="M571" s="915">
        <v>9.9</v>
      </c>
      <c r="N571" s="915">
        <v>1.4141414141414099</v>
      </c>
      <c r="O571" s="912" t="s">
        <v>831</v>
      </c>
      <c r="P571" s="912" t="s">
        <v>831</v>
      </c>
      <c r="Q571" s="912">
        <v>28</v>
      </c>
      <c r="R571" s="912">
        <v>180</v>
      </c>
      <c r="AH571" s="917">
        <v>0.23710852820441852</v>
      </c>
      <c r="AI571" s="917">
        <v>0.22209538305428708</v>
      </c>
      <c r="AJ571" s="918"/>
      <c r="AK571" s="918"/>
      <c r="AM571" s="919">
        <v>75.500526054745038</v>
      </c>
    </row>
    <row r="572" spans="1:39" x14ac:dyDescent="0.4">
      <c r="A572" s="912">
        <v>61560</v>
      </c>
      <c r="B572" s="912" t="s">
        <v>1403</v>
      </c>
      <c r="C572" s="913">
        <v>43099</v>
      </c>
      <c r="D572" s="912">
        <v>2017</v>
      </c>
      <c r="E572" s="912" t="s">
        <v>99</v>
      </c>
      <c r="F572" s="912" t="s">
        <v>42</v>
      </c>
      <c r="G572" s="912">
        <v>42.401021</v>
      </c>
      <c r="H572" s="912">
        <v>-122.831171</v>
      </c>
      <c r="I572" s="914">
        <v>4.5372792236999997</v>
      </c>
      <c r="J572" s="912" t="s">
        <v>103</v>
      </c>
      <c r="K572" s="912" t="s">
        <v>828</v>
      </c>
      <c r="L572" s="915">
        <v>13.061</v>
      </c>
      <c r="M572" s="915">
        <v>9.9</v>
      </c>
      <c r="N572" s="915">
        <v>1.3192929292929201</v>
      </c>
      <c r="O572" s="912" t="s">
        <v>180</v>
      </c>
      <c r="P572" s="912" t="s">
        <v>805</v>
      </c>
      <c r="Q572" s="912" t="s">
        <v>180</v>
      </c>
      <c r="R572" s="912">
        <v>180</v>
      </c>
      <c r="AH572" s="917">
        <v>0.21544209215442089</v>
      </c>
      <c r="AI572" s="917">
        <v>0.21752917300862498</v>
      </c>
      <c r="AJ572" s="918"/>
      <c r="AK572" s="918"/>
      <c r="AM572" s="919">
        <v>53.41825388937368</v>
      </c>
    </row>
    <row r="573" spans="1:39" x14ac:dyDescent="0.4">
      <c r="A573" s="912">
        <v>61201</v>
      </c>
      <c r="B573" s="912" t="s">
        <v>1404</v>
      </c>
      <c r="C573" s="913">
        <v>43099</v>
      </c>
      <c r="D573" s="912">
        <v>2017</v>
      </c>
      <c r="E573" s="912" t="s">
        <v>99</v>
      </c>
      <c r="F573" s="912" t="s">
        <v>42</v>
      </c>
      <c r="G573" s="912">
        <v>42.022241000000001</v>
      </c>
      <c r="H573" s="912">
        <v>-121.423221</v>
      </c>
      <c r="I573" s="914">
        <v>4.7639027396999998</v>
      </c>
      <c r="J573" s="912" t="s">
        <v>103</v>
      </c>
      <c r="K573" s="912" t="s">
        <v>828</v>
      </c>
      <c r="L573" s="915">
        <v>13</v>
      </c>
      <c r="M573" s="915">
        <v>10</v>
      </c>
      <c r="N573" s="915">
        <v>1.3</v>
      </c>
      <c r="O573" s="912" t="s">
        <v>180</v>
      </c>
      <c r="P573" s="912" t="s">
        <v>805</v>
      </c>
      <c r="Q573" s="912" t="s">
        <v>180</v>
      </c>
      <c r="R573" s="912">
        <v>180</v>
      </c>
      <c r="AH573" s="917">
        <v>0.25273972602739725</v>
      </c>
      <c r="AI573" s="917">
        <v>0.2841095890410959</v>
      </c>
      <c r="AJ573" s="918"/>
      <c r="AK573" s="918"/>
      <c r="AM573" s="919">
        <v>60.567228838517551</v>
      </c>
    </row>
    <row r="574" spans="1:39" x14ac:dyDescent="0.4">
      <c r="A574" s="912">
        <v>61430</v>
      </c>
      <c r="B574" s="912" t="s">
        <v>1405</v>
      </c>
      <c r="C574" s="913">
        <v>43099</v>
      </c>
      <c r="D574" s="912">
        <v>2017</v>
      </c>
      <c r="E574" s="912" t="s">
        <v>99</v>
      </c>
      <c r="F574" s="912" t="s">
        <v>42</v>
      </c>
      <c r="G574" s="912">
        <v>42.208987999999998</v>
      </c>
      <c r="H574" s="912">
        <v>-120.3678</v>
      </c>
      <c r="I574" s="914">
        <v>4.7124636985999997</v>
      </c>
      <c r="J574" s="912" t="s">
        <v>103</v>
      </c>
      <c r="K574" s="912" t="s">
        <v>828</v>
      </c>
      <c r="L574" s="915">
        <v>13</v>
      </c>
      <c r="M574" s="915">
        <v>10</v>
      </c>
      <c r="N574" s="915">
        <v>1.3</v>
      </c>
      <c r="O574" s="912" t="s">
        <v>180</v>
      </c>
      <c r="P574" s="912" t="s">
        <v>805</v>
      </c>
      <c r="Q574" s="912" t="s">
        <v>180</v>
      </c>
      <c r="R574" s="912">
        <v>180</v>
      </c>
      <c r="AH574" s="917">
        <v>0.27344748858447487</v>
      </c>
      <c r="AI574" s="917">
        <v>0.27906392694063925</v>
      </c>
      <c r="AJ574" s="918"/>
      <c r="AK574" s="918"/>
      <c r="AM574" s="919">
        <v>62.646708295854658</v>
      </c>
    </row>
    <row r="575" spans="1:39" x14ac:dyDescent="0.4">
      <c r="A575" s="912">
        <v>61048</v>
      </c>
      <c r="B575" s="912" t="s">
        <v>1406</v>
      </c>
      <c r="C575" s="913">
        <v>43035</v>
      </c>
      <c r="D575" s="912">
        <v>2017</v>
      </c>
      <c r="E575" s="912" t="s">
        <v>99</v>
      </c>
      <c r="F575" s="912" t="s">
        <v>42</v>
      </c>
      <c r="G575" s="912">
        <v>44.184210999999998</v>
      </c>
      <c r="H575" s="912">
        <v>-120.917331</v>
      </c>
      <c r="I575" s="914">
        <v>4.4842189497999998</v>
      </c>
      <c r="J575" s="912" t="s">
        <v>103</v>
      </c>
      <c r="K575" s="912" t="s">
        <v>828</v>
      </c>
      <c r="L575" s="915">
        <v>71</v>
      </c>
      <c r="M575" s="915">
        <v>56</v>
      </c>
      <c r="N575" s="915">
        <v>1.2678571428571399</v>
      </c>
      <c r="O575" s="912" t="s">
        <v>180</v>
      </c>
      <c r="P575" s="912" t="s">
        <v>805</v>
      </c>
      <c r="Q575" s="912" t="s">
        <v>180</v>
      </c>
      <c r="R575" s="912">
        <v>180</v>
      </c>
      <c r="AH575" s="917">
        <v>0.25808463796477493</v>
      </c>
      <c r="AI575" s="917">
        <v>0.25692881604696671</v>
      </c>
      <c r="AJ575" s="918"/>
      <c r="AK575" s="918"/>
      <c r="AL575" s="919">
        <v>49.721481594731053</v>
      </c>
      <c r="AM575" s="919">
        <v>58.722970569993237</v>
      </c>
    </row>
    <row r="576" spans="1:39" x14ac:dyDescent="0.4">
      <c r="A576" s="912">
        <v>61327</v>
      </c>
      <c r="B576" s="912" t="s">
        <v>1407</v>
      </c>
      <c r="C576" s="913">
        <v>43099</v>
      </c>
      <c r="D576" s="912">
        <v>2017</v>
      </c>
      <c r="E576" s="912" t="s">
        <v>100</v>
      </c>
      <c r="F576" s="912" t="s">
        <v>563</v>
      </c>
      <c r="G576" s="912">
        <v>33.237470999999999</v>
      </c>
      <c r="H576" s="912">
        <v>-81.350720999999993</v>
      </c>
      <c r="I576" s="914">
        <v>4.636833105</v>
      </c>
      <c r="J576" s="912" t="s">
        <v>103</v>
      </c>
      <c r="K576" s="912" t="s">
        <v>828</v>
      </c>
      <c r="L576" s="915">
        <v>7.6486400000000003</v>
      </c>
      <c r="M576" s="915">
        <v>5.44</v>
      </c>
      <c r="N576" s="915">
        <v>1.4059999999999999</v>
      </c>
      <c r="O576" s="912" t="s">
        <v>180</v>
      </c>
      <c r="P576" s="912" t="s">
        <v>805</v>
      </c>
      <c r="Q576" s="912" t="s">
        <v>180</v>
      </c>
      <c r="R576" s="912">
        <v>180</v>
      </c>
      <c r="AH576" s="917">
        <v>0.24260089309696478</v>
      </c>
      <c r="AI576" s="917">
        <v>0.22705143701316138</v>
      </c>
      <c r="AJ576" s="918"/>
      <c r="AK576" s="918"/>
      <c r="AM576" s="919">
        <v>50.371538316369325</v>
      </c>
    </row>
    <row r="577" spans="1:39" x14ac:dyDescent="0.4">
      <c r="A577" s="912">
        <v>61325</v>
      </c>
      <c r="B577" s="912" t="s">
        <v>1408</v>
      </c>
      <c r="C577" s="913">
        <v>42978</v>
      </c>
      <c r="D577" s="912">
        <v>2017</v>
      </c>
      <c r="E577" s="912" t="s">
        <v>100</v>
      </c>
      <c r="F577" s="912" t="s">
        <v>563</v>
      </c>
      <c r="G577" s="912">
        <v>32.878999999999998</v>
      </c>
      <c r="H577" s="912">
        <v>-81.132999999999996</v>
      </c>
      <c r="I577" s="914">
        <v>4.6632315067999999</v>
      </c>
      <c r="J577" s="912" t="s">
        <v>103</v>
      </c>
      <c r="K577" s="912" t="s">
        <v>828</v>
      </c>
      <c r="L577" s="915">
        <v>9.91</v>
      </c>
      <c r="M577" s="915">
        <v>6.8</v>
      </c>
      <c r="N577" s="915">
        <v>1.4573529411764701</v>
      </c>
      <c r="O577" s="912" t="s">
        <v>180</v>
      </c>
      <c r="P577" s="912" t="s">
        <v>805</v>
      </c>
      <c r="Q577" s="912" t="s">
        <v>180</v>
      </c>
      <c r="R577" s="912">
        <v>180</v>
      </c>
      <c r="AH577" s="917">
        <v>0.23546199301638462</v>
      </c>
      <c r="AI577" s="917">
        <v>0.22070574805264573</v>
      </c>
      <c r="AJ577" s="918"/>
      <c r="AK577" s="918"/>
      <c r="AM577" s="919">
        <v>51.506700115026661</v>
      </c>
    </row>
    <row r="578" spans="1:39" x14ac:dyDescent="0.4">
      <c r="A578" s="912">
        <v>61523</v>
      </c>
      <c r="B578" s="912" t="s">
        <v>1409</v>
      </c>
      <c r="C578" s="913">
        <v>43099</v>
      </c>
      <c r="D578" s="912">
        <v>2017</v>
      </c>
      <c r="E578" s="912" t="s">
        <v>100</v>
      </c>
      <c r="F578" s="912" t="s">
        <v>563</v>
      </c>
      <c r="G578" s="912">
        <v>33.022691000000002</v>
      </c>
      <c r="H578" s="912">
        <v>-81.292800999999997</v>
      </c>
      <c r="I578" s="914">
        <v>4.6570235159999998</v>
      </c>
      <c r="J578" s="912" t="s">
        <v>103</v>
      </c>
      <c r="K578" s="912" t="s">
        <v>828</v>
      </c>
      <c r="L578" s="915">
        <v>11.39</v>
      </c>
      <c r="M578" s="915">
        <v>8.16</v>
      </c>
      <c r="N578" s="915">
        <v>1.3958333333333299</v>
      </c>
      <c r="O578" s="912" t="s">
        <v>180</v>
      </c>
      <c r="P578" s="912" t="s">
        <v>805</v>
      </c>
      <c r="Q578" s="912" t="s">
        <v>180</v>
      </c>
      <c r="R578" s="912">
        <v>180</v>
      </c>
      <c r="AH578" s="917">
        <v>0.25529646790222937</v>
      </c>
      <c r="AI578" s="917">
        <v>0.24271980481690392</v>
      </c>
      <c r="AJ578" s="918"/>
      <c r="AK578" s="918"/>
      <c r="AM578" s="919">
        <v>43.903996196791525</v>
      </c>
    </row>
    <row r="579" spans="1:39" x14ac:dyDescent="0.4">
      <c r="A579" s="912">
        <v>61324</v>
      </c>
      <c r="B579" s="912" t="s">
        <v>1410</v>
      </c>
      <c r="C579" s="913">
        <v>42978</v>
      </c>
      <c r="D579" s="912">
        <v>2017</v>
      </c>
      <c r="E579" s="912" t="s">
        <v>100</v>
      </c>
      <c r="F579" s="912" t="s">
        <v>563</v>
      </c>
      <c r="G579" s="912">
        <v>33.790410999999999</v>
      </c>
      <c r="H579" s="912">
        <v>-81.265570999999994</v>
      </c>
      <c r="I579" s="914">
        <v>4.5642771689000003</v>
      </c>
      <c r="J579" s="912" t="s">
        <v>103</v>
      </c>
      <c r="K579" s="912" t="s">
        <v>828</v>
      </c>
      <c r="L579" s="915">
        <v>11.84</v>
      </c>
      <c r="M579" s="915">
        <v>8.16</v>
      </c>
      <c r="N579" s="915">
        <v>1.45098039215686</v>
      </c>
      <c r="O579" s="912" t="s">
        <v>180</v>
      </c>
      <c r="P579" s="912" t="s">
        <v>805</v>
      </c>
      <c r="Q579" s="912" t="s">
        <v>180</v>
      </c>
      <c r="R579" s="912">
        <v>180</v>
      </c>
      <c r="AH579" s="917">
        <v>0.25816433879487871</v>
      </c>
      <c r="AI579" s="917">
        <v>0.24869337004208075</v>
      </c>
      <c r="AJ579" s="918"/>
      <c r="AK579" s="918"/>
      <c r="AL579" s="919">
        <v>46.109924925240151</v>
      </c>
      <c r="AM579" s="919">
        <v>39.907608437713975</v>
      </c>
    </row>
    <row r="580" spans="1:39" x14ac:dyDescent="0.4">
      <c r="A580" s="912">
        <v>60659</v>
      </c>
      <c r="B580" s="912" t="s">
        <v>1411</v>
      </c>
      <c r="C580" s="913">
        <v>42916</v>
      </c>
      <c r="D580" s="912">
        <v>2017</v>
      </c>
      <c r="E580" s="912" t="s">
        <v>100</v>
      </c>
      <c r="F580" s="912" t="s">
        <v>563</v>
      </c>
      <c r="G580" s="912">
        <v>32.466681000000001</v>
      </c>
      <c r="H580" s="912">
        <v>-80.961461</v>
      </c>
      <c r="I580" s="914">
        <v>4.6799404109999996</v>
      </c>
      <c r="J580" s="912" t="s">
        <v>103</v>
      </c>
      <c r="K580" s="912" t="s">
        <v>828</v>
      </c>
      <c r="L580" s="915">
        <v>12.2</v>
      </c>
      <c r="M580" s="915">
        <v>10</v>
      </c>
      <c r="N580" s="915">
        <v>1.22</v>
      </c>
      <c r="O580" s="912" t="s">
        <v>180</v>
      </c>
      <c r="P580" s="912" t="s">
        <v>805</v>
      </c>
      <c r="Q580" s="912" t="s">
        <v>180</v>
      </c>
      <c r="R580" s="912">
        <v>180</v>
      </c>
      <c r="AH580" s="917">
        <v>0.22992009132420091</v>
      </c>
      <c r="AI580" s="917">
        <v>0.22595890410958905</v>
      </c>
      <c r="AJ580" s="918"/>
      <c r="AK580" s="918"/>
      <c r="AM580" s="919">
        <v>60.079031072953377</v>
      </c>
    </row>
    <row r="581" spans="1:39" x14ac:dyDescent="0.4">
      <c r="A581" s="912">
        <v>61529</v>
      </c>
      <c r="B581" s="912" t="s">
        <v>1412</v>
      </c>
      <c r="C581" s="913">
        <v>43099</v>
      </c>
      <c r="D581" s="912">
        <v>2017</v>
      </c>
      <c r="E581" s="912" t="s">
        <v>100</v>
      </c>
      <c r="F581" s="912" t="s">
        <v>563</v>
      </c>
      <c r="G581" s="912">
        <v>32.727111000000001</v>
      </c>
      <c r="H581" s="912">
        <v>-81.252640999999997</v>
      </c>
      <c r="I581" s="914">
        <v>4.6653315068000003</v>
      </c>
      <c r="J581" s="912" t="s">
        <v>103</v>
      </c>
      <c r="K581" s="912" t="s">
        <v>828</v>
      </c>
      <c r="L581" s="915">
        <v>14.795299999999999</v>
      </c>
      <c r="M581" s="915">
        <v>10.199999999999999</v>
      </c>
      <c r="N581" s="915">
        <v>1.4505196078431299</v>
      </c>
      <c r="O581" s="912" t="s">
        <v>831</v>
      </c>
      <c r="P581" s="912" t="s">
        <v>831</v>
      </c>
      <c r="Q581" s="912">
        <v>20</v>
      </c>
      <c r="R581" s="912">
        <v>180</v>
      </c>
      <c r="AI581" s="917">
        <v>0.22550138776971976</v>
      </c>
      <c r="AJ581" s="918"/>
      <c r="AK581" s="918"/>
      <c r="AM581" s="919">
        <v>56.816585697276331</v>
      </c>
    </row>
    <row r="582" spans="1:39" x14ac:dyDescent="0.4">
      <c r="A582" s="912">
        <v>60293</v>
      </c>
      <c r="B582" s="912" t="s">
        <v>1413</v>
      </c>
      <c r="C582" s="913">
        <v>42948</v>
      </c>
      <c r="D582" s="912">
        <v>2017</v>
      </c>
      <c r="E582" s="912" t="s">
        <v>100</v>
      </c>
      <c r="F582" s="912" t="s">
        <v>563</v>
      </c>
      <c r="G582" s="912">
        <v>33.686931000000001</v>
      </c>
      <c r="H582" s="912">
        <v>-80.760491000000002</v>
      </c>
      <c r="I582" s="914">
        <v>4.6064006848999997</v>
      </c>
      <c r="J582" s="912" t="s">
        <v>103</v>
      </c>
      <c r="K582" s="912" t="s">
        <v>828</v>
      </c>
      <c r="L582" s="915">
        <v>14.79</v>
      </c>
      <c r="M582" s="915">
        <v>10.199999999999999</v>
      </c>
      <c r="N582" s="915">
        <v>1.45</v>
      </c>
      <c r="O582" s="912" t="s">
        <v>180</v>
      </c>
      <c r="P582" s="912" t="s">
        <v>805</v>
      </c>
      <c r="Q582" s="912" t="s">
        <v>180</v>
      </c>
      <c r="R582" s="912">
        <v>180</v>
      </c>
      <c r="AH582" s="917">
        <v>0.24797430387680186</v>
      </c>
      <c r="AI582" s="917">
        <v>0.2367826125884144</v>
      </c>
      <c r="AJ582" s="918"/>
      <c r="AK582" s="918"/>
      <c r="AM582" s="919">
        <v>41.289078404076704</v>
      </c>
    </row>
    <row r="583" spans="1:39" x14ac:dyDescent="0.4">
      <c r="A583" s="912">
        <v>61748</v>
      </c>
      <c r="B583" s="912" t="s">
        <v>1414</v>
      </c>
      <c r="C583" s="913">
        <v>43099</v>
      </c>
      <c r="D583" s="912">
        <v>2017</v>
      </c>
      <c r="E583" s="912" t="s">
        <v>100</v>
      </c>
      <c r="F583" s="912" t="s">
        <v>563</v>
      </c>
      <c r="G583" s="912">
        <v>32.948709999999998</v>
      </c>
      <c r="H583" s="912">
        <v>-81.216261000000003</v>
      </c>
      <c r="I583" s="914">
        <v>4.6610369863000001</v>
      </c>
      <c r="J583" s="912" t="s">
        <v>103</v>
      </c>
      <c r="K583" s="912" t="s">
        <v>828</v>
      </c>
      <c r="L583" s="915">
        <v>14.2</v>
      </c>
      <c r="M583" s="915">
        <v>10.199999999999999</v>
      </c>
      <c r="N583" s="915">
        <v>1.39215686274509</v>
      </c>
      <c r="O583" s="912" t="s">
        <v>180</v>
      </c>
      <c r="P583" s="912" t="s">
        <v>805</v>
      </c>
      <c r="Q583" s="912" t="s">
        <v>180</v>
      </c>
      <c r="R583" s="912">
        <v>180</v>
      </c>
      <c r="AH583" s="917">
        <v>0.21087384725579733</v>
      </c>
      <c r="AI583" s="917">
        <v>0.22563568806518042</v>
      </c>
      <c r="AJ583" s="918"/>
      <c r="AK583" s="918"/>
      <c r="AM583" s="919">
        <v>67.53216336451068</v>
      </c>
    </row>
    <row r="584" spans="1:39" x14ac:dyDescent="0.4">
      <c r="A584" s="912">
        <v>61522</v>
      </c>
      <c r="B584" s="912" t="s">
        <v>1415</v>
      </c>
      <c r="C584" s="913">
        <v>43099</v>
      </c>
      <c r="D584" s="912">
        <v>2017</v>
      </c>
      <c r="E584" s="912" t="s">
        <v>100</v>
      </c>
      <c r="F584" s="912" t="s">
        <v>563</v>
      </c>
      <c r="G584" s="912">
        <v>33.794981</v>
      </c>
      <c r="H584" s="912">
        <v>-81.262111000000004</v>
      </c>
      <c r="I584" s="914">
        <v>4.5642771689000003</v>
      </c>
      <c r="J584" s="912" t="s">
        <v>103</v>
      </c>
      <c r="K584" s="912" t="s">
        <v>828</v>
      </c>
      <c r="L584" s="915">
        <v>15.22</v>
      </c>
      <c r="M584" s="915">
        <v>10.88</v>
      </c>
      <c r="N584" s="915">
        <v>1.3988970588235199</v>
      </c>
      <c r="O584" s="912" t="s">
        <v>180</v>
      </c>
      <c r="P584" s="912" t="s">
        <v>805</v>
      </c>
      <c r="Q584" s="912" t="s">
        <v>180</v>
      </c>
      <c r="R584" s="912">
        <v>180</v>
      </c>
      <c r="AH584" s="917">
        <v>0.24481474952994897</v>
      </c>
      <c r="AI584" s="917">
        <v>0.24163560972334136</v>
      </c>
      <c r="AJ584" s="918"/>
      <c r="AK584" s="918"/>
      <c r="AM584" s="919">
        <v>31.939003984463461</v>
      </c>
    </row>
    <row r="585" spans="1:39" x14ac:dyDescent="0.4">
      <c r="A585" s="912">
        <v>61521</v>
      </c>
      <c r="B585" s="912" t="s">
        <v>1416</v>
      </c>
      <c r="C585" s="913">
        <v>43099</v>
      </c>
      <c r="D585" s="912">
        <v>2017</v>
      </c>
      <c r="E585" s="912" t="s">
        <v>100</v>
      </c>
      <c r="F585" s="912" t="s">
        <v>563</v>
      </c>
      <c r="G585" s="912">
        <v>33.791651000000002</v>
      </c>
      <c r="H585" s="912">
        <v>-81.256850999999997</v>
      </c>
      <c r="I585" s="914">
        <v>4.5642771689000003</v>
      </c>
      <c r="J585" s="912" t="s">
        <v>103</v>
      </c>
      <c r="K585" s="912" t="s">
        <v>828</v>
      </c>
      <c r="L585" s="915">
        <v>15.22</v>
      </c>
      <c r="M585" s="915">
        <v>10.88</v>
      </c>
      <c r="N585" s="915">
        <v>1.3988970588235199</v>
      </c>
      <c r="O585" s="912" t="s">
        <v>180</v>
      </c>
      <c r="P585" s="912" t="s">
        <v>805</v>
      </c>
      <c r="Q585" s="912" t="s">
        <v>180</v>
      </c>
      <c r="R585" s="912">
        <v>180</v>
      </c>
      <c r="AH585" s="917">
        <v>0.23425958568358846</v>
      </c>
      <c r="AI585" s="917">
        <v>0.24582200174590377</v>
      </c>
      <c r="AJ585" s="918"/>
      <c r="AK585" s="918"/>
      <c r="AM585" s="919">
        <v>31.429034331153503</v>
      </c>
    </row>
    <row r="586" spans="1:39" x14ac:dyDescent="0.4">
      <c r="A586" s="912">
        <v>61489</v>
      </c>
      <c r="B586" s="912" t="s">
        <v>1417</v>
      </c>
      <c r="C586" s="913">
        <v>43099</v>
      </c>
      <c r="D586" s="912">
        <v>2017</v>
      </c>
      <c r="E586" s="912" t="s">
        <v>100</v>
      </c>
      <c r="F586" s="912" t="s">
        <v>563</v>
      </c>
      <c r="G586" s="912">
        <v>33.577421000000001</v>
      </c>
      <c r="H586" s="912">
        <v>-80.706109999999995</v>
      </c>
      <c r="I586" s="914">
        <v>4.6261358447000003</v>
      </c>
      <c r="J586" s="912" t="s">
        <v>103</v>
      </c>
      <c r="K586" s="912" t="s">
        <v>828</v>
      </c>
      <c r="L586" s="915">
        <v>27.99</v>
      </c>
      <c r="M586" s="915">
        <v>20</v>
      </c>
      <c r="N586" s="915">
        <v>1.3995</v>
      </c>
      <c r="O586" s="912" t="s">
        <v>180</v>
      </c>
      <c r="P586" s="912" t="s">
        <v>805</v>
      </c>
      <c r="Q586" s="912" t="s">
        <v>180</v>
      </c>
      <c r="R586" s="912">
        <v>180</v>
      </c>
      <c r="AI586" s="917">
        <v>0.24848744292237443</v>
      </c>
      <c r="AJ586" s="918"/>
      <c r="AK586" s="918"/>
      <c r="AM586" s="919">
        <v>49.078883131934816</v>
      </c>
    </row>
    <row r="587" spans="1:39" x14ac:dyDescent="0.4">
      <c r="A587" s="912">
        <v>61498</v>
      </c>
      <c r="B587" s="912" t="s">
        <v>1418</v>
      </c>
      <c r="C587" s="913">
        <v>43099</v>
      </c>
      <c r="D587" s="912">
        <v>2017</v>
      </c>
      <c r="E587" s="912" t="s">
        <v>100</v>
      </c>
      <c r="F587" s="912" t="s">
        <v>563</v>
      </c>
      <c r="G587" s="912">
        <v>32.882091000000003</v>
      </c>
      <c r="H587" s="912">
        <v>-81.136090999999993</v>
      </c>
      <c r="I587" s="914">
        <v>4.6632315067999999</v>
      </c>
      <c r="J587" s="912" t="s">
        <v>103</v>
      </c>
      <c r="K587" s="912" t="s">
        <v>828</v>
      </c>
      <c r="L587" s="915">
        <v>28.09</v>
      </c>
      <c r="M587" s="915">
        <v>20</v>
      </c>
      <c r="N587" s="915">
        <v>1.4045000000000001</v>
      </c>
      <c r="O587" s="912" t="s">
        <v>180</v>
      </c>
      <c r="P587" s="912" t="s">
        <v>805</v>
      </c>
      <c r="Q587" s="912" t="s">
        <v>180</v>
      </c>
      <c r="R587" s="912">
        <v>180</v>
      </c>
      <c r="AI587" s="917">
        <v>0.23851598173515981</v>
      </c>
      <c r="AJ587" s="918"/>
      <c r="AK587" s="918"/>
      <c r="AM587" s="919">
        <v>51.130687689020391</v>
      </c>
    </row>
    <row r="588" spans="1:39" x14ac:dyDescent="0.4">
      <c r="A588" s="912">
        <v>61490</v>
      </c>
      <c r="B588" s="912" t="s">
        <v>1419</v>
      </c>
      <c r="C588" s="913">
        <v>43099</v>
      </c>
      <c r="D588" s="912">
        <v>2017</v>
      </c>
      <c r="E588" s="912" t="s">
        <v>100</v>
      </c>
      <c r="F588" s="912" t="s">
        <v>563</v>
      </c>
      <c r="G588" s="912">
        <v>32.765641000000002</v>
      </c>
      <c r="H588" s="912">
        <v>-81.246060999999997</v>
      </c>
      <c r="I588" s="914">
        <v>4.6653315068000003</v>
      </c>
      <c r="J588" s="912" t="s">
        <v>103</v>
      </c>
      <c r="K588" s="912" t="s">
        <v>828</v>
      </c>
      <c r="L588" s="915">
        <v>27.99</v>
      </c>
      <c r="M588" s="915">
        <v>20.399999999999999</v>
      </c>
      <c r="N588" s="915">
        <v>1.37205882352941</v>
      </c>
      <c r="O588" s="912" t="s">
        <v>180</v>
      </c>
      <c r="P588" s="912" t="s">
        <v>805</v>
      </c>
      <c r="Q588" s="912" t="s">
        <v>180</v>
      </c>
      <c r="R588" s="912">
        <v>180</v>
      </c>
      <c r="AI588" s="917">
        <v>0.21956419554123022</v>
      </c>
      <c r="AJ588" s="918"/>
      <c r="AK588" s="918"/>
      <c r="AL588" s="919">
        <v>43.449736948784007</v>
      </c>
      <c r="AM588" s="919">
        <v>55.016776317292184</v>
      </c>
    </row>
    <row r="589" spans="1:39" x14ac:dyDescent="0.4">
      <c r="A589" s="912">
        <v>60658</v>
      </c>
      <c r="B589" s="912" t="s">
        <v>1420</v>
      </c>
      <c r="C589" s="913">
        <v>43099</v>
      </c>
      <c r="D589" s="912">
        <v>2017</v>
      </c>
      <c r="E589" s="912" t="s">
        <v>100</v>
      </c>
      <c r="F589" s="912" t="s">
        <v>563</v>
      </c>
      <c r="G589" s="912">
        <v>32.635157999999997</v>
      </c>
      <c r="H589" s="912">
        <v>-81.003060000000005</v>
      </c>
      <c r="I589" s="914">
        <v>4.6561385844999998</v>
      </c>
      <c r="J589" s="912" t="s">
        <v>103</v>
      </c>
      <c r="K589" s="912" t="s">
        <v>828</v>
      </c>
      <c r="L589" s="915">
        <v>93.4</v>
      </c>
      <c r="M589" s="915">
        <v>71.400000000000006</v>
      </c>
      <c r="N589" s="915">
        <v>1.3081232492997199</v>
      </c>
      <c r="O589" s="912" t="s">
        <v>180</v>
      </c>
      <c r="P589" s="912" t="s">
        <v>805</v>
      </c>
      <c r="Q589" s="912" t="s">
        <v>180</v>
      </c>
      <c r="R589" s="912">
        <v>180</v>
      </c>
      <c r="AH589" s="917">
        <v>0.23005480731105224</v>
      </c>
      <c r="AI589" s="917">
        <v>0.23059520611897724</v>
      </c>
      <c r="AJ589" s="918"/>
      <c r="AK589" s="918"/>
      <c r="AM589" s="919">
        <v>60.675373042469516</v>
      </c>
    </row>
    <row r="590" spans="1:39" x14ac:dyDescent="0.4">
      <c r="A590" s="912">
        <v>62775</v>
      </c>
      <c r="B590" s="912" t="s">
        <v>1421</v>
      </c>
      <c r="C590" s="913">
        <v>42946</v>
      </c>
      <c r="D590" s="912">
        <v>2017</v>
      </c>
      <c r="E590" s="912" t="s">
        <v>100</v>
      </c>
      <c r="F590" s="912" t="s">
        <v>567</v>
      </c>
      <c r="G590" s="912">
        <v>35.062691000000001</v>
      </c>
      <c r="H590" s="912">
        <v>-89.369270999999998</v>
      </c>
      <c r="I590" s="914">
        <v>4.4097575341999997</v>
      </c>
      <c r="J590" s="912" t="s">
        <v>103</v>
      </c>
      <c r="K590" s="912" t="s">
        <v>828</v>
      </c>
      <c r="L590" s="915">
        <v>20</v>
      </c>
      <c r="M590" s="915">
        <v>15</v>
      </c>
      <c r="N590" s="915">
        <v>1.3333333333333299</v>
      </c>
      <c r="O590" s="912" t="s">
        <v>180</v>
      </c>
      <c r="P590" s="912" t="s">
        <v>805</v>
      </c>
      <c r="R590" s="912">
        <v>184</v>
      </c>
      <c r="AI590" s="917">
        <v>0.21517503805175039</v>
      </c>
      <c r="AJ590" s="918">
        <v>27.4318842522624</v>
      </c>
      <c r="AK590" s="918">
        <v>12.78125125</v>
      </c>
      <c r="AM590" s="919">
        <v>54.639512426183636</v>
      </c>
    </row>
    <row r="591" spans="1:39" x14ac:dyDescent="0.4">
      <c r="A591" s="912">
        <v>60337</v>
      </c>
      <c r="B591" s="912" t="s">
        <v>1422</v>
      </c>
      <c r="C591" s="913">
        <v>43009</v>
      </c>
      <c r="D591" s="912">
        <v>2017</v>
      </c>
      <c r="E591" s="912" t="s">
        <v>100</v>
      </c>
      <c r="F591" s="912" t="s">
        <v>567</v>
      </c>
      <c r="G591" s="912">
        <v>35.577451000000003</v>
      </c>
      <c r="H591" s="912">
        <v>-89.049931000000001</v>
      </c>
      <c r="I591" s="914">
        <v>4.3775164383999998</v>
      </c>
      <c r="J591" s="912" t="s">
        <v>103</v>
      </c>
      <c r="K591" s="912" t="s">
        <v>830</v>
      </c>
      <c r="L591" s="915">
        <v>20</v>
      </c>
      <c r="M591" s="915">
        <v>16</v>
      </c>
      <c r="N591" s="915">
        <v>1.25</v>
      </c>
      <c r="O591" s="912" t="s">
        <v>180</v>
      </c>
      <c r="P591" s="912" t="s">
        <v>805</v>
      </c>
      <c r="Q591" s="912" t="s">
        <v>180</v>
      </c>
      <c r="R591" s="912">
        <v>179</v>
      </c>
      <c r="AH591" s="917">
        <v>0.22066210045662102</v>
      </c>
      <c r="AI591" s="917">
        <v>0.21493293378995434</v>
      </c>
      <c r="AJ591" s="918">
        <v>27.227303339788101</v>
      </c>
      <c r="AK591" s="918">
        <v>12.434178060000001</v>
      </c>
      <c r="AM591" s="919">
        <v>82.130480242917699</v>
      </c>
    </row>
    <row r="592" spans="1:39" x14ac:dyDescent="0.4">
      <c r="A592" s="912">
        <v>61410</v>
      </c>
      <c r="B592" s="912" t="s">
        <v>1423</v>
      </c>
      <c r="C592" s="913">
        <v>43099</v>
      </c>
      <c r="D592" s="912">
        <v>2017</v>
      </c>
      <c r="E592" s="912" t="s">
        <v>2</v>
      </c>
      <c r="F592" s="912" t="s">
        <v>22</v>
      </c>
      <c r="G592" s="912">
        <v>33.616526</v>
      </c>
      <c r="H592" s="912">
        <v>-96.868719999999996</v>
      </c>
      <c r="I592" s="914">
        <v>4.6926662099999996</v>
      </c>
      <c r="J592" s="912" t="s">
        <v>103</v>
      </c>
      <c r="K592" s="912" t="s">
        <v>828</v>
      </c>
      <c r="L592" s="915">
        <v>7.1397000000000004</v>
      </c>
      <c r="M592" s="915">
        <v>5.0010000000000003</v>
      </c>
      <c r="N592" s="915">
        <v>1.4276544691061701</v>
      </c>
      <c r="O592" s="912" t="s">
        <v>180</v>
      </c>
      <c r="P592" s="912" t="s">
        <v>805</v>
      </c>
      <c r="Q592" s="912" t="s">
        <v>180</v>
      </c>
      <c r="R592" s="912">
        <v>180</v>
      </c>
      <c r="AI592" s="917">
        <v>0.25155251141552509</v>
      </c>
      <c r="AJ592" s="918">
        <v>59.622364508264504</v>
      </c>
      <c r="AK592" s="918">
        <v>0</v>
      </c>
      <c r="AM592" s="919">
        <v>61.645209513031084</v>
      </c>
    </row>
    <row r="593" spans="1:39" x14ac:dyDescent="0.4">
      <c r="A593" s="912">
        <v>61411</v>
      </c>
      <c r="B593" s="912" t="s">
        <v>1424</v>
      </c>
      <c r="C593" s="913">
        <v>43099</v>
      </c>
      <c r="D593" s="912">
        <v>2017</v>
      </c>
      <c r="E593" s="912" t="s">
        <v>2</v>
      </c>
      <c r="F593" s="912" t="s">
        <v>22</v>
      </c>
      <c r="G593" s="912">
        <v>33.624853000000002</v>
      </c>
      <c r="H593" s="912">
        <v>-96.867469999999997</v>
      </c>
      <c r="I593" s="914">
        <v>4.6926662099999996</v>
      </c>
      <c r="J593" s="912" t="s">
        <v>103</v>
      </c>
      <c r="K593" s="912" t="s">
        <v>828</v>
      </c>
      <c r="L593" s="915">
        <v>7.1397000000000004</v>
      </c>
      <c r="M593" s="915">
        <v>5.0010000000000003</v>
      </c>
      <c r="N593" s="915">
        <v>1.4276544691061701</v>
      </c>
      <c r="O593" s="912" t="s">
        <v>180</v>
      </c>
      <c r="P593" s="912" t="s">
        <v>805</v>
      </c>
      <c r="Q593" s="912" t="s">
        <v>180</v>
      </c>
      <c r="R593" s="912">
        <v>180</v>
      </c>
      <c r="AI593" s="917">
        <v>0.25109589041095887</v>
      </c>
      <c r="AJ593" s="918">
        <v>59.8320867800768</v>
      </c>
      <c r="AK593" s="918">
        <v>0</v>
      </c>
      <c r="AM593" s="919">
        <v>80.063694170687114</v>
      </c>
    </row>
    <row r="594" spans="1:39" x14ac:dyDescent="0.4">
      <c r="A594" s="912">
        <v>61514</v>
      </c>
      <c r="B594" s="912" t="s">
        <v>1425</v>
      </c>
      <c r="C594" s="913">
        <v>43099</v>
      </c>
      <c r="D594" s="912">
        <v>2017</v>
      </c>
      <c r="E594" s="912" t="s">
        <v>2</v>
      </c>
      <c r="F594" s="912" t="s">
        <v>22</v>
      </c>
      <c r="G594" s="912">
        <v>33.656072000000002</v>
      </c>
      <c r="H594" s="912">
        <v>-97.148570000000007</v>
      </c>
      <c r="I594" s="914">
        <v>4.7425086757999999</v>
      </c>
      <c r="J594" s="912" t="s">
        <v>103</v>
      </c>
      <c r="K594" s="912" t="s">
        <v>828</v>
      </c>
      <c r="L594" s="915">
        <v>6.82</v>
      </c>
      <c r="M594" s="915">
        <v>5.17</v>
      </c>
      <c r="N594" s="915">
        <v>1.31914893617021</v>
      </c>
      <c r="O594" s="912" t="s">
        <v>180</v>
      </c>
      <c r="P594" s="912" t="s">
        <v>805</v>
      </c>
      <c r="Q594" s="912" t="s">
        <v>180</v>
      </c>
      <c r="R594" s="912">
        <v>180</v>
      </c>
      <c r="AH594" s="917">
        <v>0.20413255257324048</v>
      </c>
      <c r="AI594" s="917">
        <v>0.20616394195525645</v>
      </c>
      <c r="AJ594" s="918">
        <v>63.751775750087397</v>
      </c>
      <c r="AK594" s="918">
        <v>0</v>
      </c>
      <c r="AM594" s="919">
        <v>73.363897315431672</v>
      </c>
    </row>
    <row r="595" spans="1:39" x14ac:dyDescent="0.4">
      <c r="A595" s="912">
        <v>61513</v>
      </c>
      <c r="B595" s="912" t="s">
        <v>1426</v>
      </c>
      <c r="C595" s="913">
        <v>43099</v>
      </c>
      <c r="D595" s="912">
        <v>2017</v>
      </c>
      <c r="E595" s="912" t="s">
        <v>2</v>
      </c>
      <c r="F595" s="912" t="s">
        <v>22</v>
      </c>
      <c r="G595" s="912">
        <v>31.286739000000001</v>
      </c>
      <c r="H595" s="912">
        <v>-96.877210000000005</v>
      </c>
      <c r="I595" s="914">
        <v>4.7071079909</v>
      </c>
      <c r="J595" s="912" t="s">
        <v>103</v>
      </c>
      <c r="K595" s="912" t="s">
        <v>828</v>
      </c>
      <c r="L595" s="915">
        <v>7.22</v>
      </c>
      <c r="M595" s="915">
        <v>5.28</v>
      </c>
      <c r="N595" s="915">
        <v>1.36742424242424</v>
      </c>
      <c r="O595" s="912" t="s">
        <v>180</v>
      </c>
      <c r="P595" s="912" t="s">
        <v>805</v>
      </c>
      <c r="Q595" s="912" t="s">
        <v>180</v>
      </c>
      <c r="R595" s="912">
        <v>180</v>
      </c>
      <c r="AH595" s="917">
        <v>0.20327418015774176</v>
      </c>
      <c r="AI595" s="917">
        <v>0.22846184447211842</v>
      </c>
      <c r="AJ595" s="918">
        <v>67.557261858396799</v>
      </c>
      <c r="AK595" s="918">
        <v>0</v>
      </c>
      <c r="AM595" s="919">
        <v>136.11774407377513</v>
      </c>
    </row>
    <row r="596" spans="1:39" x14ac:dyDescent="0.4">
      <c r="A596" s="912">
        <v>61409</v>
      </c>
      <c r="B596" s="912" t="s">
        <v>1427</v>
      </c>
      <c r="C596" s="913">
        <v>43099</v>
      </c>
      <c r="D596" s="912">
        <v>2017</v>
      </c>
      <c r="E596" s="912" t="s">
        <v>2</v>
      </c>
      <c r="F596" s="912" t="s">
        <v>22</v>
      </c>
      <c r="G596" s="912">
        <v>33.614021000000001</v>
      </c>
      <c r="H596" s="912">
        <v>-96.689910999999995</v>
      </c>
      <c r="I596" s="914">
        <v>4.6742538813000003</v>
      </c>
      <c r="J596" s="912" t="s">
        <v>103</v>
      </c>
      <c r="K596" s="912" t="s">
        <v>828</v>
      </c>
      <c r="L596" s="915">
        <v>7.2</v>
      </c>
      <c r="M596" s="915">
        <v>5.3</v>
      </c>
      <c r="N596" s="915">
        <v>1.35849056603773</v>
      </c>
      <c r="O596" s="912" t="s">
        <v>180</v>
      </c>
      <c r="P596" s="912" t="s">
        <v>805</v>
      </c>
      <c r="Q596" s="912" t="s">
        <v>180</v>
      </c>
      <c r="R596" s="912">
        <v>181</v>
      </c>
      <c r="AH596" s="917">
        <v>0.19072542431291467</v>
      </c>
      <c r="AI596" s="917">
        <v>0.20793486689066953</v>
      </c>
      <c r="AJ596" s="918">
        <v>60.367209175131599</v>
      </c>
      <c r="AK596" s="918">
        <v>0</v>
      </c>
      <c r="AM596" s="919">
        <v>76.771365357725458</v>
      </c>
    </row>
    <row r="597" spans="1:39" x14ac:dyDescent="0.4">
      <c r="A597" s="912">
        <v>63180</v>
      </c>
      <c r="B597" s="912" t="s">
        <v>1428</v>
      </c>
      <c r="C597" s="913">
        <v>43100</v>
      </c>
      <c r="D597" s="912">
        <v>2017</v>
      </c>
      <c r="E597" s="912" t="s">
        <v>2</v>
      </c>
      <c r="F597" s="912" t="s">
        <v>22</v>
      </c>
      <c r="G597" s="912">
        <v>32.067577999999997</v>
      </c>
      <c r="H597" s="912">
        <v>-97.533899000000005</v>
      </c>
      <c r="I597" s="914">
        <v>4.8053678081999998</v>
      </c>
      <c r="J597" s="912" t="s">
        <v>103</v>
      </c>
      <c r="K597" s="912" t="s">
        <v>828</v>
      </c>
      <c r="L597" s="915">
        <v>14.3</v>
      </c>
      <c r="M597" s="915">
        <v>9.9</v>
      </c>
      <c r="N597" s="915">
        <v>1.44444444444444</v>
      </c>
      <c r="O597" s="912" t="s">
        <v>180</v>
      </c>
      <c r="P597" s="912" t="s">
        <v>805</v>
      </c>
      <c r="R597" s="912">
        <v>180</v>
      </c>
      <c r="AI597" s="917">
        <v>0.25484295004842944</v>
      </c>
      <c r="AJ597" s="918">
        <v>65.788596291216194</v>
      </c>
      <c r="AK597" s="918">
        <v>0</v>
      </c>
    </row>
    <row r="598" spans="1:39" x14ac:dyDescent="0.4">
      <c r="A598" s="912">
        <v>61532</v>
      </c>
      <c r="B598" s="912" t="s">
        <v>1429</v>
      </c>
      <c r="C598" s="913">
        <v>43099</v>
      </c>
      <c r="D598" s="912">
        <v>2017</v>
      </c>
      <c r="E598" s="912" t="s">
        <v>2</v>
      </c>
      <c r="F598" s="912" t="s">
        <v>22</v>
      </c>
      <c r="G598" s="912">
        <v>33.161591000000001</v>
      </c>
      <c r="H598" s="912">
        <v>-96.239271000000002</v>
      </c>
      <c r="I598" s="914">
        <v>4.6292710045999996</v>
      </c>
      <c r="J598" s="912" t="s">
        <v>103</v>
      </c>
      <c r="K598" s="912" t="s">
        <v>828</v>
      </c>
      <c r="L598" s="915">
        <v>14.202499999999899</v>
      </c>
      <c r="M598" s="915">
        <v>10</v>
      </c>
      <c r="N598" s="915">
        <v>1.42024999999999</v>
      </c>
      <c r="O598" s="912" t="s">
        <v>180</v>
      </c>
      <c r="P598" s="912" t="s">
        <v>805</v>
      </c>
      <c r="Q598" s="912" t="s">
        <v>180</v>
      </c>
      <c r="R598" s="912">
        <v>180</v>
      </c>
      <c r="AH598" s="917">
        <v>0.22140410958904111</v>
      </c>
      <c r="AI598" s="917">
        <v>0.24559360730593602</v>
      </c>
      <c r="AJ598" s="918">
        <v>65.795052188492207</v>
      </c>
      <c r="AK598" s="918">
        <v>0</v>
      </c>
      <c r="AM598" s="919">
        <v>50.128856483444615</v>
      </c>
    </row>
    <row r="599" spans="1:39" x14ac:dyDescent="0.4">
      <c r="A599" s="912">
        <v>61524</v>
      </c>
      <c r="B599" s="912" t="s">
        <v>1430</v>
      </c>
      <c r="C599" s="913">
        <v>43099</v>
      </c>
      <c r="D599" s="912">
        <v>2017</v>
      </c>
      <c r="E599" s="912" t="s">
        <v>2</v>
      </c>
      <c r="F599" s="912" t="s">
        <v>22</v>
      </c>
      <c r="G599" s="912">
        <v>33.500700999999999</v>
      </c>
      <c r="H599" s="912">
        <v>-96.374320999999995</v>
      </c>
      <c r="I599" s="914">
        <v>4.6390484018000002</v>
      </c>
      <c r="J599" s="912" t="s">
        <v>103</v>
      </c>
      <c r="K599" s="912" t="s">
        <v>828</v>
      </c>
      <c r="L599" s="915">
        <v>14.2766</v>
      </c>
      <c r="M599" s="915">
        <v>10</v>
      </c>
      <c r="N599" s="915">
        <v>1.4276599999999999</v>
      </c>
      <c r="O599" s="912" t="s">
        <v>180</v>
      </c>
      <c r="P599" s="912" t="s">
        <v>805</v>
      </c>
      <c r="Q599" s="912" t="s">
        <v>180</v>
      </c>
      <c r="R599" s="912">
        <v>180</v>
      </c>
      <c r="AH599" s="917">
        <v>0.23283105022831055</v>
      </c>
      <c r="AI599" s="917">
        <v>0.24823059360730593</v>
      </c>
      <c r="AJ599" s="918">
        <v>60.907876488279797</v>
      </c>
      <c r="AK599" s="918">
        <v>0</v>
      </c>
      <c r="AM599" s="919">
        <v>37.95370472382114</v>
      </c>
    </row>
    <row r="600" spans="1:39" x14ac:dyDescent="0.4">
      <c r="A600" s="912">
        <v>60774</v>
      </c>
      <c r="B600" s="912" t="s">
        <v>1431</v>
      </c>
      <c r="C600" s="913">
        <v>42852</v>
      </c>
      <c r="D600" s="912">
        <v>2017</v>
      </c>
      <c r="E600" s="912" t="s">
        <v>2</v>
      </c>
      <c r="F600" s="912" t="s">
        <v>22</v>
      </c>
      <c r="G600" s="912">
        <v>31.114961000000001</v>
      </c>
      <c r="H600" s="912">
        <v>-97.846920999999995</v>
      </c>
      <c r="I600" s="914">
        <v>4.8307518265000002</v>
      </c>
      <c r="J600" s="912" t="s">
        <v>103</v>
      </c>
      <c r="K600" s="912" t="s">
        <v>828</v>
      </c>
      <c r="L600" s="915">
        <v>19.600000000000001</v>
      </c>
      <c r="M600" s="915">
        <v>15.4</v>
      </c>
      <c r="N600" s="915">
        <v>1.27272727272727</v>
      </c>
      <c r="O600" s="912" t="s">
        <v>180</v>
      </c>
      <c r="P600" s="912" t="s">
        <v>805</v>
      </c>
      <c r="Q600" s="912" t="s">
        <v>180</v>
      </c>
      <c r="R600" s="912">
        <v>180</v>
      </c>
      <c r="S600" s="916" t="s">
        <v>910</v>
      </c>
      <c r="AH600" s="917">
        <v>0.1764069264069264</v>
      </c>
      <c r="AI600" s="917">
        <v>0.15324971831821149</v>
      </c>
      <c r="AJ600" s="918">
        <v>62.312122283094702</v>
      </c>
      <c r="AK600" s="918">
        <v>0</v>
      </c>
      <c r="AM600" s="919">
        <v>110.74195228686922</v>
      </c>
    </row>
    <row r="601" spans="1:39" x14ac:dyDescent="0.4">
      <c r="A601" s="912">
        <v>60989</v>
      </c>
      <c r="B601" s="912" t="s">
        <v>1432</v>
      </c>
      <c r="C601" s="913">
        <v>42848</v>
      </c>
      <c r="D601" s="912">
        <v>2017</v>
      </c>
      <c r="E601" s="912" t="s">
        <v>2</v>
      </c>
      <c r="F601" s="912" t="s">
        <v>22</v>
      </c>
      <c r="G601" s="912">
        <v>30.457370999999998</v>
      </c>
      <c r="H601" s="912">
        <v>-103.48311099999999</v>
      </c>
      <c r="I601" s="914">
        <v>5.6267463470000001</v>
      </c>
      <c r="J601" s="912" t="s">
        <v>103</v>
      </c>
      <c r="K601" s="912" t="s">
        <v>828</v>
      </c>
      <c r="L601" s="915">
        <v>65</v>
      </c>
      <c r="M601" s="915">
        <v>50</v>
      </c>
      <c r="N601" s="915">
        <v>1.3</v>
      </c>
      <c r="O601" s="912" t="s">
        <v>180</v>
      </c>
      <c r="P601" s="912" t="s">
        <v>805</v>
      </c>
      <c r="Q601" s="912" t="s">
        <v>180</v>
      </c>
      <c r="R601" s="912">
        <v>178</v>
      </c>
      <c r="AH601" s="917">
        <v>0.24203652968036529</v>
      </c>
      <c r="AI601" s="917">
        <v>0.27680365296803655</v>
      </c>
      <c r="AJ601" s="918">
        <v>48.4789581629068</v>
      </c>
      <c r="AK601" s="918">
        <v>0</v>
      </c>
      <c r="AL601" s="919">
        <v>41.825414051737255</v>
      </c>
      <c r="AM601" s="919">
        <v>50.140107395819904</v>
      </c>
    </row>
    <row r="602" spans="1:39" x14ac:dyDescent="0.4">
      <c r="A602" s="912">
        <v>60682</v>
      </c>
      <c r="B602" s="912" t="s">
        <v>1433</v>
      </c>
      <c r="C602" s="913">
        <v>43038</v>
      </c>
      <c r="D602" s="912">
        <v>2017</v>
      </c>
      <c r="E602" s="912" t="s">
        <v>2</v>
      </c>
      <c r="F602" s="912" t="s">
        <v>22</v>
      </c>
      <c r="G602" s="912">
        <v>31.014710999999998</v>
      </c>
      <c r="H602" s="912">
        <v>-102.26207100000001</v>
      </c>
      <c r="I602" s="914">
        <v>5.4915118721000002</v>
      </c>
      <c r="J602" s="912" t="s">
        <v>103</v>
      </c>
      <c r="K602" s="912" t="s">
        <v>828</v>
      </c>
      <c r="L602" s="915">
        <v>66.13</v>
      </c>
      <c r="M602" s="915">
        <v>50</v>
      </c>
      <c r="N602" s="915">
        <v>1.3226</v>
      </c>
      <c r="O602" s="912" t="s">
        <v>180</v>
      </c>
      <c r="P602" s="912" t="s">
        <v>805</v>
      </c>
      <c r="Q602" s="912" t="s">
        <v>180</v>
      </c>
      <c r="R602" s="912">
        <v>180</v>
      </c>
      <c r="AH602" s="917">
        <v>0.25205022831050228</v>
      </c>
      <c r="AI602" s="917">
        <v>0.23813470319634703</v>
      </c>
      <c r="AJ602" s="918">
        <v>56.574637292931001</v>
      </c>
      <c r="AK602" s="918">
        <v>0</v>
      </c>
      <c r="AM602" s="919">
        <v>64.338013472736762</v>
      </c>
    </row>
    <row r="603" spans="1:39" x14ac:dyDescent="0.4">
      <c r="A603" s="912">
        <v>60372</v>
      </c>
      <c r="B603" s="912" t="s">
        <v>1434</v>
      </c>
      <c r="C603" s="913">
        <v>42853</v>
      </c>
      <c r="D603" s="912">
        <v>2017</v>
      </c>
      <c r="E603" s="912" t="s">
        <v>2</v>
      </c>
      <c r="F603" s="912" t="s">
        <v>22</v>
      </c>
      <c r="G603" s="912">
        <v>32.724910999999999</v>
      </c>
      <c r="H603" s="912">
        <v>-101.921881</v>
      </c>
      <c r="I603" s="914">
        <v>5.4285191781000002</v>
      </c>
      <c r="J603" s="912" t="s">
        <v>103</v>
      </c>
      <c r="K603" s="912" t="s">
        <v>828</v>
      </c>
      <c r="L603" s="915">
        <v>130.5</v>
      </c>
      <c r="M603" s="915">
        <v>102</v>
      </c>
      <c r="N603" s="915">
        <v>1.27941176470588</v>
      </c>
      <c r="O603" s="912" t="s">
        <v>180</v>
      </c>
      <c r="P603" s="912" t="s">
        <v>805</v>
      </c>
      <c r="Q603" s="912" t="s">
        <v>180</v>
      </c>
      <c r="R603" s="912">
        <v>166</v>
      </c>
      <c r="AH603" s="917">
        <v>0.26805555555555555</v>
      </c>
      <c r="AI603" s="917">
        <v>0.26680208613125617</v>
      </c>
      <c r="AJ603" s="918">
        <v>59.247180250237001</v>
      </c>
      <c r="AK603" s="918">
        <v>0</v>
      </c>
      <c r="AM603" s="919">
        <v>49.169171260770696</v>
      </c>
    </row>
    <row r="604" spans="1:39" x14ac:dyDescent="0.4">
      <c r="A604" s="912">
        <v>59206</v>
      </c>
      <c r="B604" s="912" t="s">
        <v>1435</v>
      </c>
      <c r="C604" s="913">
        <v>42822</v>
      </c>
      <c r="D604" s="912">
        <v>2017</v>
      </c>
      <c r="E604" s="912" t="s">
        <v>2</v>
      </c>
      <c r="F604" s="912" t="s">
        <v>22</v>
      </c>
      <c r="G604" s="912">
        <v>30.993055999999999</v>
      </c>
      <c r="H604" s="912">
        <v>-102.27080100000001</v>
      </c>
      <c r="I604" s="914">
        <v>5.5240006848999998</v>
      </c>
      <c r="J604" s="912" t="s">
        <v>103</v>
      </c>
      <c r="K604" s="912" t="s">
        <v>828</v>
      </c>
      <c r="L604" s="915">
        <v>140.30000000000001</v>
      </c>
      <c r="M604" s="915">
        <v>110.2</v>
      </c>
      <c r="N604" s="915">
        <v>1.2731397459165099</v>
      </c>
      <c r="O604" s="912" t="s">
        <v>180</v>
      </c>
      <c r="P604" s="912" t="s">
        <v>821</v>
      </c>
      <c r="Q604" s="912" t="s">
        <v>180</v>
      </c>
      <c r="R604" s="912">
        <v>180</v>
      </c>
      <c r="AH604" s="917">
        <v>0.27312938700080386</v>
      </c>
      <c r="AI604" s="917">
        <v>0.262176905418956</v>
      </c>
      <c r="AJ604" s="918">
        <v>55.217980411945597</v>
      </c>
      <c r="AK604" s="918">
        <v>0</v>
      </c>
      <c r="AM604" s="919">
        <v>96.537803014499175</v>
      </c>
    </row>
    <row r="605" spans="1:39" x14ac:dyDescent="0.4">
      <c r="A605" s="912">
        <v>60436</v>
      </c>
      <c r="B605" s="912" t="s">
        <v>1436</v>
      </c>
      <c r="C605" s="913">
        <v>42830</v>
      </c>
      <c r="D605" s="912">
        <v>2017</v>
      </c>
      <c r="E605" s="912" t="s">
        <v>2</v>
      </c>
      <c r="F605" s="912" t="s">
        <v>22</v>
      </c>
      <c r="G605" s="912">
        <v>31.000883000000002</v>
      </c>
      <c r="H605" s="912">
        <v>-102.2817</v>
      </c>
      <c r="I605" s="914">
        <v>5.4915118721000002</v>
      </c>
      <c r="J605" s="912" t="s">
        <v>103</v>
      </c>
      <c r="K605" s="912" t="s">
        <v>830</v>
      </c>
      <c r="L605" s="915">
        <v>142.80000000000001</v>
      </c>
      <c r="M605" s="915">
        <v>120</v>
      </c>
      <c r="N605" s="915">
        <v>1.19</v>
      </c>
      <c r="O605" s="912" t="s">
        <v>180</v>
      </c>
      <c r="P605" s="912" t="s">
        <v>805</v>
      </c>
      <c r="Q605" s="912" t="s">
        <v>180</v>
      </c>
      <c r="R605" s="912">
        <v>179</v>
      </c>
      <c r="AH605" s="917">
        <v>0.28010273972602739</v>
      </c>
      <c r="AI605" s="917">
        <v>0.27681601978691017</v>
      </c>
      <c r="AJ605" s="918">
        <v>56.942285222538402</v>
      </c>
      <c r="AK605" s="918">
        <v>0</v>
      </c>
      <c r="AL605" s="919">
        <v>34.478942570149677</v>
      </c>
      <c r="AM605" s="919">
        <v>48.495970426661522</v>
      </c>
    </row>
    <row r="606" spans="1:39" x14ac:dyDescent="0.4">
      <c r="A606" s="912">
        <v>60581</v>
      </c>
      <c r="B606" s="912" t="s">
        <v>1437</v>
      </c>
      <c r="C606" s="913">
        <v>43099</v>
      </c>
      <c r="D606" s="912">
        <v>2017</v>
      </c>
      <c r="E606" s="912" t="s">
        <v>2</v>
      </c>
      <c r="F606" s="912" t="s">
        <v>22</v>
      </c>
      <c r="G606" s="912">
        <v>31.258120999999999</v>
      </c>
      <c r="H606" s="912">
        <v>-102.26951</v>
      </c>
      <c r="I606" s="914">
        <v>5.5476324201000002</v>
      </c>
      <c r="J606" s="912" t="s">
        <v>103</v>
      </c>
      <c r="K606" s="912" t="s">
        <v>828</v>
      </c>
      <c r="L606" s="915">
        <v>213</v>
      </c>
      <c r="M606" s="915">
        <v>157.5</v>
      </c>
      <c r="N606" s="915">
        <v>1.35238095238095</v>
      </c>
      <c r="O606" s="912" t="s">
        <v>180</v>
      </c>
      <c r="P606" s="912" t="s">
        <v>805</v>
      </c>
      <c r="Q606" s="912" t="s">
        <v>180</v>
      </c>
      <c r="R606" s="912">
        <v>180</v>
      </c>
      <c r="AH606" s="917">
        <v>0.2883257229832572</v>
      </c>
      <c r="AI606" s="917">
        <v>0.29256649996376022</v>
      </c>
      <c r="AJ606" s="918">
        <v>56.517136090782301</v>
      </c>
      <c r="AK606" s="918">
        <v>0</v>
      </c>
      <c r="AL606" s="919">
        <v>31.95264604064829</v>
      </c>
      <c r="AM606" s="919">
        <v>44.65976874008409</v>
      </c>
    </row>
    <row r="607" spans="1:39" x14ac:dyDescent="0.4">
      <c r="A607" s="912">
        <v>61374</v>
      </c>
      <c r="B607" s="912" t="s">
        <v>1438</v>
      </c>
      <c r="C607" s="913">
        <v>42917</v>
      </c>
      <c r="D607" s="912">
        <v>2017</v>
      </c>
      <c r="E607" s="912" t="s">
        <v>1</v>
      </c>
      <c r="F607" s="912" t="s">
        <v>46</v>
      </c>
      <c r="G607" s="912">
        <v>39.066040999999998</v>
      </c>
      <c r="H607" s="912">
        <v>-78.137000999999998</v>
      </c>
      <c r="I607" s="914">
        <v>4.0860401825999997</v>
      </c>
      <c r="J607" s="912" t="s">
        <v>103</v>
      </c>
      <c r="K607" s="912" t="s">
        <v>828</v>
      </c>
      <c r="L607" s="915">
        <v>12.6</v>
      </c>
      <c r="M607" s="915">
        <v>10</v>
      </c>
      <c r="N607" s="915">
        <v>1.26</v>
      </c>
      <c r="O607" s="912" t="s">
        <v>180</v>
      </c>
      <c r="P607" s="912" t="s">
        <v>805</v>
      </c>
      <c r="Q607" s="912" t="s">
        <v>180</v>
      </c>
      <c r="R607" s="912">
        <v>180</v>
      </c>
      <c r="AH607" s="917">
        <v>0.18641552511415527</v>
      </c>
      <c r="AI607" s="917">
        <v>0.20286529680365298</v>
      </c>
      <c r="AJ607" s="918">
        <v>30.372956005034599</v>
      </c>
      <c r="AK607" s="918">
        <v>15.3042944298106</v>
      </c>
      <c r="AM607" s="919">
        <v>64.036153837838455</v>
      </c>
    </row>
    <row r="608" spans="1:39" x14ac:dyDescent="0.4">
      <c r="A608" s="912">
        <v>60584</v>
      </c>
      <c r="B608" s="912" t="s">
        <v>1439</v>
      </c>
      <c r="C608" s="913">
        <v>43099</v>
      </c>
      <c r="D608" s="912">
        <v>2017</v>
      </c>
      <c r="E608" s="912" t="s">
        <v>1</v>
      </c>
      <c r="F608" s="912" t="s">
        <v>46</v>
      </c>
      <c r="G608" s="912">
        <v>36.788030999999997</v>
      </c>
      <c r="H608" s="912">
        <v>-76.046960999999996</v>
      </c>
      <c r="I608" s="914">
        <v>4.3180559361000004</v>
      </c>
      <c r="J608" s="912" t="s">
        <v>103</v>
      </c>
      <c r="K608" s="912" t="s">
        <v>830</v>
      </c>
      <c r="L608" s="915">
        <v>21</v>
      </c>
      <c r="M608" s="915">
        <v>17.600000000000001</v>
      </c>
      <c r="N608" s="915">
        <v>1.1931818181818099</v>
      </c>
      <c r="O608" s="912" t="s">
        <v>180</v>
      </c>
      <c r="P608" s="912" t="s">
        <v>805</v>
      </c>
      <c r="Q608" s="912" t="s">
        <v>180</v>
      </c>
      <c r="R608" s="912">
        <v>174</v>
      </c>
      <c r="AH608" s="917">
        <v>0.17788112287256119</v>
      </c>
      <c r="AI608" s="917">
        <v>0.21253632212536319</v>
      </c>
      <c r="AJ608" s="918">
        <v>30.546842002283</v>
      </c>
      <c r="AK608" s="918">
        <v>10.643015342119799</v>
      </c>
      <c r="AM608" s="919">
        <v>81.242260372747097</v>
      </c>
    </row>
    <row r="609" spans="1:39" x14ac:dyDescent="0.4">
      <c r="A609" s="912">
        <v>60917</v>
      </c>
      <c r="B609" s="912" t="s">
        <v>1440</v>
      </c>
      <c r="C609" s="913">
        <v>43069</v>
      </c>
      <c r="D609" s="912">
        <v>2017</v>
      </c>
      <c r="E609" s="912" t="s">
        <v>1</v>
      </c>
      <c r="F609" s="912" t="s">
        <v>46</v>
      </c>
      <c r="G609" s="912">
        <v>37.502780000000001</v>
      </c>
      <c r="H609" s="912">
        <v>-78.373009999999994</v>
      </c>
      <c r="I609" s="914">
        <v>4.3037219177999999</v>
      </c>
      <c r="J609" s="912" t="s">
        <v>103</v>
      </c>
      <c r="K609" s="912" t="s">
        <v>828</v>
      </c>
      <c r="L609" s="915">
        <v>22.66</v>
      </c>
      <c r="M609" s="915">
        <v>19.8</v>
      </c>
      <c r="N609" s="915">
        <v>1.1444444444444399</v>
      </c>
      <c r="O609" s="912" t="s">
        <v>180</v>
      </c>
      <c r="P609" s="912" t="s">
        <v>805</v>
      </c>
      <c r="Q609" s="912" t="s">
        <v>180</v>
      </c>
      <c r="R609" s="912">
        <v>180</v>
      </c>
      <c r="AH609" s="917">
        <v>0.17590862967575288</v>
      </c>
      <c r="AI609" s="917">
        <v>0.2000426640837599</v>
      </c>
      <c r="AJ609" s="918">
        <v>30.357396947354299</v>
      </c>
      <c r="AK609" s="918">
        <v>11.4790074014768</v>
      </c>
      <c r="AM609" s="919">
        <v>62.3350673100054</v>
      </c>
    </row>
    <row r="610" spans="1:39" x14ac:dyDescent="0.4">
      <c r="A610" s="912">
        <v>59685</v>
      </c>
      <c r="B610" s="912" t="s">
        <v>1441</v>
      </c>
      <c r="C610" s="913">
        <v>43034</v>
      </c>
      <c r="D610" s="912">
        <v>2017</v>
      </c>
      <c r="E610" s="912" t="s">
        <v>1</v>
      </c>
      <c r="F610" s="912" t="s">
        <v>46</v>
      </c>
      <c r="G610" s="912">
        <v>38.548333</v>
      </c>
      <c r="H610" s="912">
        <v>-77.776390000000006</v>
      </c>
      <c r="I610" s="914">
        <v>4.1782162100000004</v>
      </c>
      <c r="J610" s="912" t="s">
        <v>103</v>
      </c>
      <c r="K610" s="912" t="s">
        <v>830</v>
      </c>
      <c r="L610" s="915">
        <v>27.7</v>
      </c>
      <c r="M610" s="915">
        <v>20</v>
      </c>
      <c r="N610" s="915">
        <v>1.385</v>
      </c>
      <c r="O610" s="912" t="s">
        <v>831</v>
      </c>
      <c r="P610" s="912" t="s">
        <v>831</v>
      </c>
      <c r="Q610" s="912">
        <v>20</v>
      </c>
      <c r="R610" s="912">
        <v>180</v>
      </c>
      <c r="AH610" s="917">
        <v>0.20172945205479453</v>
      </c>
      <c r="AI610" s="917">
        <v>0.19513698630136986</v>
      </c>
      <c r="AJ610" s="918">
        <v>31.2544977602576</v>
      </c>
      <c r="AK610" s="918">
        <v>14.2496109549986</v>
      </c>
      <c r="AM610" s="919">
        <v>90.621942738243334</v>
      </c>
    </row>
    <row r="611" spans="1:39" x14ac:dyDescent="0.4">
      <c r="A611" s="912">
        <v>60916</v>
      </c>
      <c r="B611" s="912" t="s">
        <v>1442</v>
      </c>
      <c r="C611" s="913">
        <v>43079</v>
      </c>
      <c r="D611" s="912">
        <v>2017</v>
      </c>
      <c r="E611" s="912" t="s">
        <v>1</v>
      </c>
      <c r="F611" s="912" t="s">
        <v>46</v>
      </c>
      <c r="G611" s="912">
        <v>36.943320999999997</v>
      </c>
      <c r="H611" s="912">
        <v>-77.415481</v>
      </c>
      <c r="I611" s="914">
        <v>4.3510424658</v>
      </c>
      <c r="J611" s="912" t="s">
        <v>103</v>
      </c>
      <c r="K611" s="912" t="s">
        <v>828</v>
      </c>
      <c r="L611" s="915">
        <v>28.29</v>
      </c>
      <c r="M611" s="915">
        <v>20</v>
      </c>
      <c r="N611" s="915">
        <v>1.4144999999999901</v>
      </c>
      <c r="O611" s="912" t="s">
        <v>180</v>
      </c>
      <c r="P611" s="912" t="s">
        <v>805</v>
      </c>
      <c r="Q611" s="912" t="s">
        <v>180</v>
      </c>
      <c r="R611" s="912">
        <v>180</v>
      </c>
      <c r="AH611" s="917">
        <v>0.22298515981735156</v>
      </c>
      <c r="AI611" s="917">
        <v>0.24884703196347033</v>
      </c>
      <c r="AJ611" s="918">
        <v>30.595822795659501</v>
      </c>
      <c r="AK611" s="918">
        <v>11.287150622285701</v>
      </c>
      <c r="AM611" s="919">
        <v>58.154700044758961</v>
      </c>
    </row>
    <row r="612" spans="1:39" x14ac:dyDescent="0.4">
      <c r="A612" s="912">
        <v>61375</v>
      </c>
      <c r="B612" s="912" t="s">
        <v>1443</v>
      </c>
      <c r="C612" s="913">
        <v>43040</v>
      </c>
      <c r="D612" s="912">
        <v>2017</v>
      </c>
      <c r="E612" s="912" t="s">
        <v>1</v>
      </c>
      <c r="F612" s="912" t="s">
        <v>46</v>
      </c>
      <c r="G612" s="912">
        <v>37.369397999999997</v>
      </c>
      <c r="H612" s="912">
        <v>-75.91413</v>
      </c>
      <c r="I612" s="914">
        <v>4.3633436073</v>
      </c>
      <c r="J612" s="912" t="s">
        <v>103</v>
      </c>
      <c r="K612" s="912" t="s">
        <v>828</v>
      </c>
      <c r="L612" s="915">
        <v>25.48</v>
      </c>
      <c r="M612" s="915">
        <v>20</v>
      </c>
      <c r="N612" s="915">
        <v>1.274</v>
      </c>
      <c r="O612" s="912" t="s">
        <v>180</v>
      </c>
      <c r="P612" s="912" t="s">
        <v>805</v>
      </c>
      <c r="Q612" s="912" t="s">
        <v>180</v>
      </c>
      <c r="R612" s="912">
        <v>180</v>
      </c>
      <c r="AH612" s="917">
        <v>0.18044520547945206</v>
      </c>
      <c r="AI612" s="917">
        <v>0.210587899543379</v>
      </c>
      <c r="AJ612" s="918">
        <v>32.507522631131302</v>
      </c>
      <c r="AK612" s="918">
        <v>15.3042944298106</v>
      </c>
      <c r="AM612" s="919">
        <v>75.603812170277237</v>
      </c>
    </row>
    <row r="613" spans="1:39" x14ac:dyDescent="0.4">
      <c r="A613" s="912">
        <v>60915</v>
      </c>
      <c r="B613" s="912" t="s">
        <v>1444</v>
      </c>
      <c r="C613" s="913">
        <v>43099</v>
      </c>
      <c r="D613" s="912">
        <v>2017</v>
      </c>
      <c r="E613" s="912" t="s">
        <v>1</v>
      </c>
      <c r="F613" s="912" t="s">
        <v>46</v>
      </c>
      <c r="G613" s="912">
        <v>37.472821000000003</v>
      </c>
      <c r="H613" s="912">
        <v>-76.844311000000005</v>
      </c>
      <c r="I613" s="914">
        <v>4.2920853881000003</v>
      </c>
      <c r="J613" s="912" t="s">
        <v>103</v>
      </c>
      <c r="K613" s="912" t="s">
        <v>828</v>
      </c>
      <c r="L613" s="915">
        <v>22.96</v>
      </c>
      <c r="M613" s="915">
        <v>20</v>
      </c>
      <c r="N613" s="915">
        <v>1.1479999999999999</v>
      </c>
      <c r="O613" s="912" t="s">
        <v>180</v>
      </c>
      <c r="P613" s="912" t="s">
        <v>805</v>
      </c>
      <c r="Q613" s="912" t="s">
        <v>180</v>
      </c>
      <c r="R613" s="912">
        <v>180</v>
      </c>
      <c r="AH613" s="917">
        <v>0.18987442922374434</v>
      </c>
      <c r="AI613" s="917">
        <v>0.1951883561643836</v>
      </c>
      <c r="AJ613" s="918">
        <v>30.705550426744502</v>
      </c>
      <c r="AK613" s="918">
        <v>12.234297297142501</v>
      </c>
      <c r="AM613" s="919">
        <v>69.02940164369187</v>
      </c>
    </row>
    <row r="614" spans="1:39" x14ac:dyDescent="0.4">
      <c r="A614" s="912">
        <v>60968</v>
      </c>
      <c r="B614" s="912" t="s">
        <v>1445</v>
      </c>
      <c r="C614" s="913">
        <v>43100</v>
      </c>
      <c r="D614" s="912">
        <v>2017</v>
      </c>
      <c r="E614" s="912" t="s">
        <v>1</v>
      </c>
      <c r="F614" s="912" t="s">
        <v>46</v>
      </c>
      <c r="G614" s="912">
        <v>37.532651000000001</v>
      </c>
      <c r="H614" s="912">
        <v>-77.942910999999995</v>
      </c>
      <c r="I614" s="914">
        <v>4.3119285388000002</v>
      </c>
      <c r="J614" s="912" t="s">
        <v>103</v>
      </c>
      <c r="K614" s="912" t="s">
        <v>828</v>
      </c>
      <c r="L614" s="915">
        <v>28.3</v>
      </c>
      <c r="M614" s="915">
        <v>20</v>
      </c>
      <c r="N614" s="915">
        <v>1.415</v>
      </c>
      <c r="O614" s="912" t="s">
        <v>180</v>
      </c>
      <c r="P614" s="912" t="s">
        <v>805</v>
      </c>
      <c r="Q614" s="912" t="s">
        <v>180</v>
      </c>
      <c r="R614" s="912">
        <v>159</v>
      </c>
      <c r="AH614" s="917">
        <v>0.21332191780821919</v>
      </c>
      <c r="AI614" s="917">
        <v>0.23321347031963466</v>
      </c>
      <c r="AJ614" s="918">
        <v>30.069491901362799</v>
      </c>
      <c r="AK614" s="918">
        <v>11.9688897209389</v>
      </c>
      <c r="AL614" s="919">
        <v>40.925680431575834</v>
      </c>
      <c r="AM614" s="919">
        <v>65.635677893305072</v>
      </c>
    </row>
    <row r="615" spans="1:39" x14ac:dyDescent="0.4">
      <c r="A615" s="912">
        <v>61406</v>
      </c>
      <c r="B615" s="912" t="s">
        <v>1446</v>
      </c>
      <c r="C615" s="913">
        <v>43099</v>
      </c>
      <c r="D615" s="912">
        <v>2017</v>
      </c>
      <c r="E615" s="912" t="s">
        <v>1</v>
      </c>
      <c r="F615" s="912" t="s">
        <v>46</v>
      </c>
      <c r="G615" s="912">
        <v>37.832580999999998</v>
      </c>
      <c r="H615" s="912">
        <v>-76.795691000000005</v>
      </c>
      <c r="I615" s="914">
        <v>4.2574970319999998</v>
      </c>
      <c r="J615" s="912" t="s">
        <v>103</v>
      </c>
      <c r="K615" s="912" t="s">
        <v>828</v>
      </c>
      <c r="L615" s="915">
        <v>26.7</v>
      </c>
      <c r="M615" s="915">
        <v>20</v>
      </c>
      <c r="N615" s="915">
        <v>1.335</v>
      </c>
      <c r="O615" s="912" t="s">
        <v>180</v>
      </c>
      <c r="P615" s="912" t="s">
        <v>805</v>
      </c>
      <c r="Q615" s="912" t="s">
        <v>180</v>
      </c>
      <c r="R615" s="912">
        <v>180</v>
      </c>
      <c r="AH615" s="917">
        <v>0.21642123287671233</v>
      </c>
      <c r="AI615" s="917">
        <v>0.24385273972602739</v>
      </c>
      <c r="AJ615" s="918">
        <v>31.779146836239601</v>
      </c>
      <c r="AK615" s="918">
        <v>10.9832841180797</v>
      </c>
      <c r="AM615" s="919">
        <v>69.832129341196506</v>
      </c>
    </row>
    <row r="616" spans="1:39" x14ac:dyDescent="0.4">
      <c r="A616" s="912">
        <v>61422</v>
      </c>
      <c r="B616" s="912" t="s">
        <v>1447</v>
      </c>
      <c r="C616" s="913">
        <v>43069</v>
      </c>
      <c r="D616" s="912">
        <v>2017</v>
      </c>
      <c r="E616" s="912" t="s">
        <v>1</v>
      </c>
      <c r="F616" s="912" t="s">
        <v>46</v>
      </c>
      <c r="G616" s="912">
        <v>36.597791000000001</v>
      </c>
      <c r="H616" s="912">
        <v>-77.166851199999996</v>
      </c>
      <c r="I616" s="914">
        <v>4.3867840183000002</v>
      </c>
      <c r="J616" s="912" t="s">
        <v>103</v>
      </c>
      <c r="K616" s="912" t="s">
        <v>828</v>
      </c>
      <c r="L616" s="915">
        <v>140.80000000000001</v>
      </c>
      <c r="M616" s="915">
        <v>100</v>
      </c>
      <c r="N616" s="915">
        <v>1.4079999999999999</v>
      </c>
      <c r="O616" s="912" t="s">
        <v>180</v>
      </c>
      <c r="P616" s="912" t="s">
        <v>805</v>
      </c>
      <c r="Q616" s="912" t="s">
        <v>180</v>
      </c>
      <c r="R616" s="912">
        <v>180</v>
      </c>
      <c r="AH616" s="917">
        <v>0.23659589041095891</v>
      </c>
      <c r="AI616" s="917">
        <v>0.25556392694063929</v>
      </c>
      <c r="AJ616" s="918">
        <v>28.474106524037001</v>
      </c>
      <c r="AK616" s="918">
        <v>13.794188234824601</v>
      </c>
      <c r="AL616" s="919">
        <v>40.07950402867953</v>
      </c>
      <c r="AM616" s="919">
        <v>60.038424306618595</v>
      </c>
    </row>
    <row r="617" spans="1:39" x14ac:dyDescent="0.4">
      <c r="A617" s="912">
        <v>61924</v>
      </c>
      <c r="B617" s="912" t="s">
        <v>1448</v>
      </c>
      <c r="C617" s="913">
        <v>43465</v>
      </c>
      <c r="D617" s="912">
        <v>2018</v>
      </c>
      <c r="E617" s="912" t="s">
        <v>100</v>
      </c>
      <c r="F617" s="912" t="s">
        <v>47</v>
      </c>
      <c r="G617" s="912">
        <v>34.949739999999998</v>
      </c>
      <c r="H617" s="912">
        <v>-86.868049999999997</v>
      </c>
      <c r="I617" s="914">
        <v>4.3793009131999998</v>
      </c>
      <c r="J617" s="912" t="s">
        <v>103</v>
      </c>
      <c r="K617" s="912" t="s">
        <v>830</v>
      </c>
      <c r="L617" s="915">
        <v>20</v>
      </c>
      <c r="M617" s="915">
        <v>15.9</v>
      </c>
      <c r="N617" s="915">
        <v>1.25786163522012</v>
      </c>
      <c r="O617" s="912" t="s">
        <v>180</v>
      </c>
      <c r="P617" s="912" t="s">
        <v>805</v>
      </c>
      <c r="Q617" s="912" t="s">
        <v>180</v>
      </c>
      <c r="R617" s="912">
        <v>180</v>
      </c>
      <c r="AI617" s="917">
        <v>0.19445162401998795</v>
      </c>
      <c r="AJ617" s="918">
        <v>27.3892291439697</v>
      </c>
      <c r="AK617" s="918">
        <v>11.56868824</v>
      </c>
      <c r="AM617" s="919">
        <v>98.871382832836701</v>
      </c>
    </row>
    <row r="618" spans="1:39" x14ac:dyDescent="0.4">
      <c r="A618" s="912">
        <v>61262</v>
      </c>
      <c r="B618" s="912" t="s">
        <v>1449</v>
      </c>
      <c r="C618" s="913">
        <v>43131</v>
      </c>
      <c r="D618" s="912">
        <v>2018</v>
      </c>
      <c r="E618" s="912" t="s">
        <v>4</v>
      </c>
      <c r="F618" s="912" t="s">
        <v>72</v>
      </c>
      <c r="G618" s="912">
        <v>34.439670999999997</v>
      </c>
      <c r="H618" s="912">
        <v>-91.440330000000003</v>
      </c>
      <c r="I618" s="914">
        <v>4.5237981735000004</v>
      </c>
      <c r="J618" s="912" t="s">
        <v>103</v>
      </c>
      <c r="K618" s="912" t="s">
        <v>828</v>
      </c>
      <c r="L618" s="915"/>
      <c r="M618" s="915">
        <v>81</v>
      </c>
      <c r="N618" s="915"/>
      <c r="O618" s="912" t="s">
        <v>831</v>
      </c>
      <c r="P618" s="912" t="s">
        <v>831</v>
      </c>
      <c r="Q618" s="912">
        <v>14</v>
      </c>
      <c r="R618" s="912">
        <v>180</v>
      </c>
      <c r="AI618" s="917">
        <v>0.22875725801905405</v>
      </c>
      <c r="AJ618" s="918">
        <v>25.285750043116199</v>
      </c>
      <c r="AK618" s="918">
        <v>0.80369613591964895</v>
      </c>
      <c r="AL618" s="919">
        <v>45.094283458879936</v>
      </c>
      <c r="AM618" s="919">
        <v>41.110859274081996</v>
      </c>
    </row>
    <row r="619" spans="1:39" x14ac:dyDescent="0.4">
      <c r="A619" s="912">
        <v>61678</v>
      </c>
      <c r="B619" s="912" t="s">
        <v>1450</v>
      </c>
      <c r="C619" s="913">
        <v>43220</v>
      </c>
      <c r="D619" s="912">
        <v>2018</v>
      </c>
      <c r="E619" s="912" t="s">
        <v>99</v>
      </c>
      <c r="F619" s="912" t="s">
        <v>51</v>
      </c>
      <c r="G619" s="912">
        <v>32.875697000000002</v>
      </c>
      <c r="H619" s="912">
        <v>-111.55110999999999</v>
      </c>
      <c r="I619" s="914">
        <v>5.7683394977000004</v>
      </c>
      <c r="J619" s="912" t="s">
        <v>103</v>
      </c>
      <c r="K619" s="912" t="s">
        <v>830</v>
      </c>
      <c r="L619" s="915">
        <v>30.9</v>
      </c>
      <c r="M619" s="915">
        <v>20</v>
      </c>
      <c r="N619" s="915">
        <v>1.5449999999999999</v>
      </c>
      <c r="O619" s="912" t="s">
        <v>180</v>
      </c>
      <c r="P619" s="912" t="s">
        <v>805</v>
      </c>
      <c r="Q619" s="912" t="s">
        <v>180</v>
      </c>
      <c r="R619" s="912">
        <v>180</v>
      </c>
      <c r="S619" s="916" t="s">
        <v>907</v>
      </c>
      <c r="T619" s="916" t="s">
        <v>969</v>
      </c>
      <c r="U619" s="912">
        <v>2018</v>
      </c>
      <c r="V619" s="912">
        <v>10</v>
      </c>
      <c r="W619" s="912">
        <v>40</v>
      </c>
      <c r="AI619" s="917">
        <v>0.3545091324200913</v>
      </c>
      <c r="AJ619" s="918"/>
      <c r="AK619" s="918"/>
      <c r="AL619" s="919">
        <v>70.54178978524989</v>
      </c>
      <c r="AM619" s="919">
        <v>68.517595135865093</v>
      </c>
    </row>
    <row r="620" spans="1:39" x14ac:dyDescent="0.4">
      <c r="A620" s="912">
        <v>61272</v>
      </c>
      <c r="B620" s="912" t="s">
        <v>1451</v>
      </c>
      <c r="C620" s="913">
        <v>43281</v>
      </c>
      <c r="D620" s="912">
        <v>2018</v>
      </c>
      <c r="E620" s="912" t="s">
        <v>99</v>
      </c>
      <c r="F620" s="912" t="s">
        <v>51</v>
      </c>
      <c r="G620" s="912">
        <v>35.346341000000002</v>
      </c>
      <c r="H620" s="912">
        <v>-113.91423</v>
      </c>
      <c r="I620" s="914">
        <v>5.7033742008999999</v>
      </c>
      <c r="J620" s="912" t="s">
        <v>103</v>
      </c>
      <c r="K620" s="912" t="s">
        <v>828</v>
      </c>
      <c r="L620" s="915">
        <v>64.5</v>
      </c>
      <c r="M620" s="915">
        <v>46</v>
      </c>
      <c r="N620" s="915">
        <v>1.4021739130434701</v>
      </c>
      <c r="O620" s="912" t="s">
        <v>180</v>
      </c>
      <c r="P620" s="912" t="s">
        <v>805</v>
      </c>
      <c r="Q620" s="912" t="s">
        <v>180</v>
      </c>
      <c r="R620" s="912">
        <v>180</v>
      </c>
      <c r="AI620" s="917">
        <v>0.34728757196744092</v>
      </c>
      <c r="AJ620" s="918"/>
      <c r="AK620" s="918"/>
      <c r="AL620" s="919">
        <v>46.538170599278388</v>
      </c>
      <c r="AM620" s="919">
        <v>36.669646998908625</v>
      </c>
    </row>
    <row r="621" spans="1:39" x14ac:dyDescent="0.4">
      <c r="A621" s="912">
        <v>60678</v>
      </c>
      <c r="B621" s="912" t="s">
        <v>1452</v>
      </c>
      <c r="C621" s="913">
        <v>43404</v>
      </c>
      <c r="D621" s="912">
        <v>2018</v>
      </c>
      <c r="E621" s="912" t="s">
        <v>8</v>
      </c>
      <c r="F621" s="912" t="s">
        <v>41</v>
      </c>
      <c r="G621" s="912">
        <v>36.527211000000001</v>
      </c>
      <c r="H621" s="912">
        <v>-120.14921099999999</v>
      </c>
      <c r="I621" s="914">
        <v>5.2963639268999998</v>
      </c>
      <c r="J621" s="912" t="s">
        <v>103</v>
      </c>
      <c r="K621" s="912" t="s">
        <v>830</v>
      </c>
      <c r="L621" s="915">
        <v>23.4252</v>
      </c>
      <c r="M621" s="915">
        <v>18.5</v>
      </c>
      <c r="N621" s="915">
        <v>1.2662270270270199</v>
      </c>
      <c r="O621" s="912" t="s">
        <v>180</v>
      </c>
      <c r="P621" s="912" t="s">
        <v>805</v>
      </c>
      <c r="Q621" s="912" t="s">
        <v>180</v>
      </c>
      <c r="R621" s="912">
        <v>179</v>
      </c>
      <c r="AI621" s="917">
        <v>0.21606912790439373</v>
      </c>
      <c r="AJ621" s="918">
        <v>27.286784464322501</v>
      </c>
      <c r="AK621" s="918">
        <v>4.9692912306859602</v>
      </c>
      <c r="AL621" s="919">
        <v>48.238189297105052</v>
      </c>
      <c r="AM621" s="919">
        <v>84.680305227752385</v>
      </c>
    </row>
    <row r="622" spans="1:39" x14ac:dyDescent="0.4">
      <c r="A622" s="912">
        <v>61445</v>
      </c>
      <c r="B622" s="912" t="s">
        <v>1453</v>
      </c>
      <c r="C622" s="913">
        <v>43190</v>
      </c>
      <c r="D622" s="912">
        <v>2018</v>
      </c>
      <c r="E622" s="912" t="s">
        <v>8</v>
      </c>
      <c r="F622" s="912" t="s">
        <v>41</v>
      </c>
      <c r="G622" s="912">
        <v>34.834851</v>
      </c>
      <c r="H622" s="912">
        <v>-118.55647</v>
      </c>
      <c r="I622" s="914">
        <v>5.7571095889999997</v>
      </c>
      <c r="J622" s="912" t="s">
        <v>103</v>
      </c>
      <c r="K622" s="912" t="s">
        <v>828</v>
      </c>
      <c r="L622" s="915">
        <v>28</v>
      </c>
      <c r="M622" s="915">
        <v>20</v>
      </c>
      <c r="N622" s="915">
        <v>1.4</v>
      </c>
      <c r="O622" s="912" t="s">
        <v>180</v>
      </c>
      <c r="P622" s="912" t="s">
        <v>805</v>
      </c>
      <c r="Q622" s="912" t="s">
        <v>180</v>
      </c>
      <c r="R622" s="912">
        <v>180</v>
      </c>
      <c r="AI622" s="917">
        <v>0.29962328767123292</v>
      </c>
      <c r="AJ622" s="918">
        <v>25.884889512419399</v>
      </c>
      <c r="AK622" s="918">
        <v>4.5121725342280596</v>
      </c>
      <c r="AM622" s="919">
        <v>67.263559845594287</v>
      </c>
    </row>
    <row r="623" spans="1:39" x14ac:dyDescent="0.4">
      <c r="A623" s="912">
        <v>60315</v>
      </c>
      <c r="B623" s="912" t="s">
        <v>1454</v>
      </c>
      <c r="C623" s="913">
        <v>43373</v>
      </c>
      <c r="D623" s="912">
        <v>2018</v>
      </c>
      <c r="E623" s="912" t="s">
        <v>99</v>
      </c>
      <c r="F623" s="912" t="s">
        <v>41</v>
      </c>
      <c r="G623" s="912">
        <v>33.158749999999998</v>
      </c>
      <c r="H623" s="912">
        <v>-115.54025</v>
      </c>
      <c r="I623" s="914">
        <v>5.9063401826000002</v>
      </c>
      <c r="J623" s="912" t="s">
        <v>103</v>
      </c>
      <c r="K623" s="912" t="s">
        <v>830</v>
      </c>
      <c r="L623" s="915">
        <v>26</v>
      </c>
      <c r="M623" s="915">
        <v>20</v>
      </c>
      <c r="N623" s="915">
        <v>1.3</v>
      </c>
      <c r="O623" s="912" t="s">
        <v>180</v>
      </c>
      <c r="P623" s="912" t="s">
        <v>805</v>
      </c>
      <c r="Q623" s="912" t="s">
        <v>180</v>
      </c>
      <c r="R623" s="912">
        <v>180</v>
      </c>
      <c r="AI623" s="917">
        <v>0.23057077625570777</v>
      </c>
      <c r="AJ623" s="918"/>
      <c r="AK623" s="918"/>
      <c r="AM623" s="919">
        <v>65.853419767616089</v>
      </c>
    </row>
    <row r="624" spans="1:39" x14ac:dyDescent="0.4">
      <c r="A624" s="912">
        <v>60336</v>
      </c>
      <c r="B624" s="912" t="s">
        <v>1455</v>
      </c>
      <c r="C624" s="913">
        <v>43131</v>
      </c>
      <c r="D624" s="912">
        <v>2018</v>
      </c>
      <c r="E624" s="912" t="s">
        <v>99</v>
      </c>
      <c r="F624" s="912" t="s">
        <v>41</v>
      </c>
      <c r="G624" s="912">
        <v>33.173369999999998</v>
      </c>
      <c r="H624" s="912">
        <v>-115.54901</v>
      </c>
      <c r="I624" s="914">
        <v>5.9063401826000002</v>
      </c>
      <c r="J624" s="912" t="s">
        <v>103</v>
      </c>
      <c r="K624" s="912" t="s">
        <v>830</v>
      </c>
      <c r="L624" s="915">
        <v>66</v>
      </c>
      <c r="M624" s="915">
        <v>50</v>
      </c>
      <c r="N624" s="915">
        <v>1.32</v>
      </c>
      <c r="O624" s="912" t="s">
        <v>180</v>
      </c>
      <c r="P624" s="912" t="s">
        <v>805</v>
      </c>
      <c r="Q624" s="912" t="s">
        <v>180</v>
      </c>
      <c r="R624" s="912">
        <v>180</v>
      </c>
      <c r="AI624" s="917">
        <v>0.29685616438356166</v>
      </c>
      <c r="AJ624" s="918"/>
      <c r="AK624" s="918"/>
      <c r="AM624" s="919">
        <v>64.436501069459894</v>
      </c>
    </row>
    <row r="625" spans="1:39" x14ac:dyDescent="0.4">
      <c r="A625" s="912">
        <v>60825</v>
      </c>
      <c r="B625" s="912" t="s">
        <v>1456</v>
      </c>
      <c r="C625" s="913">
        <v>43465</v>
      </c>
      <c r="D625" s="912">
        <v>2018</v>
      </c>
      <c r="E625" s="912" t="s">
        <v>99</v>
      </c>
      <c r="F625" s="912" t="s">
        <v>41</v>
      </c>
      <c r="G625" s="912">
        <v>33.546129999999998</v>
      </c>
      <c r="H625" s="912">
        <v>-115.97861</v>
      </c>
      <c r="I625" s="914">
        <v>5.8636098174000004</v>
      </c>
      <c r="J625" s="912" t="s">
        <v>103</v>
      </c>
      <c r="K625" s="912" t="s">
        <v>828</v>
      </c>
      <c r="L625" s="915">
        <v>96.75</v>
      </c>
      <c r="M625" s="915">
        <v>74.8</v>
      </c>
      <c r="N625" s="915">
        <v>1.2934491978609599</v>
      </c>
      <c r="O625" s="912" t="s">
        <v>180</v>
      </c>
      <c r="P625" s="912" t="s">
        <v>805</v>
      </c>
      <c r="Q625" s="912" t="s">
        <v>180</v>
      </c>
      <c r="R625" s="912">
        <v>180</v>
      </c>
      <c r="AI625" s="917">
        <v>0.28643811198202829</v>
      </c>
      <c r="AJ625" s="918"/>
      <c r="AK625" s="918"/>
      <c r="AM625" s="919">
        <v>49.981968586054329</v>
      </c>
    </row>
    <row r="626" spans="1:39" x14ac:dyDescent="0.4">
      <c r="A626" s="912">
        <v>61750</v>
      </c>
      <c r="B626" s="912" t="s">
        <v>1457</v>
      </c>
      <c r="C626" s="913">
        <v>43465</v>
      </c>
      <c r="D626" s="912">
        <v>2018</v>
      </c>
      <c r="E626" s="912" t="s">
        <v>8</v>
      </c>
      <c r="F626" s="912" t="s">
        <v>41</v>
      </c>
      <c r="G626" s="912">
        <v>32.672612999999998</v>
      </c>
      <c r="H626" s="912">
        <v>-115.619901</v>
      </c>
      <c r="I626" s="914">
        <v>5.6630150685</v>
      </c>
      <c r="J626" s="912" t="s">
        <v>103</v>
      </c>
      <c r="K626" s="912" t="s">
        <v>828</v>
      </c>
      <c r="L626" s="915">
        <v>141</v>
      </c>
      <c r="M626" s="915">
        <v>100</v>
      </c>
      <c r="N626" s="915">
        <v>1.41</v>
      </c>
      <c r="O626" s="912" t="s">
        <v>180</v>
      </c>
      <c r="P626" s="912" t="s">
        <v>805</v>
      </c>
      <c r="Q626" s="912" t="s">
        <v>180</v>
      </c>
      <c r="R626" s="912">
        <v>180</v>
      </c>
      <c r="AI626" s="917">
        <v>0.33406392694063924</v>
      </c>
      <c r="AJ626" s="918">
        <v>21.624716958769501</v>
      </c>
      <c r="AK626" s="918">
        <v>4.0094775761908297</v>
      </c>
      <c r="AL626" s="919">
        <v>43.387351103478025</v>
      </c>
      <c r="AM626" s="919">
        <v>58.329795387903218</v>
      </c>
    </row>
    <row r="627" spans="1:39" x14ac:dyDescent="0.4">
      <c r="A627" s="912">
        <v>61264</v>
      </c>
      <c r="B627" s="912" t="s">
        <v>1458</v>
      </c>
      <c r="C627" s="913">
        <v>43465</v>
      </c>
      <c r="D627" s="912">
        <v>2018</v>
      </c>
      <c r="E627" s="912" t="s">
        <v>8</v>
      </c>
      <c r="F627" s="912" t="s">
        <v>41</v>
      </c>
      <c r="G627" s="912">
        <v>34.752929999999999</v>
      </c>
      <c r="H627" s="912">
        <v>-118.31789999999999</v>
      </c>
      <c r="I627" s="914">
        <v>5.7811771690000002</v>
      </c>
      <c r="J627" s="912" t="s">
        <v>103</v>
      </c>
      <c r="K627" s="912" t="s">
        <v>828</v>
      </c>
      <c r="L627" s="915">
        <v>130</v>
      </c>
      <c r="M627" s="915">
        <v>105</v>
      </c>
      <c r="N627" s="915">
        <v>1.2380952380952299</v>
      </c>
      <c r="O627" s="912" t="s">
        <v>180</v>
      </c>
      <c r="P627" s="912" t="s">
        <v>805</v>
      </c>
      <c r="Q627" s="912" t="s">
        <v>180</v>
      </c>
      <c r="R627" s="912">
        <v>180</v>
      </c>
      <c r="AI627" s="917">
        <v>0.25283974777125462</v>
      </c>
      <c r="AJ627" s="918">
        <v>25.837175015465899</v>
      </c>
      <c r="AK627" s="918">
        <v>5.3255805535499201</v>
      </c>
      <c r="AM627" s="919">
        <v>49.087152228084065</v>
      </c>
    </row>
    <row r="628" spans="1:39" x14ac:dyDescent="0.4">
      <c r="A628" s="912">
        <v>57340</v>
      </c>
      <c r="B628" s="912" t="s">
        <v>1459</v>
      </c>
      <c r="C628" s="913">
        <v>43131</v>
      </c>
      <c r="D628" s="912">
        <v>2018</v>
      </c>
      <c r="E628" s="912" t="s">
        <v>8</v>
      </c>
      <c r="F628" s="912" t="s">
        <v>41</v>
      </c>
      <c r="G628" s="912">
        <v>36.634821000000002</v>
      </c>
      <c r="H628" s="912">
        <v>-120.885571</v>
      </c>
      <c r="I628" s="914">
        <v>5.3493853881</v>
      </c>
      <c r="J628" s="912" t="s">
        <v>103</v>
      </c>
      <c r="K628" s="912" t="s">
        <v>828</v>
      </c>
      <c r="L628" s="915">
        <v>188</v>
      </c>
      <c r="M628" s="915">
        <v>140</v>
      </c>
      <c r="N628" s="915">
        <v>1.3428571428571401</v>
      </c>
      <c r="O628" s="912" t="s">
        <v>180</v>
      </c>
      <c r="P628" s="912" t="s">
        <v>805</v>
      </c>
      <c r="Q628" s="912" t="s">
        <v>180</v>
      </c>
      <c r="R628" s="912">
        <v>180</v>
      </c>
      <c r="AI628" s="917">
        <v>0.31134866275277234</v>
      </c>
      <c r="AJ628" s="918">
        <v>22.944662776281099</v>
      </c>
      <c r="AK628" s="918">
        <v>4.2794974478517904</v>
      </c>
      <c r="AM628" s="919">
        <v>61.774452996195272</v>
      </c>
    </row>
    <row r="629" spans="1:39" x14ac:dyDescent="0.4">
      <c r="A629" s="912">
        <v>59940</v>
      </c>
      <c r="B629" s="912" t="s">
        <v>1460</v>
      </c>
      <c r="C629" s="913">
        <v>43220</v>
      </c>
      <c r="D629" s="912">
        <v>2018</v>
      </c>
      <c r="E629" s="912" t="s">
        <v>8</v>
      </c>
      <c r="F629" s="912" t="s">
        <v>41</v>
      </c>
      <c r="G629" s="912">
        <v>36.576661000000001</v>
      </c>
      <c r="H629" s="912">
        <v>-120.390241</v>
      </c>
      <c r="I629" s="914">
        <v>5.3220723744000002</v>
      </c>
      <c r="J629" s="912" t="s">
        <v>103</v>
      </c>
      <c r="K629" s="912" t="s">
        <v>828</v>
      </c>
      <c r="L629" s="915">
        <v>281</v>
      </c>
      <c r="M629" s="915">
        <v>200</v>
      </c>
      <c r="N629" s="915">
        <v>1.405</v>
      </c>
      <c r="O629" s="912" t="s">
        <v>180</v>
      </c>
      <c r="P629" s="912" t="s">
        <v>805</v>
      </c>
      <c r="Q629" s="912" t="s">
        <v>180</v>
      </c>
      <c r="R629" s="912">
        <v>180</v>
      </c>
      <c r="AI629" s="917">
        <v>0.31091723744292238</v>
      </c>
      <c r="AJ629" s="918">
        <v>18.800302781803602</v>
      </c>
      <c r="AK629" s="918">
        <v>4.2337727373236698</v>
      </c>
      <c r="AL629" s="919">
        <v>39.808639615847902</v>
      </c>
      <c r="AM629" s="919">
        <v>51.597161965041941</v>
      </c>
    </row>
    <row r="630" spans="1:39" x14ac:dyDescent="0.4">
      <c r="A630" s="912">
        <v>61202</v>
      </c>
      <c r="B630" s="912" t="s">
        <v>1461</v>
      </c>
      <c r="C630" s="913">
        <v>43434</v>
      </c>
      <c r="D630" s="912">
        <v>2018</v>
      </c>
      <c r="E630" s="912" t="s">
        <v>8</v>
      </c>
      <c r="F630" s="912" t="s">
        <v>41</v>
      </c>
      <c r="G630" s="912">
        <v>32.678804999999997</v>
      </c>
      <c r="H630" s="912">
        <v>-115.56721</v>
      </c>
      <c r="I630" s="914">
        <v>5.8522068492999999</v>
      </c>
      <c r="J630" s="912" t="s">
        <v>103</v>
      </c>
      <c r="K630" s="912" t="s">
        <v>830</v>
      </c>
      <c r="L630" s="915">
        <v>328.9</v>
      </c>
      <c r="M630" s="915">
        <v>252.3</v>
      </c>
      <c r="N630" s="915">
        <v>1.30360681728101</v>
      </c>
      <c r="O630" s="912" t="s">
        <v>180</v>
      </c>
      <c r="P630" s="912" t="s">
        <v>805</v>
      </c>
      <c r="Q630" s="912" t="s">
        <v>180</v>
      </c>
      <c r="R630" s="912">
        <v>180</v>
      </c>
      <c r="AI630" s="917">
        <v>0.2825742891426275</v>
      </c>
      <c r="AJ630" s="918">
        <v>22.079774155570998</v>
      </c>
      <c r="AK630" s="918">
        <v>4.7098830001064904</v>
      </c>
      <c r="AL630" s="919">
        <v>45.810600763013987</v>
      </c>
      <c r="AM630" s="919">
        <v>70.863043325200024</v>
      </c>
    </row>
    <row r="631" spans="1:39" x14ac:dyDescent="0.4">
      <c r="A631" s="912">
        <v>61811</v>
      </c>
      <c r="B631" s="912" t="s">
        <v>1462</v>
      </c>
      <c r="C631" s="913">
        <v>43465</v>
      </c>
      <c r="D631" s="912">
        <v>2018</v>
      </c>
      <c r="E631" s="912" t="s">
        <v>99</v>
      </c>
      <c r="F631" s="912" t="s">
        <v>63</v>
      </c>
      <c r="G631" s="912">
        <v>39.686461000000001</v>
      </c>
      <c r="H631" s="912">
        <v>-104.01400099999999</v>
      </c>
      <c r="I631" s="914">
        <v>4.8979700913000004</v>
      </c>
      <c r="J631" s="912" t="s">
        <v>103</v>
      </c>
      <c r="K631" s="912" t="s">
        <v>828</v>
      </c>
      <c r="L631" s="915">
        <v>67.599999999999994</v>
      </c>
      <c r="M631" s="915">
        <v>50</v>
      </c>
      <c r="N631" s="915">
        <v>1.3519999999999901</v>
      </c>
      <c r="O631" s="912" t="s">
        <v>180</v>
      </c>
      <c r="P631" s="912" t="s">
        <v>805</v>
      </c>
      <c r="Q631" s="912" t="s">
        <v>180</v>
      </c>
      <c r="R631" s="912">
        <v>181</v>
      </c>
      <c r="AI631" s="917">
        <v>0.2366187214611872</v>
      </c>
      <c r="AJ631" s="918">
        <v>23.796947205813002</v>
      </c>
      <c r="AK631" s="918">
        <v>12.30386888</v>
      </c>
      <c r="AL631" s="919">
        <v>28.268091123597866</v>
      </c>
      <c r="AM631" s="919">
        <v>46.623049952362663</v>
      </c>
    </row>
    <row r="632" spans="1:39" x14ac:dyDescent="0.4">
      <c r="A632" s="912">
        <v>61736</v>
      </c>
      <c r="B632" s="912" t="s">
        <v>1463</v>
      </c>
      <c r="C632" s="913">
        <v>43465</v>
      </c>
      <c r="D632" s="912">
        <v>2018</v>
      </c>
      <c r="E632" s="912" t="s">
        <v>6</v>
      </c>
      <c r="F632" s="912" t="s">
        <v>36</v>
      </c>
      <c r="G632" s="912">
        <v>41.831840999999997</v>
      </c>
      <c r="H632" s="912">
        <v>-71.919871000000001</v>
      </c>
      <c r="I632" s="914">
        <v>3.8417150685000001</v>
      </c>
      <c r="J632" s="912" t="s">
        <v>103</v>
      </c>
      <c r="K632" s="912" t="s">
        <v>828</v>
      </c>
      <c r="L632" s="915">
        <v>24.58</v>
      </c>
      <c r="M632" s="915">
        <v>20</v>
      </c>
      <c r="N632" s="915">
        <v>1.2289999999999901</v>
      </c>
      <c r="O632" s="912" t="s">
        <v>831</v>
      </c>
      <c r="P632" s="912" t="s">
        <v>831</v>
      </c>
      <c r="Q632" s="912">
        <v>25</v>
      </c>
      <c r="R632" s="912">
        <v>181</v>
      </c>
      <c r="AI632" s="917">
        <v>0.1354623287671233</v>
      </c>
      <c r="AJ632" s="918">
        <v>28.101295851474202</v>
      </c>
      <c r="AK632" s="918">
        <v>11.6159241188432</v>
      </c>
      <c r="AM632" s="919">
        <v>119.160910077849</v>
      </c>
    </row>
    <row r="633" spans="1:39" x14ac:dyDescent="0.4">
      <c r="A633" s="912">
        <v>58876</v>
      </c>
      <c r="B633" s="912" t="s">
        <v>1464</v>
      </c>
      <c r="C633" s="913">
        <v>43190</v>
      </c>
      <c r="D633" s="912">
        <v>2018</v>
      </c>
      <c r="E633" s="912" t="s">
        <v>6</v>
      </c>
      <c r="F633" s="912" t="s">
        <v>36</v>
      </c>
      <c r="G633" s="912">
        <v>41.643270999999999</v>
      </c>
      <c r="H633" s="912">
        <v>-72.048760000000001</v>
      </c>
      <c r="I633" s="914">
        <v>3.8702319635000002</v>
      </c>
      <c r="J633" s="912" t="s">
        <v>103</v>
      </c>
      <c r="K633" s="912" t="s">
        <v>828</v>
      </c>
      <c r="L633" s="915">
        <v>31.8</v>
      </c>
      <c r="M633" s="915">
        <v>20</v>
      </c>
      <c r="N633" s="915">
        <v>1.59</v>
      </c>
      <c r="O633" s="912" t="s">
        <v>831</v>
      </c>
      <c r="P633" s="912" t="s">
        <v>831</v>
      </c>
      <c r="Q633" s="912">
        <v>25</v>
      </c>
      <c r="R633" s="912">
        <v>180</v>
      </c>
      <c r="AI633" s="917">
        <v>0.22655821917808219</v>
      </c>
      <c r="AJ633" s="918">
        <v>26.363583049357899</v>
      </c>
      <c r="AK633" s="918">
        <v>8.5285873473836897</v>
      </c>
      <c r="AL633" s="919">
        <v>95.752571496246716</v>
      </c>
      <c r="AM633" s="919">
        <v>79.7504370902072</v>
      </c>
    </row>
    <row r="634" spans="1:39" x14ac:dyDescent="0.4">
      <c r="A634" s="912">
        <v>61879</v>
      </c>
      <c r="B634" s="912" t="s">
        <v>1465</v>
      </c>
      <c r="C634" s="913">
        <v>43190</v>
      </c>
      <c r="D634" s="912">
        <v>2018</v>
      </c>
      <c r="E634" s="912" t="s">
        <v>100</v>
      </c>
      <c r="F634" s="912" t="s">
        <v>40</v>
      </c>
      <c r="G634" s="912">
        <v>27.925633999999999</v>
      </c>
      <c r="H634" s="912">
        <v>-81.777576999999994</v>
      </c>
      <c r="I634" s="914">
        <v>4.9707746574999998</v>
      </c>
      <c r="J634" s="912" t="s">
        <v>103</v>
      </c>
      <c r="K634" s="912" t="s">
        <v>828</v>
      </c>
      <c r="L634" s="915">
        <v>9.3000000000000007</v>
      </c>
      <c r="M634" s="915">
        <v>7.26</v>
      </c>
      <c r="N634" s="915">
        <v>1.28099173553719</v>
      </c>
      <c r="O634" s="912" t="s">
        <v>831</v>
      </c>
      <c r="P634" s="912" t="s">
        <v>831</v>
      </c>
      <c r="Q634" s="912">
        <v>15</v>
      </c>
      <c r="R634" s="912">
        <v>180</v>
      </c>
      <c r="AI634" s="917">
        <v>0.1960655532620254</v>
      </c>
      <c r="AJ634" s="918"/>
      <c r="AK634" s="918"/>
      <c r="AL634" s="919">
        <v>49.316991760699359</v>
      </c>
      <c r="AM634" s="919">
        <v>57.176550161763046</v>
      </c>
    </row>
    <row r="635" spans="1:39" x14ac:dyDescent="0.4">
      <c r="A635" s="912">
        <v>61988</v>
      </c>
      <c r="B635" s="912" t="s">
        <v>1466</v>
      </c>
      <c r="C635" s="913">
        <v>43465</v>
      </c>
      <c r="D635" s="912">
        <v>2018</v>
      </c>
      <c r="E635" s="912" t="s">
        <v>100</v>
      </c>
      <c r="F635" s="912" t="s">
        <v>40</v>
      </c>
      <c r="G635" s="912">
        <v>28.400780999999998</v>
      </c>
      <c r="H635" s="912">
        <v>-81.616320999999999</v>
      </c>
      <c r="I635" s="914">
        <v>4.9055815067999999</v>
      </c>
      <c r="J635" s="912" t="s">
        <v>103</v>
      </c>
      <c r="K635" s="912" t="s">
        <v>830</v>
      </c>
      <c r="L635" s="915">
        <v>62.75</v>
      </c>
      <c r="M635" s="915">
        <v>52</v>
      </c>
      <c r="N635" s="915">
        <v>1.2067307692307601</v>
      </c>
      <c r="O635" s="912" t="s">
        <v>180</v>
      </c>
      <c r="P635" s="912" t="s">
        <v>805</v>
      </c>
      <c r="Q635" s="912" t="s">
        <v>180</v>
      </c>
      <c r="R635" s="912">
        <v>180</v>
      </c>
      <c r="AI635" s="917">
        <v>0.2150180014049877</v>
      </c>
      <c r="AJ635" s="918"/>
      <c r="AK635" s="918"/>
      <c r="AL635" s="919">
        <v>33.039161838854135</v>
      </c>
      <c r="AM635" s="919">
        <v>41.659742369437787</v>
      </c>
    </row>
    <row r="636" spans="1:39" x14ac:dyDescent="0.4">
      <c r="A636" s="912">
        <v>61665</v>
      </c>
      <c r="B636" s="912" t="s">
        <v>1467</v>
      </c>
      <c r="C636" s="913">
        <v>43373</v>
      </c>
      <c r="D636" s="912">
        <v>2018</v>
      </c>
      <c r="E636" s="912" t="s">
        <v>100</v>
      </c>
      <c r="F636" s="912" t="s">
        <v>40</v>
      </c>
      <c r="G636" s="912">
        <v>27.664583</v>
      </c>
      <c r="H636" s="912">
        <v>-81.964219999999997</v>
      </c>
      <c r="I636" s="914">
        <v>4.9940728310000004</v>
      </c>
      <c r="J636" s="912" t="s">
        <v>103</v>
      </c>
      <c r="K636" s="912" t="s">
        <v>830</v>
      </c>
      <c r="L636" s="915">
        <v>84.9</v>
      </c>
      <c r="M636" s="915">
        <v>70.3</v>
      </c>
      <c r="N636" s="915">
        <v>1.2076813655761001</v>
      </c>
      <c r="O636" s="912" t="s">
        <v>180</v>
      </c>
      <c r="P636" s="912" t="s">
        <v>805</v>
      </c>
      <c r="Q636" s="912" t="s">
        <v>180</v>
      </c>
      <c r="R636" s="912">
        <v>180</v>
      </c>
      <c r="AI636" s="917">
        <v>0.20365589093058459</v>
      </c>
      <c r="AJ636" s="918"/>
      <c r="AK636" s="918"/>
      <c r="AM636" s="919">
        <v>50.908130986991139</v>
      </c>
    </row>
    <row r="637" spans="1:39" x14ac:dyDescent="0.4">
      <c r="A637" s="912">
        <v>61654</v>
      </c>
      <c r="B637" s="912" t="s">
        <v>1468</v>
      </c>
      <c r="C637" s="913">
        <v>43373</v>
      </c>
      <c r="D637" s="912">
        <v>2018</v>
      </c>
      <c r="E637" s="912" t="s">
        <v>100</v>
      </c>
      <c r="F637" s="912" t="s">
        <v>40</v>
      </c>
      <c r="G637" s="912">
        <v>27.768889999999999</v>
      </c>
      <c r="H637" s="912">
        <v>-82.235280000000003</v>
      </c>
      <c r="I637" s="914">
        <v>5.0073136986</v>
      </c>
      <c r="J637" s="912" t="s">
        <v>103</v>
      </c>
      <c r="K637" s="912" t="s">
        <v>830</v>
      </c>
      <c r="L637" s="915">
        <v>87.9</v>
      </c>
      <c r="M637" s="915">
        <v>74.400000000000006</v>
      </c>
      <c r="N637" s="915">
        <v>1.18145161290322</v>
      </c>
      <c r="O637" s="912" t="s">
        <v>180</v>
      </c>
      <c r="P637" s="912" t="s">
        <v>805</v>
      </c>
      <c r="Q637" s="912" t="s">
        <v>180</v>
      </c>
      <c r="R637" s="912">
        <v>180</v>
      </c>
      <c r="AI637" s="917">
        <v>0.20851592036136885</v>
      </c>
      <c r="AJ637" s="918"/>
      <c r="AK637" s="918"/>
      <c r="AM637" s="919">
        <v>50.348634115350166</v>
      </c>
    </row>
    <row r="638" spans="1:39" x14ac:dyDescent="0.4">
      <c r="A638" s="912">
        <v>61052</v>
      </c>
      <c r="B638" s="912" t="s">
        <v>1469</v>
      </c>
      <c r="C638" s="913">
        <v>43190</v>
      </c>
      <c r="D638" s="912">
        <v>2018</v>
      </c>
      <c r="E638" s="912" t="s">
        <v>100</v>
      </c>
      <c r="F638" s="912" t="s">
        <v>40</v>
      </c>
      <c r="G638" s="912">
        <v>27.222640999999999</v>
      </c>
      <c r="H638" s="912">
        <v>-80.542730000000006</v>
      </c>
      <c r="I638" s="914">
        <v>4.9357730593999998</v>
      </c>
      <c r="J638" s="912" t="s">
        <v>103</v>
      </c>
      <c r="K638" s="912" t="s">
        <v>828</v>
      </c>
      <c r="L638" s="915">
        <v>113.24</v>
      </c>
      <c r="M638" s="915">
        <v>74.5</v>
      </c>
      <c r="N638" s="915">
        <v>1.52</v>
      </c>
      <c r="O638" s="912" t="s">
        <v>831</v>
      </c>
      <c r="P638" s="912" t="s">
        <v>831</v>
      </c>
      <c r="Q638" s="912">
        <v>20</v>
      </c>
      <c r="R638" s="912">
        <v>196</v>
      </c>
      <c r="AI638" s="917">
        <v>0.23831172811130519</v>
      </c>
      <c r="AJ638" s="918">
        <v>26.8492802876101</v>
      </c>
      <c r="AK638" s="918">
        <v>31.434446699999999</v>
      </c>
      <c r="AM638" s="919">
        <v>38.925686404180347</v>
      </c>
    </row>
    <row r="639" spans="1:39" x14ac:dyDescent="0.4">
      <c r="A639" s="912">
        <v>61051</v>
      </c>
      <c r="B639" s="912" t="s">
        <v>1470</v>
      </c>
      <c r="C639" s="913">
        <v>43190</v>
      </c>
      <c r="D639" s="912">
        <v>2018</v>
      </c>
      <c r="E639" s="912" t="s">
        <v>100</v>
      </c>
      <c r="F639" s="912" t="s">
        <v>40</v>
      </c>
      <c r="G639" s="912">
        <v>27.871611000000001</v>
      </c>
      <c r="H639" s="912">
        <v>-80.525810000000007</v>
      </c>
      <c r="I639" s="914">
        <v>4.9433614155000001</v>
      </c>
      <c r="J639" s="912" t="s">
        <v>103</v>
      </c>
      <c r="K639" s="912" t="s">
        <v>828</v>
      </c>
      <c r="L639" s="915">
        <v>113.24</v>
      </c>
      <c r="M639" s="915">
        <v>74.5</v>
      </c>
      <c r="N639" s="915">
        <v>1.52</v>
      </c>
      <c r="O639" s="912" t="s">
        <v>831</v>
      </c>
      <c r="P639" s="912" t="s">
        <v>831</v>
      </c>
      <c r="Q639" s="912">
        <v>20</v>
      </c>
      <c r="R639" s="912">
        <v>196</v>
      </c>
      <c r="AI639" s="917">
        <v>0.24896111060034937</v>
      </c>
      <c r="AJ639" s="918">
        <v>26.748220529451999</v>
      </c>
      <c r="AK639" s="918">
        <v>32.023262619999997</v>
      </c>
      <c r="AM639" s="919">
        <v>37.444614824458235</v>
      </c>
    </row>
    <row r="640" spans="1:39" x14ac:dyDescent="0.4">
      <c r="A640" s="912">
        <v>61024</v>
      </c>
      <c r="B640" s="912" t="s">
        <v>1471</v>
      </c>
      <c r="C640" s="913">
        <v>43190</v>
      </c>
      <c r="D640" s="912">
        <v>2018</v>
      </c>
      <c r="E640" s="912" t="s">
        <v>100</v>
      </c>
      <c r="F640" s="912" t="s">
        <v>40</v>
      </c>
      <c r="G640" s="912">
        <v>26.689171000000002</v>
      </c>
      <c r="H640" s="912">
        <v>-81.316270000000003</v>
      </c>
      <c r="I640" s="914">
        <v>5.0488417808000001</v>
      </c>
      <c r="J640" s="912" t="s">
        <v>103</v>
      </c>
      <c r="K640" s="912" t="s">
        <v>828</v>
      </c>
      <c r="L640" s="915">
        <v>113.24</v>
      </c>
      <c r="M640" s="915">
        <v>74.5</v>
      </c>
      <c r="N640" s="915">
        <v>1.52</v>
      </c>
      <c r="O640" s="912" t="s">
        <v>831</v>
      </c>
      <c r="P640" s="912" t="s">
        <v>831</v>
      </c>
      <c r="Q640" s="912">
        <v>20</v>
      </c>
      <c r="R640" s="912">
        <v>195</v>
      </c>
      <c r="AI640" s="917">
        <v>0.24064999540314425</v>
      </c>
      <c r="AJ640" s="918">
        <v>26.858923410894199</v>
      </c>
      <c r="AK640" s="918">
        <v>26.004762320000001</v>
      </c>
      <c r="AM640" s="919">
        <v>39.012520203656493</v>
      </c>
    </row>
    <row r="641" spans="1:39" x14ac:dyDescent="0.4">
      <c r="A641" s="912">
        <v>61029</v>
      </c>
      <c r="B641" s="912" t="s">
        <v>1472</v>
      </c>
      <c r="C641" s="913">
        <v>43190</v>
      </c>
      <c r="D641" s="912">
        <v>2018</v>
      </c>
      <c r="E641" s="912" t="s">
        <v>100</v>
      </c>
      <c r="F641" s="912" t="s">
        <v>40</v>
      </c>
      <c r="G641" s="912">
        <v>27.599070999999999</v>
      </c>
      <c r="H641" s="912">
        <v>-80.533439999999999</v>
      </c>
      <c r="I641" s="914">
        <v>4.9180618721</v>
      </c>
      <c r="J641" s="912" t="s">
        <v>103</v>
      </c>
      <c r="K641" s="912" t="s">
        <v>828</v>
      </c>
      <c r="L641" s="915">
        <v>113.24</v>
      </c>
      <c r="M641" s="915">
        <v>74.5</v>
      </c>
      <c r="N641" s="915">
        <v>1.52</v>
      </c>
      <c r="O641" s="912" t="s">
        <v>831</v>
      </c>
      <c r="P641" s="912" t="s">
        <v>831</v>
      </c>
      <c r="Q641" s="912">
        <v>20</v>
      </c>
      <c r="R641" s="912">
        <v>195</v>
      </c>
      <c r="AI641" s="917">
        <v>0.23418681621770709</v>
      </c>
      <c r="AJ641" s="918">
        <v>26.764509762493699</v>
      </c>
      <c r="AK641" s="918">
        <v>31.978053620000001</v>
      </c>
      <c r="AM641" s="919">
        <v>39.749902052343266</v>
      </c>
    </row>
    <row r="642" spans="1:39" x14ac:dyDescent="0.4">
      <c r="A642" s="912">
        <v>61020</v>
      </c>
      <c r="B642" s="912" t="s">
        <v>1473</v>
      </c>
      <c r="C642" s="913">
        <v>43131</v>
      </c>
      <c r="D642" s="912">
        <v>2018</v>
      </c>
      <c r="E642" s="912" t="s">
        <v>100</v>
      </c>
      <c r="F642" s="912" t="s">
        <v>40</v>
      </c>
      <c r="G642" s="912">
        <v>27.571560999999999</v>
      </c>
      <c r="H642" s="912">
        <v>-80.569879999999998</v>
      </c>
      <c r="I642" s="914">
        <v>4.9180618721</v>
      </c>
      <c r="J642" s="912" t="s">
        <v>103</v>
      </c>
      <c r="K642" s="912" t="s">
        <v>828</v>
      </c>
      <c r="L642" s="915">
        <v>113.24</v>
      </c>
      <c r="M642" s="915">
        <v>74.5</v>
      </c>
      <c r="N642" s="915">
        <v>1.52</v>
      </c>
      <c r="O642" s="912" t="s">
        <v>831</v>
      </c>
      <c r="P642" s="912" t="s">
        <v>831</v>
      </c>
      <c r="Q642" s="912">
        <v>20</v>
      </c>
      <c r="R642" s="912">
        <v>195</v>
      </c>
      <c r="AI642" s="917">
        <v>0.2415387208482731</v>
      </c>
      <c r="AJ642" s="918">
        <v>26.754778134367701</v>
      </c>
      <c r="AK642" s="918">
        <v>31.157227450000001</v>
      </c>
      <c r="AM642" s="919">
        <v>37.954867230228032</v>
      </c>
    </row>
    <row r="643" spans="1:39" x14ac:dyDescent="0.4">
      <c r="A643" s="912">
        <v>61050</v>
      </c>
      <c r="B643" s="912" t="s">
        <v>1474</v>
      </c>
      <c r="C643" s="913">
        <v>43131</v>
      </c>
      <c r="D643" s="912">
        <v>2018</v>
      </c>
      <c r="E643" s="912" t="s">
        <v>100</v>
      </c>
      <c r="F643" s="912" t="s">
        <v>40</v>
      </c>
      <c r="G643" s="912">
        <v>27.312961000000001</v>
      </c>
      <c r="H643" s="912">
        <v>-81.781319999999994</v>
      </c>
      <c r="I643" s="914">
        <v>5.0543945204999998</v>
      </c>
      <c r="J643" s="912" t="s">
        <v>103</v>
      </c>
      <c r="K643" s="912" t="s">
        <v>828</v>
      </c>
      <c r="L643" s="915">
        <v>113.24</v>
      </c>
      <c r="M643" s="915">
        <v>74.5</v>
      </c>
      <c r="N643" s="915">
        <v>1.52</v>
      </c>
      <c r="O643" s="912" t="s">
        <v>831</v>
      </c>
      <c r="P643" s="912" t="s">
        <v>831</v>
      </c>
      <c r="Q643" s="912">
        <v>20</v>
      </c>
      <c r="R643" s="912">
        <v>195</v>
      </c>
      <c r="AI643" s="917">
        <v>0.24911280684012135</v>
      </c>
      <c r="AJ643" s="918">
        <v>26.740430075285399</v>
      </c>
      <c r="AK643" s="918">
        <v>30.047679589999898</v>
      </c>
      <c r="AM643" s="919">
        <v>37.134610674181211</v>
      </c>
    </row>
    <row r="644" spans="1:39" x14ac:dyDescent="0.4">
      <c r="A644" s="912">
        <v>61021</v>
      </c>
      <c r="B644" s="912" t="s">
        <v>1475</v>
      </c>
      <c r="C644" s="913">
        <v>43131</v>
      </c>
      <c r="D644" s="912">
        <v>2018</v>
      </c>
      <c r="E644" s="912" t="s">
        <v>100</v>
      </c>
      <c r="F644" s="912" t="s">
        <v>40</v>
      </c>
      <c r="G644" s="912">
        <v>29.665555999999999</v>
      </c>
      <c r="H644" s="912">
        <v>-82.058329999999998</v>
      </c>
      <c r="I644" s="914">
        <v>4.7993897260000002</v>
      </c>
      <c r="J644" s="912" t="s">
        <v>103</v>
      </c>
      <c r="K644" s="912" t="s">
        <v>828</v>
      </c>
      <c r="L644" s="915">
        <v>113.24</v>
      </c>
      <c r="M644" s="915">
        <v>74.5</v>
      </c>
      <c r="N644" s="915">
        <v>1.52</v>
      </c>
      <c r="O644" s="912" t="s">
        <v>831</v>
      </c>
      <c r="P644" s="912" t="s">
        <v>831</v>
      </c>
      <c r="Q644" s="912">
        <v>20</v>
      </c>
      <c r="R644" s="912">
        <v>195</v>
      </c>
      <c r="AI644" s="917">
        <v>0.23916214642517852</v>
      </c>
      <c r="AJ644" s="918">
        <v>26.807851129926998</v>
      </c>
      <c r="AK644" s="918">
        <v>29.67740809</v>
      </c>
      <c r="AM644" s="919">
        <v>38.746829552462856</v>
      </c>
    </row>
    <row r="645" spans="1:39" x14ac:dyDescent="0.4">
      <c r="A645" s="912">
        <v>61022</v>
      </c>
      <c r="B645" s="912" t="s">
        <v>1476</v>
      </c>
      <c r="C645" s="913">
        <v>43131</v>
      </c>
      <c r="D645" s="912">
        <v>2018</v>
      </c>
      <c r="E645" s="912" t="s">
        <v>100</v>
      </c>
      <c r="F645" s="912" t="s">
        <v>40</v>
      </c>
      <c r="G645" s="912">
        <v>29.758241000000002</v>
      </c>
      <c r="H645" s="912">
        <v>-81.895570000000006</v>
      </c>
      <c r="I645" s="914">
        <v>4.7658639268999998</v>
      </c>
      <c r="J645" s="912" t="s">
        <v>103</v>
      </c>
      <c r="K645" s="912" t="s">
        <v>828</v>
      </c>
      <c r="L645" s="915">
        <v>113.24</v>
      </c>
      <c r="M645" s="915">
        <v>74.5</v>
      </c>
      <c r="N645" s="915">
        <v>1.52</v>
      </c>
      <c r="O645" s="912" t="s">
        <v>831</v>
      </c>
      <c r="P645" s="912" t="s">
        <v>831</v>
      </c>
      <c r="Q645" s="912">
        <v>20</v>
      </c>
      <c r="R645" s="912">
        <v>195</v>
      </c>
      <c r="AI645" s="917">
        <v>0.23712727161288347</v>
      </c>
      <c r="AJ645" s="918">
        <v>26.774405897414599</v>
      </c>
      <c r="AK645" s="918">
        <v>29.19254939</v>
      </c>
      <c r="AM645" s="919">
        <v>39.004153193438853</v>
      </c>
    </row>
    <row r="646" spans="1:39" x14ac:dyDescent="0.4">
      <c r="A646" s="912">
        <v>61807</v>
      </c>
      <c r="B646" s="912" t="s">
        <v>1477</v>
      </c>
      <c r="C646" s="913">
        <v>43465</v>
      </c>
      <c r="D646" s="912">
        <v>2018</v>
      </c>
      <c r="E646" s="912" t="s">
        <v>100</v>
      </c>
      <c r="F646" s="912" t="s">
        <v>40</v>
      </c>
      <c r="G646" s="912">
        <v>30.446380000000001</v>
      </c>
      <c r="H646" s="912">
        <v>-83.190939999999998</v>
      </c>
      <c r="I646" s="914">
        <v>4.7425538813000001</v>
      </c>
      <c r="J646" s="912" t="s">
        <v>103</v>
      </c>
      <c r="K646" s="912" t="s">
        <v>828</v>
      </c>
      <c r="L646" s="915">
        <v>110.8</v>
      </c>
      <c r="M646" s="915">
        <v>74.900000000000006</v>
      </c>
      <c r="N646" s="915">
        <v>1.47930574098798</v>
      </c>
      <c r="O646" s="912" t="s">
        <v>180</v>
      </c>
      <c r="P646" s="912" t="s">
        <v>805</v>
      </c>
      <c r="Q646" s="912" t="s">
        <v>180</v>
      </c>
      <c r="R646" s="912">
        <v>180</v>
      </c>
      <c r="AI646" s="917">
        <v>0.27530619212222074</v>
      </c>
      <c r="AJ646" s="918"/>
      <c r="AK646" s="918"/>
      <c r="AM646" s="919">
        <v>41.987585832501395</v>
      </c>
    </row>
    <row r="647" spans="1:39" x14ac:dyDescent="0.4">
      <c r="A647" s="912">
        <v>59876</v>
      </c>
      <c r="B647" s="912" t="s">
        <v>1478</v>
      </c>
      <c r="C647" s="913">
        <v>43159</v>
      </c>
      <c r="D647" s="912">
        <v>2018</v>
      </c>
      <c r="E647" s="912" t="s">
        <v>100</v>
      </c>
      <c r="F647" s="912" t="s">
        <v>48</v>
      </c>
      <c r="G647" s="912">
        <v>31.559350999999999</v>
      </c>
      <c r="H647" s="912">
        <v>-84.08502</v>
      </c>
      <c r="I647" s="914">
        <v>4.7382726027000004</v>
      </c>
      <c r="J647" s="912" t="s">
        <v>103</v>
      </c>
      <c r="K647" s="912" t="s">
        <v>828</v>
      </c>
      <c r="L647" s="915">
        <v>44</v>
      </c>
      <c r="M647" s="915">
        <v>31.16</v>
      </c>
      <c r="N647" s="915">
        <v>1.4120667522464601</v>
      </c>
      <c r="O647" s="912" t="s">
        <v>831</v>
      </c>
      <c r="P647" s="912" t="s">
        <v>831</v>
      </c>
      <c r="Q647" s="912">
        <v>18</v>
      </c>
      <c r="R647" s="912">
        <v>185</v>
      </c>
      <c r="AI647" s="917">
        <v>0.21470419282419215</v>
      </c>
      <c r="AJ647" s="918">
        <v>27.030894662678001</v>
      </c>
      <c r="AK647" s="918">
        <v>13.229200240000001</v>
      </c>
      <c r="AM647" s="919">
        <v>73.369509640056421</v>
      </c>
    </row>
    <row r="648" spans="1:39" x14ac:dyDescent="0.4">
      <c r="A648" s="912">
        <v>61068</v>
      </c>
      <c r="B648" s="912" t="s">
        <v>1479</v>
      </c>
      <c r="C648" s="913">
        <v>43465</v>
      </c>
      <c r="D648" s="912">
        <v>2018</v>
      </c>
      <c r="E648" s="912" t="s">
        <v>18</v>
      </c>
      <c r="F648" s="912" t="s">
        <v>18</v>
      </c>
      <c r="G648" s="912">
        <v>21.908231000000001</v>
      </c>
      <c r="H648" s="912">
        <v>-159.49201099999999</v>
      </c>
      <c r="I648" s="914">
        <v>4.7876168950000002</v>
      </c>
      <c r="J648" s="912" t="s">
        <v>103</v>
      </c>
      <c r="K648" s="912" t="s">
        <v>828</v>
      </c>
      <c r="L648" s="915">
        <v>28.187999999999999</v>
      </c>
      <c r="M648" s="915">
        <v>20</v>
      </c>
      <c r="N648" s="915">
        <v>1.4094</v>
      </c>
      <c r="O648" s="912" t="s">
        <v>180</v>
      </c>
      <c r="P648" s="912" t="s">
        <v>805</v>
      </c>
      <c r="Q648" s="912" t="s">
        <v>180</v>
      </c>
      <c r="R648" s="912">
        <v>180</v>
      </c>
      <c r="S648" s="916" t="s">
        <v>907</v>
      </c>
      <c r="T648" s="916" t="s">
        <v>969</v>
      </c>
      <c r="U648" s="912">
        <v>2018</v>
      </c>
      <c r="V648" s="912">
        <v>20</v>
      </c>
      <c r="W648" s="912">
        <v>100</v>
      </c>
      <c r="AI648" s="917">
        <v>0.21404680365296805</v>
      </c>
      <c r="AJ648" s="918"/>
      <c r="AK648" s="918"/>
      <c r="AL648" s="919">
        <v>89.033578464301613</v>
      </c>
      <c r="AM648" s="919">
        <v>141.18960572437265</v>
      </c>
    </row>
    <row r="649" spans="1:39" x14ac:dyDescent="0.4">
      <c r="A649" s="912">
        <v>61729</v>
      </c>
      <c r="B649" s="912" t="s">
        <v>1480</v>
      </c>
      <c r="C649" s="913">
        <v>43465</v>
      </c>
      <c r="D649" s="912">
        <v>2018</v>
      </c>
      <c r="E649" s="912" t="s">
        <v>1</v>
      </c>
      <c r="F649" s="912" t="s">
        <v>65</v>
      </c>
      <c r="G649" s="912">
        <v>39.837541000000002</v>
      </c>
      <c r="H649" s="912">
        <v>-84.819271000000001</v>
      </c>
      <c r="I649" s="914">
        <v>3.9729876711999998</v>
      </c>
      <c r="J649" s="912" t="s">
        <v>103</v>
      </c>
      <c r="K649" s="912" t="s">
        <v>828</v>
      </c>
      <c r="L649" s="915">
        <v>9.7498799999999992</v>
      </c>
      <c r="M649" s="915">
        <v>7.5</v>
      </c>
      <c r="N649" s="915">
        <v>1.29998399999999</v>
      </c>
      <c r="O649" s="912" t="s">
        <v>180</v>
      </c>
      <c r="P649" s="912" t="s">
        <v>805</v>
      </c>
      <c r="Q649" s="912" t="s">
        <v>180</v>
      </c>
      <c r="R649" s="912">
        <v>180</v>
      </c>
      <c r="AI649" s="917">
        <v>0.20170471841704721</v>
      </c>
      <c r="AJ649" s="918">
        <v>31.145210409179601</v>
      </c>
      <c r="AK649" s="918">
        <v>16.5934899417888</v>
      </c>
      <c r="AM649" s="919">
        <v>58.939646347413579</v>
      </c>
    </row>
    <row r="650" spans="1:39" x14ac:dyDescent="0.4">
      <c r="A650" s="912">
        <v>60681</v>
      </c>
      <c r="B650" s="912" t="s">
        <v>1481</v>
      </c>
      <c r="C650" s="913">
        <v>43343</v>
      </c>
      <c r="D650" s="912">
        <v>2018</v>
      </c>
      <c r="E650" s="912" t="s">
        <v>1</v>
      </c>
      <c r="F650" s="912" t="s">
        <v>566</v>
      </c>
      <c r="G650" s="912">
        <v>38.992144000000003</v>
      </c>
      <c r="H650" s="912">
        <v>-76.573769999999996</v>
      </c>
      <c r="I650" s="914">
        <v>4.1513947488999996</v>
      </c>
      <c r="J650" s="912" t="s">
        <v>103</v>
      </c>
      <c r="K650" s="912" t="s">
        <v>828</v>
      </c>
      <c r="L650" s="915">
        <v>18</v>
      </c>
      <c r="M650" s="915">
        <v>12</v>
      </c>
      <c r="N650" s="915">
        <v>1.5</v>
      </c>
      <c r="O650" s="912" t="s">
        <v>831</v>
      </c>
      <c r="P650" s="912" t="s">
        <v>831</v>
      </c>
      <c r="Q650" s="912">
        <v>12</v>
      </c>
      <c r="R650" s="912">
        <v>180</v>
      </c>
      <c r="AI650" s="917">
        <v>0.21499238964992393</v>
      </c>
      <c r="AJ650" s="918">
        <v>32.39841333335</v>
      </c>
      <c r="AK650" s="918">
        <v>13.773455907993799</v>
      </c>
      <c r="AL650" s="919">
        <v>78.6775999442212</v>
      </c>
      <c r="AM650" s="919">
        <v>110.00111205472018</v>
      </c>
    </row>
    <row r="651" spans="1:39" x14ac:dyDescent="0.4">
      <c r="A651" s="912">
        <v>59851</v>
      </c>
      <c r="B651" s="912" t="s">
        <v>1482</v>
      </c>
      <c r="C651" s="913">
        <v>43190</v>
      </c>
      <c r="D651" s="912">
        <v>2018</v>
      </c>
      <c r="E651" s="912" t="s">
        <v>1</v>
      </c>
      <c r="F651" s="912" t="s">
        <v>566</v>
      </c>
      <c r="G651" s="912">
        <v>38.170411000000001</v>
      </c>
      <c r="H651" s="912">
        <v>-75.693209999999993</v>
      </c>
      <c r="I651" s="914">
        <v>4.2792038813</v>
      </c>
      <c r="J651" s="912" t="s">
        <v>103</v>
      </c>
      <c r="K651" s="912" t="s">
        <v>828</v>
      </c>
      <c r="L651" s="915">
        <v>99</v>
      </c>
      <c r="M651" s="915">
        <v>75</v>
      </c>
      <c r="N651" s="915">
        <v>1.32</v>
      </c>
      <c r="O651" s="912" t="s">
        <v>831</v>
      </c>
      <c r="P651" s="912" t="s">
        <v>831</v>
      </c>
      <c r="Q651" s="912">
        <v>25</v>
      </c>
      <c r="R651" s="912">
        <v>180</v>
      </c>
      <c r="AI651" s="917">
        <v>0.20425114155251142</v>
      </c>
      <c r="AJ651" s="918">
        <v>30.209313484667</v>
      </c>
      <c r="AK651" s="918">
        <v>15.3042944298106</v>
      </c>
      <c r="AM651" s="919">
        <v>74.143200709128365</v>
      </c>
    </row>
    <row r="652" spans="1:39" x14ac:dyDescent="0.4">
      <c r="A652" s="912">
        <v>61954</v>
      </c>
      <c r="B652" s="912" t="s">
        <v>1483</v>
      </c>
      <c r="C652" s="913">
        <v>43281</v>
      </c>
      <c r="D652" s="912">
        <v>2018</v>
      </c>
      <c r="E652" s="912" t="s">
        <v>4</v>
      </c>
      <c r="F652" s="912" t="s">
        <v>569</v>
      </c>
      <c r="G652" s="912">
        <v>42.707121000000001</v>
      </c>
      <c r="H652" s="912">
        <v>-84.70008</v>
      </c>
      <c r="I652" s="914">
        <v>3.7894780822</v>
      </c>
      <c r="J652" s="912" t="s">
        <v>103</v>
      </c>
      <c r="K652" s="912" t="s">
        <v>828</v>
      </c>
      <c r="L652" s="915">
        <v>9.9</v>
      </c>
      <c r="M652" s="915">
        <v>8.1</v>
      </c>
      <c r="N652" s="915">
        <v>1.2222222222222201</v>
      </c>
      <c r="O652" s="912" t="s">
        <v>180</v>
      </c>
      <c r="P652" s="912" t="s">
        <v>805</v>
      </c>
      <c r="Q652" s="912" t="s">
        <v>180</v>
      </c>
      <c r="R652" s="912">
        <v>180</v>
      </c>
      <c r="AI652" s="917">
        <v>0.18129545070184347</v>
      </c>
      <c r="AJ652" s="918">
        <v>29.709532124427501</v>
      </c>
      <c r="AK652" s="918">
        <v>1.96196228778529</v>
      </c>
      <c r="AM652" s="919">
        <v>64.603217156543138</v>
      </c>
    </row>
    <row r="653" spans="1:39" x14ac:dyDescent="0.4">
      <c r="A653" s="912">
        <v>61955</v>
      </c>
      <c r="B653" s="912" t="s">
        <v>1484</v>
      </c>
      <c r="C653" s="913">
        <v>43311</v>
      </c>
      <c r="D653" s="912">
        <v>2018</v>
      </c>
      <c r="E653" s="912" t="s">
        <v>4</v>
      </c>
      <c r="F653" s="912" t="s">
        <v>569</v>
      </c>
      <c r="G653" s="912">
        <v>42.707011000000001</v>
      </c>
      <c r="H653" s="912">
        <v>-84.698989999999995</v>
      </c>
      <c r="I653" s="914">
        <v>3.7873417807999998</v>
      </c>
      <c r="J653" s="912" t="s">
        <v>103</v>
      </c>
      <c r="K653" s="912" t="s">
        <v>828</v>
      </c>
      <c r="L653" s="915">
        <v>19.399999999999999</v>
      </c>
      <c r="M653" s="915">
        <v>15.9</v>
      </c>
      <c r="N653" s="915">
        <v>1.22012578616352</v>
      </c>
      <c r="O653" s="912" t="s">
        <v>180</v>
      </c>
      <c r="P653" s="912" t="s">
        <v>805</v>
      </c>
      <c r="Q653" s="912" t="s">
        <v>180</v>
      </c>
      <c r="R653" s="912">
        <v>180</v>
      </c>
      <c r="AI653" s="917">
        <v>0.17736423422647254</v>
      </c>
      <c r="AJ653" s="918">
        <v>29.7105993740062</v>
      </c>
      <c r="AK653" s="918">
        <v>1.7597089352286901</v>
      </c>
      <c r="AM653" s="919">
        <v>67.793008608400896</v>
      </c>
    </row>
    <row r="654" spans="1:39" x14ac:dyDescent="0.4">
      <c r="A654" s="912">
        <v>62062</v>
      </c>
      <c r="B654" s="912" t="s">
        <v>1485</v>
      </c>
      <c r="C654" s="913">
        <v>43465</v>
      </c>
      <c r="D654" s="912">
        <v>2018</v>
      </c>
      <c r="E654" s="912" t="s">
        <v>4</v>
      </c>
      <c r="F654" s="912" t="s">
        <v>44</v>
      </c>
      <c r="G654" s="912">
        <v>45.459021</v>
      </c>
      <c r="H654" s="912">
        <v>-93.265705999999994</v>
      </c>
      <c r="I654" s="914">
        <v>3.7962504566000002</v>
      </c>
      <c r="J654" s="912" t="s">
        <v>103</v>
      </c>
      <c r="K654" s="912" t="s">
        <v>828</v>
      </c>
      <c r="L654" s="915">
        <v>8.84</v>
      </c>
      <c r="M654" s="915">
        <v>6.625</v>
      </c>
      <c r="N654" s="915">
        <v>1.3343396226415001</v>
      </c>
      <c r="O654" s="912" t="s">
        <v>831</v>
      </c>
      <c r="P654" s="912" t="s">
        <v>831</v>
      </c>
      <c r="Q654" s="912">
        <v>25</v>
      </c>
      <c r="R654" s="912">
        <v>180</v>
      </c>
      <c r="S654" s="916" t="s">
        <v>907</v>
      </c>
      <c r="T654" s="916" t="s">
        <v>969</v>
      </c>
      <c r="U654" s="912">
        <v>2018</v>
      </c>
      <c r="V654" s="912">
        <v>9</v>
      </c>
      <c r="W654" s="912">
        <v>18</v>
      </c>
      <c r="AI654" s="917">
        <v>0.15847333505643146</v>
      </c>
      <c r="AJ654" s="918">
        <v>26.873070438273398</v>
      </c>
      <c r="AK654" s="918">
        <v>0.61940956505519895</v>
      </c>
      <c r="AM654" s="919">
        <v>65.713426872392276</v>
      </c>
    </row>
    <row r="655" spans="1:39" x14ac:dyDescent="0.4">
      <c r="A655" s="912">
        <v>61588</v>
      </c>
      <c r="B655" s="912" t="s">
        <v>1486</v>
      </c>
      <c r="C655" s="913">
        <v>43281</v>
      </c>
      <c r="D655" s="912">
        <v>2018</v>
      </c>
      <c r="E655" s="912" t="s">
        <v>3</v>
      </c>
      <c r="F655" s="912" t="s">
        <v>45</v>
      </c>
      <c r="G655" s="912">
        <v>39.118091</v>
      </c>
      <c r="H655" s="912">
        <v>-94.289739999999995</v>
      </c>
      <c r="I655" s="914">
        <v>4.2353212328999996</v>
      </c>
      <c r="J655" s="912" t="s">
        <v>103</v>
      </c>
      <c r="K655" s="912" t="s">
        <v>828</v>
      </c>
      <c r="L655" s="915">
        <v>10.87</v>
      </c>
      <c r="M655" s="915">
        <v>8.4</v>
      </c>
      <c r="N655" s="915">
        <v>1.29404761904761</v>
      </c>
      <c r="O655" s="912" t="s">
        <v>831</v>
      </c>
      <c r="P655" s="912" t="s">
        <v>831</v>
      </c>
      <c r="Q655" s="912">
        <v>25</v>
      </c>
      <c r="R655" s="912">
        <v>180</v>
      </c>
      <c r="AI655" s="917">
        <v>0.19884757555990426</v>
      </c>
      <c r="AJ655" s="918">
        <v>31.960202057338101</v>
      </c>
      <c r="AK655" s="918">
        <v>21.277237653039801</v>
      </c>
      <c r="AM655" s="919">
        <v>57.465965312347102</v>
      </c>
    </row>
    <row r="656" spans="1:39" x14ac:dyDescent="0.4">
      <c r="A656" s="912">
        <v>62304</v>
      </c>
      <c r="B656" s="912" t="s">
        <v>1487</v>
      </c>
      <c r="C656" s="913">
        <v>43465</v>
      </c>
      <c r="D656" s="912">
        <v>2018</v>
      </c>
      <c r="E656" s="912" t="s">
        <v>100</v>
      </c>
      <c r="F656" s="912" t="s">
        <v>70</v>
      </c>
      <c r="G656" s="912">
        <v>35.72533</v>
      </c>
      <c r="H656" s="912">
        <v>-80.608699999999999</v>
      </c>
      <c r="I656" s="914">
        <v>4.4801710045999998</v>
      </c>
      <c r="J656" s="912" t="s">
        <v>103</v>
      </c>
      <c r="K656" s="912" t="s">
        <v>828</v>
      </c>
      <c r="L656" s="915">
        <v>9.4</v>
      </c>
      <c r="M656" s="915">
        <v>6</v>
      </c>
      <c r="N656" s="915">
        <v>1.56666666666666</v>
      </c>
      <c r="O656" s="912" t="s">
        <v>180</v>
      </c>
      <c r="P656" s="912" t="s">
        <v>805</v>
      </c>
      <c r="Q656" s="912" t="s">
        <v>180</v>
      </c>
      <c r="R656" s="912">
        <v>179</v>
      </c>
      <c r="AJ656" s="918">
        <v>30.1321848151442</v>
      </c>
      <c r="AK656" s="918">
        <v>6.2011043849999998</v>
      </c>
      <c r="AM656" s="919">
        <v>54.307402918918619</v>
      </c>
    </row>
    <row r="657" spans="1:39" x14ac:dyDescent="0.4">
      <c r="A657" s="912">
        <v>59678</v>
      </c>
      <c r="B657" s="912" t="s">
        <v>1488</v>
      </c>
      <c r="C657" s="913">
        <v>43465</v>
      </c>
      <c r="D657" s="912">
        <v>2018</v>
      </c>
      <c r="E657" s="912" t="s">
        <v>100</v>
      </c>
      <c r="F657" s="912" t="s">
        <v>70</v>
      </c>
      <c r="G657" s="912">
        <v>34.618369999999999</v>
      </c>
      <c r="H657" s="912">
        <v>-78.00658</v>
      </c>
      <c r="I657" s="914">
        <v>4.4725260273999998</v>
      </c>
      <c r="J657" s="912" t="s">
        <v>103</v>
      </c>
      <c r="K657" s="912" t="s">
        <v>828</v>
      </c>
      <c r="L657" s="915">
        <v>48.652799999999999</v>
      </c>
      <c r="M657" s="915">
        <v>33.299999999999997</v>
      </c>
      <c r="N657" s="915">
        <v>1.4610450450450401</v>
      </c>
      <c r="O657" s="912" t="s">
        <v>180</v>
      </c>
      <c r="P657" s="912" t="s">
        <v>805</v>
      </c>
      <c r="Q657" s="912" t="s">
        <v>180</v>
      </c>
      <c r="R657" s="912">
        <v>181</v>
      </c>
      <c r="AI657" s="917">
        <v>0.25133623349376782</v>
      </c>
      <c r="AJ657" s="918">
        <v>29.739329234639101</v>
      </c>
      <c r="AK657" s="918">
        <v>10.866441829999999</v>
      </c>
      <c r="AM657" s="919">
        <v>55.884846183993048</v>
      </c>
    </row>
    <row r="658" spans="1:39" x14ac:dyDescent="0.4">
      <c r="A658" s="912">
        <v>59669</v>
      </c>
      <c r="B658" s="912" t="s">
        <v>1489</v>
      </c>
      <c r="C658" s="913">
        <v>43465</v>
      </c>
      <c r="D658" s="912">
        <v>2018</v>
      </c>
      <c r="E658" s="912" t="s">
        <v>100</v>
      </c>
      <c r="F658" s="912" t="s">
        <v>70</v>
      </c>
      <c r="G658" s="912">
        <v>35.213697000000003</v>
      </c>
      <c r="H658" s="912">
        <v>-77.712411000000003</v>
      </c>
      <c r="I658" s="914">
        <v>4.4373002282999998</v>
      </c>
      <c r="J658" s="912" t="s">
        <v>103</v>
      </c>
      <c r="K658" s="912" t="s">
        <v>828</v>
      </c>
      <c r="L658" s="915">
        <v>73.664639999999906</v>
      </c>
      <c r="M658" s="915">
        <v>50</v>
      </c>
      <c r="N658" s="915">
        <v>1.4732927999999901</v>
      </c>
      <c r="O658" s="912" t="s">
        <v>831</v>
      </c>
      <c r="P658" s="912" t="s">
        <v>831</v>
      </c>
      <c r="Q658" s="912">
        <v>20</v>
      </c>
      <c r="R658" s="912">
        <v>181</v>
      </c>
      <c r="AI658" s="917">
        <v>0.22775625570776253</v>
      </c>
      <c r="AJ658" s="918">
        <v>30.005215994343601</v>
      </c>
      <c r="AK658" s="918">
        <v>10.844793279999999</v>
      </c>
      <c r="AM658" s="919">
        <v>56.572993696341477</v>
      </c>
    </row>
    <row r="659" spans="1:39" x14ac:dyDescent="0.4">
      <c r="A659" s="912">
        <v>60623</v>
      </c>
      <c r="B659" s="912" t="s">
        <v>1490</v>
      </c>
      <c r="C659" s="913">
        <v>43404</v>
      </c>
      <c r="D659" s="912">
        <v>2018</v>
      </c>
      <c r="E659" s="912" t="s">
        <v>100</v>
      </c>
      <c r="F659" s="912" t="s">
        <v>70</v>
      </c>
      <c r="G659" s="912">
        <v>35.894651000000003</v>
      </c>
      <c r="H659" s="912">
        <v>-78.149389999999997</v>
      </c>
      <c r="I659" s="914">
        <v>4.456380137</v>
      </c>
      <c r="J659" s="912" t="s">
        <v>103</v>
      </c>
      <c r="K659" s="912" t="s">
        <v>830</v>
      </c>
      <c r="L659" s="915">
        <v>71.400499999999994</v>
      </c>
      <c r="M659" s="915">
        <v>50.2</v>
      </c>
      <c r="N659" s="915">
        <v>1.42232071713147</v>
      </c>
      <c r="O659" s="912" t="s">
        <v>831</v>
      </c>
      <c r="P659" s="912" t="s">
        <v>831</v>
      </c>
      <c r="Q659" s="912">
        <v>20</v>
      </c>
      <c r="R659" s="912">
        <v>180</v>
      </c>
      <c r="AI659" s="917">
        <v>0.23518424020811721</v>
      </c>
      <c r="AJ659" s="918">
        <v>30.2082289731967</v>
      </c>
      <c r="AK659" s="918">
        <v>12.17453237</v>
      </c>
      <c r="AM659" s="919">
        <v>54.802411040498242</v>
      </c>
    </row>
    <row r="660" spans="1:39" x14ac:dyDescent="0.4">
      <c r="A660" s="912">
        <v>60624</v>
      </c>
      <c r="B660" s="912" t="s">
        <v>1491</v>
      </c>
      <c r="C660" s="913">
        <v>43434</v>
      </c>
      <c r="D660" s="912">
        <v>2018</v>
      </c>
      <c r="E660" s="912" t="s">
        <v>100</v>
      </c>
      <c r="F660" s="912" t="s">
        <v>70</v>
      </c>
      <c r="G660" s="912">
        <v>36.12744</v>
      </c>
      <c r="H660" s="912">
        <v>-78.279409999999999</v>
      </c>
      <c r="I660" s="914">
        <v>4.4255710046000001</v>
      </c>
      <c r="J660" s="912" t="s">
        <v>103</v>
      </c>
      <c r="K660" s="912" t="s">
        <v>828</v>
      </c>
      <c r="L660" s="915">
        <v>65.502600000000001</v>
      </c>
      <c r="M660" s="915">
        <v>50.2</v>
      </c>
      <c r="N660" s="915">
        <v>1.3048326693226999</v>
      </c>
      <c r="O660" s="912" t="s">
        <v>831</v>
      </c>
      <c r="P660" s="912" t="s">
        <v>831</v>
      </c>
      <c r="Q660" s="912">
        <v>20</v>
      </c>
      <c r="R660" s="912">
        <v>180</v>
      </c>
      <c r="AI660" s="917">
        <v>0.2101694591497025</v>
      </c>
      <c r="AJ660" s="918">
        <v>30.060682201696501</v>
      </c>
      <c r="AK660" s="918">
        <v>11.47875625</v>
      </c>
      <c r="AM660" s="919">
        <v>62.143080680892815</v>
      </c>
    </row>
    <row r="661" spans="1:39" x14ac:dyDescent="0.4">
      <c r="A661" s="912">
        <v>61693</v>
      </c>
      <c r="B661" s="912" t="s">
        <v>1492</v>
      </c>
      <c r="C661" s="913">
        <v>43434</v>
      </c>
      <c r="D661" s="912">
        <v>2018</v>
      </c>
      <c r="E661" s="912" t="s">
        <v>100</v>
      </c>
      <c r="F661" s="912" t="s">
        <v>70</v>
      </c>
      <c r="G661" s="912">
        <v>35.380682999999998</v>
      </c>
      <c r="H661" s="912">
        <v>-77.405990000000003</v>
      </c>
      <c r="I661" s="914">
        <v>4.4311502282999999</v>
      </c>
      <c r="J661" s="912" t="s">
        <v>103</v>
      </c>
      <c r="K661" s="912" t="s">
        <v>828</v>
      </c>
      <c r="L661" s="915">
        <v>75.031700000000001</v>
      </c>
      <c r="M661" s="915">
        <v>52.1</v>
      </c>
      <c r="N661" s="915">
        <v>1.44014779270633</v>
      </c>
      <c r="O661" s="912" t="s">
        <v>831</v>
      </c>
      <c r="P661" s="912" t="s">
        <v>831</v>
      </c>
      <c r="Q661" s="912">
        <v>20</v>
      </c>
      <c r="R661" s="912">
        <v>181</v>
      </c>
      <c r="AI661" s="917">
        <v>0.23259934355252895</v>
      </c>
      <c r="AJ661" s="918">
        <v>29.953787889568599</v>
      </c>
      <c r="AK661" s="918">
        <v>6.04284497</v>
      </c>
      <c r="AM661" s="919">
        <v>46.599678478789485</v>
      </c>
    </row>
    <row r="662" spans="1:39" x14ac:dyDescent="0.4">
      <c r="A662" s="912">
        <v>61610</v>
      </c>
      <c r="B662" s="912" t="s">
        <v>1493</v>
      </c>
      <c r="C662" s="913">
        <v>43373</v>
      </c>
      <c r="D662" s="912">
        <v>2018</v>
      </c>
      <c r="E662" s="912" t="s">
        <v>100</v>
      </c>
      <c r="F662" s="912" t="s">
        <v>70</v>
      </c>
      <c r="G662" s="912">
        <v>35.292641000000003</v>
      </c>
      <c r="H662" s="912">
        <v>-80.497579999999999</v>
      </c>
      <c r="I662" s="914">
        <v>4.5066198630000001</v>
      </c>
      <c r="J662" s="912" t="s">
        <v>103</v>
      </c>
      <c r="K662" s="912" t="s">
        <v>828</v>
      </c>
      <c r="L662" s="915">
        <v>102</v>
      </c>
      <c r="M662" s="915">
        <v>74.8</v>
      </c>
      <c r="N662" s="915">
        <v>1.36363636363636</v>
      </c>
      <c r="O662" s="912" t="s">
        <v>831</v>
      </c>
      <c r="P662" s="912" t="s">
        <v>831</v>
      </c>
      <c r="Q662" s="912">
        <v>20</v>
      </c>
      <c r="R662" s="912">
        <v>179</v>
      </c>
      <c r="AI662" s="917">
        <v>0.19701548116133136</v>
      </c>
      <c r="AJ662" s="918">
        <v>29.528648693225399</v>
      </c>
      <c r="AK662" s="918">
        <v>11.6337784699999</v>
      </c>
      <c r="AM662" s="919">
        <v>72.036049091214906</v>
      </c>
    </row>
    <row r="663" spans="1:39" x14ac:dyDescent="0.4">
      <c r="A663" s="912">
        <v>60030</v>
      </c>
      <c r="B663" s="912" t="s">
        <v>1494</v>
      </c>
      <c r="C663" s="913">
        <v>43465</v>
      </c>
      <c r="D663" s="912">
        <v>2018</v>
      </c>
      <c r="E663" s="912" t="s">
        <v>1</v>
      </c>
      <c r="F663" s="912" t="s">
        <v>70</v>
      </c>
      <c r="G663" s="912">
        <v>36.487350999999997</v>
      </c>
      <c r="H663" s="912">
        <v>-77.484560999999999</v>
      </c>
      <c r="I663" s="914">
        <v>4.3983844749000003</v>
      </c>
      <c r="J663" s="912" t="s">
        <v>103</v>
      </c>
      <c r="K663" s="912" t="s">
        <v>830</v>
      </c>
      <c r="L663" s="915">
        <v>111.26</v>
      </c>
      <c r="M663" s="915">
        <v>74.900000000000006</v>
      </c>
      <c r="N663" s="915">
        <v>1.4854472630173501</v>
      </c>
      <c r="O663" s="912" t="s">
        <v>180</v>
      </c>
      <c r="P663" s="912" t="s">
        <v>805</v>
      </c>
      <c r="Q663" s="912" t="s">
        <v>180</v>
      </c>
      <c r="R663" s="912">
        <v>181</v>
      </c>
      <c r="AI663" s="917">
        <v>0.21714950222823731</v>
      </c>
      <c r="AJ663" s="918">
        <v>29.201561841315701</v>
      </c>
      <c r="AK663" s="918">
        <v>16.819906585156499</v>
      </c>
      <c r="AM663" s="919">
        <v>60.7782050399844</v>
      </c>
    </row>
    <row r="664" spans="1:39" x14ac:dyDescent="0.4">
      <c r="A664" s="912">
        <v>62340</v>
      </c>
      <c r="B664" s="912" t="s">
        <v>1495</v>
      </c>
      <c r="C664" s="913">
        <v>43465</v>
      </c>
      <c r="D664" s="912">
        <v>2018</v>
      </c>
      <c r="E664" s="912" t="s">
        <v>1</v>
      </c>
      <c r="F664" s="912" t="s">
        <v>70</v>
      </c>
      <c r="G664" s="912">
        <v>36.247610000000002</v>
      </c>
      <c r="H664" s="912">
        <v>-77.070189999999997</v>
      </c>
      <c r="I664" s="914">
        <v>4.3798178082000003</v>
      </c>
      <c r="J664" s="912" t="s">
        <v>103</v>
      </c>
      <c r="K664" s="912" t="s">
        <v>828</v>
      </c>
      <c r="L664" s="915">
        <v>125</v>
      </c>
      <c r="M664" s="915">
        <v>80</v>
      </c>
      <c r="N664" s="915">
        <v>1.5625</v>
      </c>
      <c r="O664" s="912" t="s">
        <v>180</v>
      </c>
      <c r="P664" s="912" t="s">
        <v>805</v>
      </c>
      <c r="Q664" s="912" t="s">
        <v>180</v>
      </c>
      <c r="R664" s="912">
        <v>180</v>
      </c>
      <c r="AJ664" s="918">
        <v>30.3354516804315</v>
      </c>
      <c r="AK664" s="918">
        <v>15.3042944298106</v>
      </c>
      <c r="AM664" s="919">
        <v>73.57816605346413</v>
      </c>
    </row>
    <row r="665" spans="1:39" x14ac:dyDescent="0.4">
      <c r="A665" s="912">
        <v>61907</v>
      </c>
      <c r="B665" s="912" t="s">
        <v>1496</v>
      </c>
      <c r="C665" s="913">
        <v>43404</v>
      </c>
      <c r="D665" s="912">
        <v>2018</v>
      </c>
      <c r="E665" s="912" t="s">
        <v>1</v>
      </c>
      <c r="F665" s="912" t="s">
        <v>35</v>
      </c>
      <c r="G665" s="912">
        <v>40.032086999999997</v>
      </c>
      <c r="H665" s="912">
        <v>-74.647390000000001</v>
      </c>
      <c r="I665" s="914">
        <v>4.0212518265000003</v>
      </c>
      <c r="J665" s="912" t="s">
        <v>103</v>
      </c>
      <c r="K665" s="912" t="s">
        <v>828</v>
      </c>
      <c r="L665" s="915">
        <v>9.1999999999999993</v>
      </c>
      <c r="M665" s="915">
        <v>7.5</v>
      </c>
      <c r="N665" s="915">
        <v>1.2266666666666599</v>
      </c>
      <c r="O665" s="912" t="s">
        <v>831</v>
      </c>
      <c r="P665" s="912" t="s">
        <v>831</v>
      </c>
      <c r="Q665" s="912">
        <v>25</v>
      </c>
      <c r="R665" s="912">
        <v>180</v>
      </c>
      <c r="AI665" s="917">
        <v>0.13681887366818873</v>
      </c>
      <c r="AJ665" s="918">
        <v>24.4352465490661</v>
      </c>
      <c r="AK665" s="918">
        <v>19.956826356667801</v>
      </c>
      <c r="AM665" s="919">
        <v>177.37230788574701</v>
      </c>
    </row>
    <row r="666" spans="1:39" x14ac:dyDescent="0.4">
      <c r="A666" s="912">
        <v>61601</v>
      </c>
      <c r="B666" s="912" t="s">
        <v>1497</v>
      </c>
      <c r="C666" s="913">
        <v>43251</v>
      </c>
      <c r="D666" s="912">
        <v>2018</v>
      </c>
      <c r="E666" s="912" t="s">
        <v>1</v>
      </c>
      <c r="F666" s="912" t="s">
        <v>35</v>
      </c>
      <c r="G666" s="912">
        <v>40.453864000000003</v>
      </c>
      <c r="H666" s="912">
        <v>-74.863029999999995</v>
      </c>
      <c r="I666" s="914">
        <v>3.9719244292</v>
      </c>
      <c r="J666" s="912" t="s">
        <v>103</v>
      </c>
      <c r="K666" s="912" t="s">
        <v>828</v>
      </c>
      <c r="L666" s="915">
        <v>9.99</v>
      </c>
      <c r="M666" s="915">
        <v>8.4</v>
      </c>
      <c r="N666" s="915">
        <v>1.1892857142857101</v>
      </c>
      <c r="O666" s="912" t="s">
        <v>831</v>
      </c>
      <c r="P666" s="912" t="s">
        <v>831</v>
      </c>
      <c r="Q666" s="912">
        <v>25</v>
      </c>
      <c r="R666" s="912">
        <v>180</v>
      </c>
      <c r="AI666" s="917">
        <v>0.1663133289845618</v>
      </c>
      <c r="AJ666" s="918">
        <v>24.319754541639998</v>
      </c>
      <c r="AK666" s="918">
        <v>17.962706936320401</v>
      </c>
      <c r="AM666" s="919">
        <v>106.41759235512988</v>
      </c>
    </row>
    <row r="667" spans="1:39" x14ac:dyDescent="0.4">
      <c r="A667" s="912">
        <v>61600</v>
      </c>
      <c r="B667" s="912" t="s">
        <v>1498</v>
      </c>
      <c r="C667" s="913">
        <v>43343</v>
      </c>
      <c r="D667" s="912">
        <v>2018</v>
      </c>
      <c r="E667" s="912" t="s">
        <v>1</v>
      </c>
      <c r="F667" s="912" t="s">
        <v>35</v>
      </c>
      <c r="G667" s="912">
        <v>40.444372000000001</v>
      </c>
      <c r="H667" s="912">
        <v>-74.243380000000002</v>
      </c>
      <c r="I667" s="914">
        <v>3.9527027396999999</v>
      </c>
      <c r="J667" s="912" t="s">
        <v>103</v>
      </c>
      <c r="K667" s="912" t="s">
        <v>828</v>
      </c>
      <c r="L667" s="915">
        <v>10.69</v>
      </c>
      <c r="M667" s="915">
        <v>8.8000000000000007</v>
      </c>
      <c r="N667" s="915">
        <v>1.21477272727272</v>
      </c>
      <c r="O667" s="912" t="s">
        <v>831</v>
      </c>
      <c r="P667" s="912" t="s">
        <v>831</v>
      </c>
      <c r="Q667" s="912">
        <v>12</v>
      </c>
      <c r="R667" s="912">
        <v>180</v>
      </c>
      <c r="AI667" s="917">
        <v>0.17949616023246157</v>
      </c>
      <c r="AJ667" s="918">
        <v>24.560551985885098</v>
      </c>
      <c r="AK667" s="918">
        <v>18.503918142204899</v>
      </c>
      <c r="AM667" s="919">
        <v>96.862708923145874</v>
      </c>
    </row>
    <row r="668" spans="1:39" x14ac:dyDescent="0.4">
      <c r="A668" s="912">
        <v>61965</v>
      </c>
      <c r="B668" s="912" t="s">
        <v>1499</v>
      </c>
      <c r="C668" s="913">
        <v>43404</v>
      </c>
      <c r="D668" s="912">
        <v>2018</v>
      </c>
      <c r="E668" s="912" t="s">
        <v>1</v>
      </c>
      <c r="F668" s="912" t="s">
        <v>35</v>
      </c>
      <c r="G668" s="912">
        <v>40.522818000000001</v>
      </c>
      <c r="H668" s="912">
        <v>-74.94417</v>
      </c>
      <c r="I668" s="914">
        <v>3.9635219178000001</v>
      </c>
      <c r="J668" s="912" t="s">
        <v>103</v>
      </c>
      <c r="K668" s="912" t="s">
        <v>828</v>
      </c>
      <c r="L668" s="915">
        <v>9.9969999999999999</v>
      </c>
      <c r="M668" s="915">
        <v>8.8000000000000007</v>
      </c>
      <c r="N668" s="915">
        <v>1.1360227272727199</v>
      </c>
      <c r="O668" s="912" t="s">
        <v>831</v>
      </c>
      <c r="P668" s="912" t="s">
        <v>831</v>
      </c>
      <c r="Q668" s="912">
        <v>20</v>
      </c>
      <c r="R668" s="912">
        <v>180</v>
      </c>
      <c r="AI668" s="917">
        <v>0.17456672893316727</v>
      </c>
      <c r="AJ668" s="918">
        <v>24.340954023407001</v>
      </c>
      <c r="AK668" s="918">
        <v>19.788834262765</v>
      </c>
      <c r="AM668" s="919">
        <v>89.723721500383775</v>
      </c>
    </row>
    <row r="669" spans="1:39" x14ac:dyDescent="0.4">
      <c r="A669" s="912">
        <v>61599</v>
      </c>
      <c r="B669" s="912" t="s">
        <v>1500</v>
      </c>
      <c r="C669" s="913">
        <v>43281</v>
      </c>
      <c r="D669" s="912">
        <v>2018</v>
      </c>
      <c r="E669" s="912" t="s">
        <v>1</v>
      </c>
      <c r="F669" s="912" t="s">
        <v>35</v>
      </c>
      <c r="G669" s="912">
        <v>40.403238000000002</v>
      </c>
      <c r="H669" s="912">
        <v>-74.567790000000002</v>
      </c>
      <c r="I669" s="914">
        <v>3.9853575341999998</v>
      </c>
      <c r="J669" s="912" t="s">
        <v>103</v>
      </c>
      <c r="K669" s="912" t="s">
        <v>828</v>
      </c>
      <c r="L669" s="915">
        <v>13.0046</v>
      </c>
      <c r="M669" s="915">
        <v>10</v>
      </c>
      <c r="N669" s="915">
        <v>1.3004599999999999</v>
      </c>
      <c r="O669" s="912" t="s">
        <v>831</v>
      </c>
      <c r="P669" s="912" t="s">
        <v>831</v>
      </c>
      <c r="Q669" s="912">
        <v>20</v>
      </c>
      <c r="R669" s="912">
        <v>180</v>
      </c>
      <c r="AI669" s="917">
        <v>0.19100456621004569</v>
      </c>
      <c r="AJ669" s="918">
        <v>24.987391534504201</v>
      </c>
      <c r="AK669" s="918">
        <v>16.828894243676501</v>
      </c>
      <c r="AM669" s="919">
        <v>94.846207316227122</v>
      </c>
    </row>
    <row r="670" spans="1:39" x14ac:dyDescent="0.4">
      <c r="A670" s="912">
        <v>62713</v>
      </c>
      <c r="B670" s="912" t="s">
        <v>1501</v>
      </c>
      <c r="C670" s="913">
        <v>43465</v>
      </c>
      <c r="D670" s="912">
        <v>2018</v>
      </c>
      <c r="E670" s="912" t="s">
        <v>1</v>
      </c>
      <c r="F670" s="912" t="s">
        <v>35</v>
      </c>
      <c r="G670" s="912">
        <v>40.836806000000003</v>
      </c>
      <c r="H670" s="912">
        <v>-75.065470000000005</v>
      </c>
      <c r="I670" s="914">
        <v>3.9039586758000002</v>
      </c>
      <c r="J670" s="912" t="s">
        <v>103</v>
      </c>
      <c r="K670" s="912" t="s">
        <v>828</v>
      </c>
      <c r="L670" s="915">
        <v>14</v>
      </c>
      <c r="M670" s="915">
        <v>10</v>
      </c>
      <c r="N670" s="915">
        <v>1.4</v>
      </c>
      <c r="O670" s="912" t="s">
        <v>831</v>
      </c>
      <c r="P670" s="912" t="s">
        <v>831</v>
      </c>
      <c r="Q670" s="912">
        <v>10</v>
      </c>
      <c r="R670" s="912">
        <v>180</v>
      </c>
      <c r="AI670" s="917">
        <v>0.13004566210045665</v>
      </c>
      <c r="AJ670" s="918">
        <v>25.561685953817801</v>
      </c>
      <c r="AK670" s="918">
        <v>15.3042944298106</v>
      </c>
      <c r="AM670" s="919">
        <v>154.72466521546551</v>
      </c>
    </row>
    <row r="671" spans="1:39" x14ac:dyDescent="0.4">
      <c r="A671" s="912">
        <v>60301</v>
      </c>
      <c r="B671" s="912" t="s">
        <v>1502</v>
      </c>
      <c r="C671" s="913">
        <v>43404</v>
      </c>
      <c r="D671" s="912">
        <v>2018</v>
      </c>
      <c r="E671" s="912" t="s">
        <v>99</v>
      </c>
      <c r="F671" s="912" t="s">
        <v>20</v>
      </c>
      <c r="G671" s="912">
        <v>32.921261000000001</v>
      </c>
      <c r="H671" s="912">
        <v>-106.0724</v>
      </c>
      <c r="I671" s="914">
        <v>5.7198974886</v>
      </c>
      <c r="J671" s="912" t="s">
        <v>103</v>
      </c>
      <c r="K671" s="912" t="s">
        <v>830</v>
      </c>
      <c r="L671" s="915">
        <v>6.5</v>
      </c>
      <c r="M671" s="915">
        <v>5.0010000000000003</v>
      </c>
      <c r="N671" s="915">
        <v>1.2997400519896001</v>
      </c>
      <c r="O671" s="912" t="s">
        <v>180</v>
      </c>
      <c r="P671" s="912" t="s">
        <v>805</v>
      </c>
      <c r="Q671" s="912" t="s">
        <v>180</v>
      </c>
      <c r="R671" s="912">
        <v>180</v>
      </c>
      <c r="AI671" s="917">
        <v>0.279931506849315</v>
      </c>
      <c r="AJ671" s="918"/>
      <c r="AK671" s="918"/>
      <c r="AM671" s="919">
        <v>62.260809183557924</v>
      </c>
    </row>
    <row r="672" spans="1:39" x14ac:dyDescent="0.4">
      <c r="A672" s="912">
        <v>62406</v>
      </c>
      <c r="B672" s="912" t="s">
        <v>1503</v>
      </c>
      <c r="C672" s="913">
        <v>43251</v>
      </c>
      <c r="D672" s="912">
        <v>2018</v>
      </c>
      <c r="E672" s="912" t="s">
        <v>99</v>
      </c>
      <c r="F672" s="912" t="s">
        <v>20</v>
      </c>
      <c r="G672" s="912">
        <v>35.524940999999998</v>
      </c>
      <c r="H672" s="912">
        <v>-108.769621</v>
      </c>
      <c r="I672" s="914">
        <v>5.4255367579999998</v>
      </c>
      <c r="J672" s="912" t="s">
        <v>103</v>
      </c>
      <c r="K672" s="912" t="s">
        <v>828</v>
      </c>
      <c r="L672" s="915">
        <v>9.8000000000000007</v>
      </c>
      <c r="M672" s="915">
        <v>8</v>
      </c>
      <c r="N672" s="915">
        <v>1.2250000000000001</v>
      </c>
      <c r="O672" s="912" t="s">
        <v>180</v>
      </c>
      <c r="P672" s="912" t="s">
        <v>805</v>
      </c>
      <c r="R672" s="912">
        <v>180</v>
      </c>
      <c r="AI672" s="917">
        <v>0.24774543378995439</v>
      </c>
      <c r="AJ672" s="918">
        <v>28.449780699788001</v>
      </c>
      <c r="AK672" s="918">
        <v>10.797868179999901</v>
      </c>
      <c r="AL672" s="919">
        <v>39.042618477220344</v>
      </c>
      <c r="AM672" s="919">
        <v>49.399249852795322</v>
      </c>
    </row>
    <row r="673" spans="1:39" x14ac:dyDescent="0.4">
      <c r="A673" s="912">
        <v>61557</v>
      </c>
      <c r="B673" s="912" t="s">
        <v>1504</v>
      </c>
      <c r="C673" s="913">
        <v>43159</v>
      </c>
      <c r="D673" s="912">
        <v>2018</v>
      </c>
      <c r="E673" s="912" t="s">
        <v>99</v>
      </c>
      <c r="F673" s="912" t="s">
        <v>20</v>
      </c>
      <c r="G673" s="912">
        <v>35.079140000000002</v>
      </c>
      <c r="H673" s="912">
        <v>-106.86517000000001</v>
      </c>
      <c r="I673" s="914">
        <v>5.6324237442999996</v>
      </c>
      <c r="J673" s="912" t="s">
        <v>103</v>
      </c>
      <c r="K673" s="912" t="s">
        <v>828</v>
      </c>
      <c r="L673" s="915">
        <v>12.497549999999899</v>
      </c>
      <c r="M673" s="915">
        <v>10</v>
      </c>
      <c r="N673" s="915">
        <v>1.2497549999999999</v>
      </c>
      <c r="O673" s="912" t="s">
        <v>180</v>
      </c>
      <c r="P673" s="912" t="s">
        <v>805</v>
      </c>
      <c r="Q673" s="912" t="s">
        <v>180</v>
      </c>
      <c r="R673" s="912">
        <v>180</v>
      </c>
      <c r="AI673" s="917">
        <v>0.27603881278538811</v>
      </c>
      <c r="AJ673" s="918">
        <v>27.5941524517226</v>
      </c>
      <c r="AK673" s="918">
        <v>13.35764421</v>
      </c>
      <c r="AM673" s="919">
        <v>42.025809984506957</v>
      </c>
    </row>
    <row r="674" spans="1:39" x14ac:dyDescent="0.4">
      <c r="A674" s="912">
        <v>61558</v>
      </c>
      <c r="B674" s="912" t="s">
        <v>1505</v>
      </c>
      <c r="C674" s="913">
        <v>43220</v>
      </c>
      <c r="D674" s="912">
        <v>2018</v>
      </c>
      <c r="E674" s="912" t="s">
        <v>99</v>
      </c>
      <c r="F674" s="912" t="s">
        <v>20</v>
      </c>
      <c r="G674" s="912">
        <v>35.075420000000001</v>
      </c>
      <c r="H674" s="912">
        <v>-106.86481000000001</v>
      </c>
      <c r="I674" s="914">
        <v>5.6324237442999996</v>
      </c>
      <c r="J674" s="912" t="s">
        <v>103</v>
      </c>
      <c r="K674" s="912" t="s">
        <v>828</v>
      </c>
      <c r="L674" s="915">
        <v>12.497549999999899</v>
      </c>
      <c r="M674" s="915">
        <v>10</v>
      </c>
      <c r="N674" s="915">
        <v>1.2497549999999999</v>
      </c>
      <c r="O674" s="912" t="s">
        <v>180</v>
      </c>
      <c r="P674" s="912" t="s">
        <v>805</v>
      </c>
      <c r="Q674" s="912" t="s">
        <v>180</v>
      </c>
      <c r="R674" s="912">
        <v>180</v>
      </c>
      <c r="AI674" s="917">
        <v>0.28138127853881273</v>
      </c>
      <c r="AJ674" s="918">
        <v>27.5998794344472</v>
      </c>
      <c r="AK674" s="918">
        <v>13.91913435</v>
      </c>
      <c r="AM674" s="919">
        <v>42.055442853051957</v>
      </c>
    </row>
    <row r="675" spans="1:39" x14ac:dyDescent="0.4">
      <c r="A675" s="912">
        <v>61809</v>
      </c>
      <c r="B675" s="912" t="s">
        <v>1506</v>
      </c>
      <c r="C675" s="913">
        <v>43281</v>
      </c>
      <c r="D675" s="912">
        <v>2018</v>
      </c>
      <c r="E675" s="912" t="s">
        <v>99</v>
      </c>
      <c r="F675" s="912" t="s">
        <v>71</v>
      </c>
      <c r="G675" s="912">
        <v>39.542040999999998</v>
      </c>
      <c r="H675" s="912">
        <v>-118.56010999999999</v>
      </c>
      <c r="I675" s="914">
        <v>5.2686705479000002</v>
      </c>
      <c r="J675" s="912" t="s">
        <v>103</v>
      </c>
      <c r="K675" s="912" t="s">
        <v>828</v>
      </c>
      <c r="L675" s="915">
        <v>27.1</v>
      </c>
      <c r="M675" s="915">
        <v>20</v>
      </c>
      <c r="N675" s="915">
        <v>1.355</v>
      </c>
      <c r="O675" s="912" t="s">
        <v>831</v>
      </c>
      <c r="P675" s="912" t="s">
        <v>831</v>
      </c>
      <c r="Q675" s="912">
        <v>30</v>
      </c>
      <c r="R675" s="912">
        <v>180</v>
      </c>
      <c r="S675" s="916" t="s">
        <v>924</v>
      </c>
      <c r="AI675" s="917">
        <v>0.15413812785388128</v>
      </c>
      <c r="AJ675" s="918">
        <v>24.998178973801899</v>
      </c>
      <c r="AK675" s="918">
        <v>11.84687579</v>
      </c>
      <c r="AM675" s="919">
        <v>125.43266401683967</v>
      </c>
    </row>
    <row r="676" spans="1:39" x14ac:dyDescent="0.4">
      <c r="A676" s="912">
        <v>60045</v>
      </c>
      <c r="B676" s="912" t="s">
        <v>1507</v>
      </c>
      <c r="C676" s="913">
        <v>43311</v>
      </c>
      <c r="D676" s="912">
        <v>2018</v>
      </c>
      <c r="E676" s="912" t="s">
        <v>5</v>
      </c>
      <c r="F676" s="912" t="s">
        <v>43</v>
      </c>
      <c r="G676" s="912">
        <v>40.936551000000001</v>
      </c>
      <c r="H676" s="912">
        <v>-72.889150000000001</v>
      </c>
      <c r="I676" s="914">
        <v>3.9449787670999998</v>
      </c>
      <c r="J676" s="912" t="s">
        <v>103</v>
      </c>
      <c r="K676" s="912" t="s">
        <v>828</v>
      </c>
      <c r="L676" s="915"/>
      <c r="M676" s="915">
        <v>24.9</v>
      </c>
      <c r="N676" s="915"/>
      <c r="O676" s="912" t="s">
        <v>831</v>
      </c>
      <c r="P676" s="912" t="s">
        <v>831</v>
      </c>
      <c r="Q676" s="912">
        <v>25</v>
      </c>
      <c r="R676" s="912">
        <v>180</v>
      </c>
      <c r="AI676" s="917">
        <v>0.21346115053822606</v>
      </c>
      <c r="AJ676" s="918">
        <v>35.997600599882503</v>
      </c>
      <c r="AK676" s="918">
        <v>10.5224640876613</v>
      </c>
      <c r="AL676" s="919">
        <v>141.30053762306966</v>
      </c>
      <c r="AM676" s="919">
        <v>92.644029165538839</v>
      </c>
    </row>
    <row r="677" spans="1:39" x14ac:dyDescent="0.4">
      <c r="A677" s="912">
        <v>61759</v>
      </c>
      <c r="B677" s="912" t="s">
        <v>1508</v>
      </c>
      <c r="C677" s="913">
        <v>43159</v>
      </c>
      <c r="D677" s="912">
        <v>2018</v>
      </c>
      <c r="E677" s="912" t="s">
        <v>3</v>
      </c>
      <c r="F677" s="912" t="s">
        <v>60</v>
      </c>
      <c r="G677" s="912">
        <v>36.315660999999999</v>
      </c>
      <c r="H677" s="912">
        <v>-97.581829999999997</v>
      </c>
      <c r="I677" s="914">
        <v>4.6752913241999998</v>
      </c>
      <c r="J677" s="912" t="s">
        <v>103</v>
      </c>
      <c r="K677" s="912" t="s">
        <v>828</v>
      </c>
      <c r="L677" s="915">
        <v>13.2</v>
      </c>
      <c r="M677" s="915">
        <v>10</v>
      </c>
      <c r="N677" s="915">
        <v>1.3199999999999901</v>
      </c>
      <c r="O677" s="912" t="s">
        <v>180</v>
      </c>
      <c r="P677" s="912" t="s">
        <v>805</v>
      </c>
      <c r="Q677" s="912" t="s">
        <v>180</v>
      </c>
      <c r="R677" s="912">
        <v>180</v>
      </c>
      <c r="AI677" s="917">
        <v>0.24933789954337904</v>
      </c>
      <c r="AJ677" s="918">
        <v>27.606893149187002</v>
      </c>
      <c r="AK677" s="918">
        <v>28.152979315607499</v>
      </c>
      <c r="AM677" s="919">
        <v>50.52462311943551</v>
      </c>
    </row>
    <row r="678" spans="1:39" x14ac:dyDescent="0.4">
      <c r="A678" s="912">
        <v>62241</v>
      </c>
      <c r="B678" s="912" t="s">
        <v>1509</v>
      </c>
      <c r="C678" s="913">
        <v>43373</v>
      </c>
      <c r="D678" s="912">
        <v>2018</v>
      </c>
      <c r="E678" s="912" t="s">
        <v>99</v>
      </c>
      <c r="F678" s="912" t="s">
        <v>42</v>
      </c>
      <c r="G678" s="912">
        <v>45.679792999999997</v>
      </c>
      <c r="H678" s="912">
        <v>-118.850053</v>
      </c>
      <c r="I678" s="914">
        <v>4.1779289954000003</v>
      </c>
      <c r="J678" s="912" t="s">
        <v>103</v>
      </c>
      <c r="K678" s="912" t="s">
        <v>828</v>
      </c>
      <c r="L678" s="915">
        <v>8.4</v>
      </c>
      <c r="M678" s="915">
        <v>6</v>
      </c>
      <c r="N678" s="915">
        <v>1.4</v>
      </c>
      <c r="O678" s="912" t="s">
        <v>831</v>
      </c>
      <c r="P678" s="912" t="s">
        <v>831</v>
      </c>
      <c r="Q678" s="912">
        <v>20</v>
      </c>
      <c r="R678" s="912">
        <v>181</v>
      </c>
      <c r="AI678" s="917">
        <v>0.21900684931506845</v>
      </c>
      <c r="AJ678" s="918"/>
      <c r="AK678" s="918"/>
      <c r="AM678" s="919">
        <v>56.569293802916441</v>
      </c>
    </row>
    <row r="679" spans="1:39" x14ac:dyDescent="0.4">
      <c r="A679" s="912">
        <v>62272</v>
      </c>
      <c r="B679" s="912" t="s">
        <v>1510</v>
      </c>
      <c r="C679" s="913">
        <v>43465</v>
      </c>
      <c r="D679" s="912">
        <v>2018</v>
      </c>
      <c r="E679" s="912" t="s">
        <v>99</v>
      </c>
      <c r="F679" s="912" t="s">
        <v>42</v>
      </c>
      <c r="G679" s="912">
        <v>42.379530000000003</v>
      </c>
      <c r="H679" s="912">
        <v>-121.02187000000001</v>
      </c>
      <c r="I679" s="914">
        <v>4.6815878995000002</v>
      </c>
      <c r="J679" s="912" t="s">
        <v>103</v>
      </c>
      <c r="K679" s="912" t="s">
        <v>828</v>
      </c>
      <c r="L679" s="915">
        <v>11.1</v>
      </c>
      <c r="M679" s="915">
        <v>8</v>
      </c>
      <c r="N679" s="915">
        <v>1.3875</v>
      </c>
      <c r="O679" s="912" t="s">
        <v>180</v>
      </c>
      <c r="P679" s="912" t="s">
        <v>805</v>
      </c>
      <c r="Q679" s="912" t="s">
        <v>180</v>
      </c>
      <c r="R679" s="912">
        <v>180</v>
      </c>
      <c r="AI679" s="917">
        <v>0.25786244292237442</v>
      </c>
      <c r="AJ679" s="918"/>
      <c r="AK679" s="918"/>
      <c r="AM679" s="919">
        <v>84.2668403907021</v>
      </c>
    </row>
    <row r="680" spans="1:39" x14ac:dyDescent="0.4">
      <c r="A680" s="912">
        <v>61423</v>
      </c>
      <c r="B680" s="912" t="s">
        <v>1511</v>
      </c>
      <c r="C680" s="913">
        <v>43131</v>
      </c>
      <c r="D680" s="912">
        <v>2018</v>
      </c>
      <c r="E680" s="912" t="s">
        <v>99</v>
      </c>
      <c r="F680" s="912" t="s">
        <v>42</v>
      </c>
      <c r="G680" s="912">
        <v>42.175491000000001</v>
      </c>
      <c r="H680" s="912">
        <v>-121.69283</v>
      </c>
      <c r="I680" s="914">
        <v>4.7714815067999998</v>
      </c>
      <c r="J680" s="912" t="s">
        <v>103</v>
      </c>
      <c r="K680" s="912" t="s">
        <v>828</v>
      </c>
      <c r="L680" s="915">
        <v>10.3</v>
      </c>
      <c r="M680" s="915">
        <v>8</v>
      </c>
      <c r="N680" s="915">
        <v>1.2875000000000001</v>
      </c>
      <c r="O680" s="912" t="s">
        <v>180</v>
      </c>
      <c r="P680" s="912" t="s">
        <v>805</v>
      </c>
      <c r="Q680" s="912" t="s">
        <v>180</v>
      </c>
      <c r="R680" s="912">
        <v>180</v>
      </c>
      <c r="AI680" s="917">
        <v>0.27915239726027402</v>
      </c>
      <c r="AJ680" s="918"/>
      <c r="AK680" s="918"/>
      <c r="AM680" s="919">
        <v>49.560584806479689</v>
      </c>
    </row>
    <row r="681" spans="1:39" x14ac:dyDescent="0.4">
      <c r="A681" s="912">
        <v>61631</v>
      </c>
      <c r="B681" s="912" t="s">
        <v>1512</v>
      </c>
      <c r="C681" s="913">
        <v>43131</v>
      </c>
      <c r="D681" s="912">
        <v>2018</v>
      </c>
      <c r="E681" s="912" t="s">
        <v>99</v>
      </c>
      <c r="F681" s="912" t="s">
        <v>42</v>
      </c>
      <c r="G681" s="912">
        <v>42.610731999999999</v>
      </c>
      <c r="H681" s="912">
        <v>-121.86121</v>
      </c>
      <c r="I681" s="914">
        <v>4.7181614155</v>
      </c>
      <c r="J681" s="912" t="s">
        <v>103</v>
      </c>
      <c r="K681" s="912" t="s">
        <v>828</v>
      </c>
      <c r="L681" s="915">
        <v>14</v>
      </c>
      <c r="M681" s="915">
        <v>9.9</v>
      </c>
      <c r="N681" s="915">
        <v>1.4141414141414099</v>
      </c>
      <c r="O681" s="912" t="s">
        <v>831</v>
      </c>
      <c r="P681" s="912" t="s">
        <v>831</v>
      </c>
      <c r="Q681" s="912">
        <v>28</v>
      </c>
      <c r="R681" s="912">
        <v>180</v>
      </c>
      <c r="AI681" s="917">
        <v>0.22421705640883716</v>
      </c>
      <c r="AJ681" s="918"/>
      <c r="AK681" s="918"/>
      <c r="AM681" s="919">
        <v>56.353981108788588</v>
      </c>
    </row>
    <row r="682" spans="1:39" x14ac:dyDescent="0.4">
      <c r="A682" s="912">
        <v>61424</v>
      </c>
      <c r="B682" s="912" t="s">
        <v>1513</v>
      </c>
      <c r="C682" s="913">
        <v>43190</v>
      </c>
      <c r="D682" s="912">
        <v>2018</v>
      </c>
      <c r="E682" s="912" t="s">
        <v>99</v>
      </c>
      <c r="F682" s="912" t="s">
        <v>42</v>
      </c>
      <c r="G682" s="912">
        <v>42.238888000000003</v>
      </c>
      <c r="H682" s="912">
        <v>-121.58581</v>
      </c>
      <c r="I682" s="914">
        <v>4.7318499999999997</v>
      </c>
      <c r="J682" s="912" t="s">
        <v>103</v>
      </c>
      <c r="K682" s="912" t="s">
        <v>828</v>
      </c>
      <c r="L682" s="915">
        <v>13</v>
      </c>
      <c r="M682" s="915">
        <v>10</v>
      </c>
      <c r="N682" s="915">
        <v>1.3</v>
      </c>
      <c r="O682" s="912" t="s">
        <v>180</v>
      </c>
      <c r="P682" s="912" t="s">
        <v>805</v>
      </c>
      <c r="Q682" s="912" t="s">
        <v>180</v>
      </c>
      <c r="R682" s="912">
        <v>180</v>
      </c>
      <c r="AI682" s="917">
        <v>0.28166666666666668</v>
      </c>
      <c r="AJ682" s="918"/>
      <c r="AK682" s="918"/>
      <c r="AM682" s="919">
        <v>51.826066581295336</v>
      </c>
    </row>
    <row r="683" spans="1:39" x14ac:dyDescent="0.4">
      <c r="A683" s="912">
        <v>61345</v>
      </c>
      <c r="B683" s="912" t="s">
        <v>1514</v>
      </c>
      <c r="C683" s="913">
        <v>43343</v>
      </c>
      <c r="D683" s="912">
        <v>2018</v>
      </c>
      <c r="E683" s="912" t="s">
        <v>99</v>
      </c>
      <c r="F683" s="912" t="s">
        <v>42</v>
      </c>
      <c r="G683" s="912">
        <v>45.587121000000003</v>
      </c>
      <c r="H683" s="912">
        <v>-120.59587000000001</v>
      </c>
      <c r="I683" s="914">
        <v>4.3809883561999996</v>
      </c>
      <c r="J683" s="912" t="s">
        <v>103</v>
      </c>
      <c r="K683" s="912" t="s">
        <v>828</v>
      </c>
      <c r="L683" s="915">
        <v>12.5</v>
      </c>
      <c r="M683" s="915">
        <v>10</v>
      </c>
      <c r="N683" s="915">
        <v>1.25</v>
      </c>
      <c r="O683" s="912" t="s">
        <v>180</v>
      </c>
      <c r="P683" s="912" t="s">
        <v>805</v>
      </c>
      <c r="Q683" s="912" t="s">
        <v>180</v>
      </c>
      <c r="R683" s="912">
        <v>180</v>
      </c>
      <c r="AI683" s="917">
        <v>0.21490867579908679</v>
      </c>
      <c r="AJ683" s="918"/>
      <c r="AK683" s="918"/>
      <c r="AM683" s="919">
        <v>65.023045969284212</v>
      </c>
    </row>
    <row r="684" spans="1:39" x14ac:dyDescent="0.4">
      <c r="A684" s="912">
        <v>61496</v>
      </c>
      <c r="B684" s="912" t="s">
        <v>1515</v>
      </c>
      <c r="C684" s="913">
        <v>43311</v>
      </c>
      <c r="D684" s="912">
        <v>2018</v>
      </c>
      <c r="E684" s="912" t="s">
        <v>99</v>
      </c>
      <c r="F684" s="912" t="s">
        <v>42</v>
      </c>
      <c r="G684" s="912">
        <v>44.673951000000002</v>
      </c>
      <c r="H684" s="912">
        <v>-121.12296000000001</v>
      </c>
      <c r="I684" s="914">
        <v>4.4257554795000003</v>
      </c>
      <c r="J684" s="912" t="s">
        <v>103</v>
      </c>
      <c r="K684" s="912" t="s">
        <v>828</v>
      </c>
      <c r="L684" s="915">
        <v>13</v>
      </c>
      <c r="M684" s="915">
        <v>10</v>
      </c>
      <c r="N684" s="915">
        <v>1.3</v>
      </c>
      <c r="O684" s="912" t="s">
        <v>180</v>
      </c>
      <c r="P684" s="912" t="s">
        <v>805</v>
      </c>
      <c r="Q684" s="912" t="s">
        <v>180</v>
      </c>
      <c r="R684" s="912">
        <v>180</v>
      </c>
      <c r="AI684" s="917">
        <v>0.23706621004566211</v>
      </c>
      <c r="AJ684" s="918"/>
      <c r="AK684" s="918"/>
      <c r="AM684" s="919">
        <v>57.744814714259576</v>
      </c>
    </row>
    <row r="685" spans="1:39" x14ac:dyDescent="0.4">
      <c r="A685" s="912">
        <v>61497</v>
      </c>
      <c r="B685" s="912" t="s">
        <v>1516</v>
      </c>
      <c r="C685" s="913">
        <v>43343</v>
      </c>
      <c r="D685" s="912">
        <v>2018</v>
      </c>
      <c r="E685" s="912" t="s">
        <v>99</v>
      </c>
      <c r="F685" s="912" t="s">
        <v>42</v>
      </c>
      <c r="G685" s="912">
        <v>44.619211</v>
      </c>
      <c r="H685" s="912">
        <v>-121.20626</v>
      </c>
      <c r="I685" s="914">
        <v>4.4034198629999999</v>
      </c>
      <c r="J685" s="912" t="s">
        <v>103</v>
      </c>
      <c r="K685" s="912" t="s">
        <v>828</v>
      </c>
      <c r="L685" s="915">
        <v>13</v>
      </c>
      <c r="M685" s="915">
        <v>10</v>
      </c>
      <c r="N685" s="915">
        <v>1.3</v>
      </c>
      <c r="O685" s="912" t="s">
        <v>180</v>
      </c>
      <c r="P685" s="912" t="s">
        <v>805</v>
      </c>
      <c r="Q685" s="912" t="s">
        <v>180</v>
      </c>
      <c r="R685" s="912">
        <v>180</v>
      </c>
      <c r="AI685" s="917">
        <v>0.23681506849315068</v>
      </c>
      <c r="AJ685" s="918"/>
      <c r="AK685" s="918"/>
      <c r="AM685" s="919">
        <v>62.835705896888108</v>
      </c>
    </row>
    <row r="686" spans="1:39" x14ac:dyDescent="0.4">
      <c r="A686" s="912">
        <v>61281</v>
      </c>
      <c r="B686" s="912" t="s">
        <v>1517</v>
      </c>
      <c r="C686" s="913">
        <v>43373</v>
      </c>
      <c r="D686" s="912">
        <v>2018</v>
      </c>
      <c r="E686" s="912" t="s">
        <v>99</v>
      </c>
      <c r="F686" s="912" t="s">
        <v>42</v>
      </c>
      <c r="G686" s="912">
        <v>44.060814000000001</v>
      </c>
      <c r="H686" s="912">
        <v>-121.23721</v>
      </c>
      <c r="I686" s="914">
        <v>4.5099561644000001</v>
      </c>
      <c r="J686" s="912" t="s">
        <v>103</v>
      </c>
      <c r="K686" s="912" t="s">
        <v>828</v>
      </c>
      <c r="L686" s="915">
        <v>13</v>
      </c>
      <c r="M686" s="915">
        <v>10</v>
      </c>
      <c r="N686" s="915">
        <v>1.3</v>
      </c>
      <c r="O686" s="912" t="s">
        <v>180</v>
      </c>
      <c r="P686" s="912" t="s">
        <v>805</v>
      </c>
      <c r="Q686" s="912" t="s">
        <v>180</v>
      </c>
      <c r="R686" s="912">
        <v>180</v>
      </c>
      <c r="AI686" s="917">
        <v>0.25873287671232875</v>
      </c>
      <c r="AJ686" s="918"/>
      <c r="AK686" s="918"/>
      <c r="AM686" s="919">
        <v>64.418131317927262</v>
      </c>
    </row>
    <row r="687" spans="1:39" x14ac:dyDescent="0.4">
      <c r="A687" s="912">
        <v>61434</v>
      </c>
      <c r="B687" s="912" t="s">
        <v>1518</v>
      </c>
      <c r="C687" s="913">
        <v>43281</v>
      </c>
      <c r="D687" s="912">
        <v>2018</v>
      </c>
      <c r="E687" s="912" t="s">
        <v>100</v>
      </c>
      <c r="F687" s="912" t="s">
        <v>563</v>
      </c>
      <c r="G687" s="912">
        <v>33.492521000000004</v>
      </c>
      <c r="H687" s="912">
        <v>-81.297510000000003</v>
      </c>
      <c r="I687" s="914">
        <v>4.609202968</v>
      </c>
      <c r="J687" s="912" t="s">
        <v>103</v>
      </c>
      <c r="K687" s="912" t="s">
        <v>830</v>
      </c>
      <c r="L687" s="915">
        <v>7.7759999999999998</v>
      </c>
      <c r="M687" s="915">
        <v>6.1</v>
      </c>
      <c r="N687" s="915">
        <v>1.27475409836065</v>
      </c>
      <c r="O687" s="912" t="s">
        <v>180</v>
      </c>
      <c r="P687" s="912" t="s">
        <v>805</v>
      </c>
      <c r="Q687" s="912" t="s">
        <v>180</v>
      </c>
      <c r="R687" s="912">
        <v>180</v>
      </c>
      <c r="AI687" s="917">
        <v>0.20942810090575648</v>
      </c>
      <c r="AJ687" s="918"/>
      <c r="AK687" s="918"/>
      <c r="AM687" s="919">
        <v>45.771868220981943</v>
      </c>
    </row>
    <row r="688" spans="1:39" x14ac:dyDescent="0.4">
      <c r="A688" s="912">
        <v>61961</v>
      </c>
      <c r="B688" s="912" t="s">
        <v>1519</v>
      </c>
      <c r="C688" s="913">
        <v>43465</v>
      </c>
      <c r="D688" s="912">
        <v>2018</v>
      </c>
      <c r="E688" s="912" t="s">
        <v>100</v>
      </c>
      <c r="F688" s="912" t="s">
        <v>563</v>
      </c>
      <c r="G688" s="912">
        <v>33.778377999999996</v>
      </c>
      <c r="H688" s="912">
        <v>-81.110251000000005</v>
      </c>
      <c r="I688" s="914">
        <v>4.5892011416000003</v>
      </c>
      <c r="J688" s="912" t="s">
        <v>103</v>
      </c>
      <c r="K688" s="912" t="s">
        <v>830</v>
      </c>
      <c r="L688" s="915">
        <v>10.47</v>
      </c>
      <c r="M688" s="915">
        <v>7.48</v>
      </c>
      <c r="N688" s="915">
        <v>1.39973262032085</v>
      </c>
      <c r="O688" s="912" t="s">
        <v>180</v>
      </c>
      <c r="P688" s="912" t="s">
        <v>805</v>
      </c>
      <c r="Q688" s="912" t="s">
        <v>180</v>
      </c>
      <c r="R688" s="912">
        <v>180</v>
      </c>
      <c r="AI688" s="917">
        <v>0.18129013747466599</v>
      </c>
      <c r="AJ688" s="918"/>
      <c r="AK688" s="918"/>
      <c r="AM688" s="919">
        <v>85.989506959694367</v>
      </c>
    </row>
    <row r="689" spans="1:39" x14ac:dyDescent="0.4">
      <c r="A689" s="912">
        <v>61433</v>
      </c>
      <c r="B689" s="912" t="s">
        <v>1520</v>
      </c>
      <c r="C689" s="913">
        <v>43281</v>
      </c>
      <c r="D689" s="912">
        <v>2018</v>
      </c>
      <c r="E689" s="912" t="s">
        <v>100</v>
      </c>
      <c r="F689" s="912" t="s">
        <v>563</v>
      </c>
      <c r="G689" s="912">
        <v>32.498320999999997</v>
      </c>
      <c r="H689" s="912">
        <v>-80.962149999999994</v>
      </c>
      <c r="I689" s="914">
        <v>4.6799404109999996</v>
      </c>
      <c r="J689" s="912" t="s">
        <v>103</v>
      </c>
      <c r="K689" s="912" t="s">
        <v>830</v>
      </c>
      <c r="L689" s="915">
        <v>10.62</v>
      </c>
      <c r="M689" s="915">
        <v>8</v>
      </c>
      <c r="N689" s="915">
        <v>1.3274999999999999</v>
      </c>
      <c r="O689" s="912" t="s">
        <v>180</v>
      </c>
      <c r="P689" s="912" t="s">
        <v>805</v>
      </c>
      <c r="Q689" s="912" t="s">
        <v>180</v>
      </c>
      <c r="R689" s="912">
        <v>180</v>
      </c>
      <c r="AI689" s="917">
        <v>0.22547089041095889</v>
      </c>
      <c r="AJ689" s="918"/>
      <c r="AK689" s="918"/>
      <c r="AM689" s="919">
        <v>43.839503586475779</v>
      </c>
    </row>
    <row r="690" spans="1:39" x14ac:dyDescent="0.4">
      <c r="A690" s="912">
        <v>61530</v>
      </c>
      <c r="B690" s="912" t="s">
        <v>1521</v>
      </c>
      <c r="C690" s="913">
        <v>43190</v>
      </c>
      <c r="D690" s="912">
        <v>2018</v>
      </c>
      <c r="E690" s="912" t="s">
        <v>100</v>
      </c>
      <c r="F690" s="912" t="s">
        <v>563</v>
      </c>
      <c r="G690" s="912">
        <v>33.774656999999998</v>
      </c>
      <c r="H690" s="912">
        <v>-81.110550000000003</v>
      </c>
      <c r="I690" s="914">
        <v>4.5892011416000003</v>
      </c>
      <c r="J690" s="912" t="s">
        <v>103</v>
      </c>
      <c r="K690" s="912" t="s">
        <v>828</v>
      </c>
      <c r="L690" s="915">
        <v>14.795</v>
      </c>
      <c r="M690" s="915">
        <v>10.199999999999999</v>
      </c>
      <c r="N690" s="915">
        <v>1.45049019607843</v>
      </c>
      <c r="O690" s="912" t="s">
        <v>180</v>
      </c>
      <c r="P690" s="912" t="s">
        <v>805</v>
      </c>
      <c r="Q690" s="912" t="s">
        <v>180</v>
      </c>
      <c r="R690" s="912">
        <v>180</v>
      </c>
      <c r="AI690" s="917">
        <v>0.23311173784582329</v>
      </c>
      <c r="AJ690" s="918"/>
      <c r="AK690" s="918"/>
      <c r="AM690" s="919">
        <v>51.756356404796243</v>
      </c>
    </row>
    <row r="691" spans="1:39" x14ac:dyDescent="0.4">
      <c r="A691" s="912">
        <v>61976</v>
      </c>
      <c r="B691" s="912" t="s">
        <v>1522</v>
      </c>
      <c r="C691" s="913">
        <v>43465</v>
      </c>
      <c r="D691" s="912">
        <v>2018</v>
      </c>
      <c r="E691" s="912" t="s">
        <v>100</v>
      </c>
      <c r="F691" s="912" t="s">
        <v>563</v>
      </c>
      <c r="G691" s="912">
        <v>33.503129999999999</v>
      </c>
      <c r="H691" s="912">
        <v>-81.253290000000007</v>
      </c>
      <c r="I691" s="914">
        <v>4.6094815067999999</v>
      </c>
      <c r="J691" s="912" t="s">
        <v>103</v>
      </c>
      <c r="K691" s="912" t="s">
        <v>828</v>
      </c>
      <c r="L691" s="915">
        <v>57</v>
      </c>
      <c r="M691" s="915">
        <v>39</v>
      </c>
      <c r="N691" s="915">
        <v>1.4615384615384599</v>
      </c>
      <c r="O691" s="912" t="s">
        <v>180</v>
      </c>
      <c r="P691" s="912" t="s">
        <v>805</v>
      </c>
      <c r="Q691" s="912" t="s">
        <v>180</v>
      </c>
      <c r="R691" s="912">
        <v>185</v>
      </c>
      <c r="AI691" s="917">
        <v>0.13161807750848847</v>
      </c>
      <c r="AJ691" s="918"/>
      <c r="AK691" s="918"/>
      <c r="AM691" s="919">
        <v>99.462377237584619</v>
      </c>
    </row>
    <row r="692" spans="1:39" x14ac:dyDescent="0.4">
      <c r="A692" s="912">
        <v>61412</v>
      </c>
      <c r="B692" s="912" t="s">
        <v>1523</v>
      </c>
      <c r="C692" s="913">
        <v>43465</v>
      </c>
      <c r="D692" s="912">
        <v>2018</v>
      </c>
      <c r="E692" s="912" t="s">
        <v>100</v>
      </c>
      <c r="F692" s="912" t="s">
        <v>567</v>
      </c>
      <c r="G692" s="912">
        <v>35.306387000000001</v>
      </c>
      <c r="H692" s="912">
        <v>-89.167541</v>
      </c>
      <c r="I692" s="914">
        <v>4.3936317351999996</v>
      </c>
      <c r="J692" s="912" t="s">
        <v>103</v>
      </c>
      <c r="K692" s="912" t="s">
        <v>830</v>
      </c>
      <c r="L692" s="915">
        <v>19.995000000000001</v>
      </c>
      <c r="M692" s="915">
        <v>15</v>
      </c>
      <c r="N692" s="915">
        <v>1.333</v>
      </c>
      <c r="O692" s="912" t="s">
        <v>180</v>
      </c>
      <c r="P692" s="912" t="s">
        <v>805</v>
      </c>
      <c r="Q692" s="912" t="s">
        <v>180</v>
      </c>
      <c r="R692" s="912">
        <v>178</v>
      </c>
      <c r="AI692" s="917">
        <v>0.23913242009132418</v>
      </c>
      <c r="AJ692" s="918">
        <v>27.493089923278401</v>
      </c>
      <c r="AK692" s="918">
        <v>11.82828636</v>
      </c>
      <c r="AM692" s="919">
        <v>63.045648260637563</v>
      </c>
    </row>
    <row r="693" spans="1:39" x14ac:dyDescent="0.4">
      <c r="A693" s="912">
        <v>60560</v>
      </c>
      <c r="B693" s="912" t="s">
        <v>1524</v>
      </c>
      <c r="C693" s="913">
        <v>43465</v>
      </c>
      <c r="D693" s="912">
        <v>2018</v>
      </c>
      <c r="E693" s="912" t="s">
        <v>100</v>
      </c>
      <c r="F693" s="912" t="s">
        <v>567</v>
      </c>
      <c r="G693" s="912">
        <v>35.351533000000003</v>
      </c>
      <c r="H693" s="912">
        <v>-89.854731000000001</v>
      </c>
      <c r="I693" s="914">
        <v>4.4360493151</v>
      </c>
      <c r="J693" s="912" t="s">
        <v>103</v>
      </c>
      <c r="K693" s="912" t="s">
        <v>830</v>
      </c>
      <c r="L693" s="915">
        <v>68</v>
      </c>
      <c r="M693" s="915">
        <v>53</v>
      </c>
      <c r="N693" s="915">
        <v>1.28301886792452</v>
      </c>
      <c r="O693" s="912" t="s">
        <v>180</v>
      </c>
      <c r="P693" s="912" t="s">
        <v>805</v>
      </c>
      <c r="Q693" s="912" t="s">
        <v>180</v>
      </c>
      <c r="R693" s="912">
        <v>178</v>
      </c>
      <c r="AI693" s="917">
        <v>0.22501524941845438</v>
      </c>
      <c r="AJ693" s="918">
        <v>27.6128510122577</v>
      </c>
      <c r="AK693" s="918">
        <v>13.738088319999999</v>
      </c>
      <c r="AM693" s="919">
        <v>67.817215760548549</v>
      </c>
    </row>
    <row r="694" spans="1:39" x14ac:dyDescent="0.4">
      <c r="A694" s="912">
        <v>61871</v>
      </c>
      <c r="B694" s="912" t="s">
        <v>1525</v>
      </c>
      <c r="C694" s="913">
        <v>43434</v>
      </c>
      <c r="D694" s="912">
        <v>2018</v>
      </c>
      <c r="E694" s="912" t="s">
        <v>2</v>
      </c>
      <c r="F694" s="912" t="s">
        <v>22</v>
      </c>
      <c r="G694" s="912">
        <v>33.166173000000001</v>
      </c>
      <c r="H694" s="912">
        <v>-96.172619999999995</v>
      </c>
      <c r="I694" s="914">
        <v>4.6250111872000002</v>
      </c>
      <c r="J694" s="912" t="s">
        <v>103</v>
      </c>
      <c r="K694" s="912" t="s">
        <v>830</v>
      </c>
      <c r="L694" s="915">
        <v>14.263199999999999</v>
      </c>
      <c r="M694" s="915">
        <v>10</v>
      </c>
      <c r="N694" s="915">
        <v>1.42632</v>
      </c>
      <c r="O694" s="912" t="s">
        <v>180</v>
      </c>
      <c r="P694" s="912" t="s">
        <v>805</v>
      </c>
      <c r="Q694" s="912" t="s">
        <v>180</v>
      </c>
      <c r="R694" s="912">
        <v>181</v>
      </c>
      <c r="AI694" s="917">
        <v>0.18146118721461188</v>
      </c>
      <c r="AJ694" s="918">
        <v>68.2728403206971</v>
      </c>
      <c r="AK694" s="918">
        <v>0</v>
      </c>
      <c r="AM694" s="919">
        <v>66.272996060515297</v>
      </c>
    </row>
    <row r="695" spans="1:39" x14ac:dyDescent="0.4">
      <c r="A695" s="912">
        <v>61874</v>
      </c>
      <c r="B695" s="912" t="s">
        <v>1526</v>
      </c>
      <c r="C695" s="913">
        <v>43434</v>
      </c>
      <c r="D695" s="912">
        <v>2018</v>
      </c>
      <c r="E695" s="912" t="s">
        <v>2</v>
      </c>
      <c r="F695" s="912" t="s">
        <v>22</v>
      </c>
      <c r="G695" s="912">
        <v>31.291150999999999</v>
      </c>
      <c r="H695" s="912">
        <v>-97.260739999999998</v>
      </c>
      <c r="I695" s="914">
        <v>4.7373984018000002</v>
      </c>
      <c r="J695" s="912" t="s">
        <v>103</v>
      </c>
      <c r="K695" s="912" t="s">
        <v>830</v>
      </c>
      <c r="L695" s="915">
        <v>14.256</v>
      </c>
      <c r="M695" s="915">
        <v>10</v>
      </c>
      <c r="N695" s="915">
        <v>1.4256</v>
      </c>
      <c r="O695" s="912" t="s">
        <v>180</v>
      </c>
      <c r="P695" s="912" t="s">
        <v>805</v>
      </c>
      <c r="Q695" s="912" t="s">
        <v>180</v>
      </c>
      <c r="R695" s="912">
        <v>181</v>
      </c>
      <c r="AI695" s="917">
        <v>0.20917808219178083</v>
      </c>
      <c r="AJ695" s="918">
        <v>67.907139908750096</v>
      </c>
      <c r="AK695" s="918">
        <v>0</v>
      </c>
      <c r="AM695" s="919">
        <v>62.767228546762006</v>
      </c>
    </row>
    <row r="696" spans="1:39" x14ac:dyDescent="0.4">
      <c r="A696" s="912">
        <v>61868</v>
      </c>
      <c r="B696" s="912" t="s">
        <v>1527</v>
      </c>
      <c r="C696" s="913">
        <v>43465</v>
      </c>
      <c r="D696" s="912">
        <v>2018</v>
      </c>
      <c r="E696" s="912" t="s">
        <v>2</v>
      </c>
      <c r="F696" s="912" t="s">
        <v>22</v>
      </c>
      <c r="G696" s="912">
        <v>29.537482000000001</v>
      </c>
      <c r="H696" s="912">
        <v>-95.969549999999998</v>
      </c>
      <c r="I696" s="914">
        <v>4.6456310501999996</v>
      </c>
      <c r="J696" s="912" t="s">
        <v>103</v>
      </c>
      <c r="K696" s="912" t="s">
        <v>830</v>
      </c>
      <c r="L696" s="915">
        <v>14.256</v>
      </c>
      <c r="M696" s="915">
        <v>10</v>
      </c>
      <c r="N696" s="915">
        <v>1.4256</v>
      </c>
      <c r="O696" s="912" t="s">
        <v>180</v>
      </c>
      <c r="P696" s="912" t="s">
        <v>805</v>
      </c>
      <c r="Q696" s="912" t="s">
        <v>180</v>
      </c>
      <c r="R696" s="912">
        <v>182</v>
      </c>
      <c r="AI696" s="917">
        <v>0.1742579908675799</v>
      </c>
      <c r="AJ696" s="918">
        <v>66.609535417894605</v>
      </c>
      <c r="AK696" s="918">
        <v>0</v>
      </c>
      <c r="AM696" s="919">
        <v>70.109540761177144</v>
      </c>
    </row>
    <row r="697" spans="1:39" x14ac:dyDescent="0.4">
      <c r="A697" s="912">
        <v>61867</v>
      </c>
      <c r="B697" s="912" t="s">
        <v>1528</v>
      </c>
      <c r="C697" s="913">
        <v>43465</v>
      </c>
      <c r="D697" s="912">
        <v>2018</v>
      </c>
      <c r="E697" s="912" t="s">
        <v>2</v>
      </c>
      <c r="F697" s="912" t="s">
        <v>22</v>
      </c>
      <c r="G697" s="912">
        <v>29.633690999999999</v>
      </c>
      <c r="H697" s="912">
        <v>-96.078781000000006</v>
      </c>
      <c r="I697" s="914">
        <v>4.6411376712000001</v>
      </c>
      <c r="J697" s="912" t="s">
        <v>103</v>
      </c>
      <c r="K697" s="912" t="s">
        <v>828</v>
      </c>
      <c r="L697" s="915">
        <v>14.259</v>
      </c>
      <c r="M697" s="915">
        <v>10</v>
      </c>
      <c r="N697" s="915">
        <v>1.4258999999999999</v>
      </c>
      <c r="O697" s="912" t="s">
        <v>180</v>
      </c>
      <c r="P697" s="912" t="s">
        <v>805</v>
      </c>
      <c r="Q697" s="912" t="s">
        <v>180</v>
      </c>
      <c r="R697" s="912">
        <v>180</v>
      </c>
      <c r="AJ697" s="918">
        <v>64.6198577844346</v>
      </c>
      <c r="AK697" s="918">
        <v>0</v>
      </c>
      <c r="AM697" s="919">
        <v>38.095841072123726</v>
      </c>
    </row>
    <row r="698" spans="1:39" x14ac:dyDescent="0.4">
      <c r="A698" s="912">
        <v>61810</v>
      </c>
      <c r="B698" s="912" t="s">
        <v>1529</v>
      </c>
      <c r="C698" s="913">
        <v>43465</v>
      </c>
      <c r="D698" s="912">
        <v>2018</v>
      </c>
      <c r="E698" s="912" t="s">
        <v>2</v>
      </c>
      <c r="F698" s="912" t="s">
        <v>22</v>
      </c>
      <c r="G698" s="912">
        <v>33.632911</v>
      </c>
      <c r="H698" s="912">
        <v>-95.390710999999996</v>
      </c>
      <c r="I698" s="914">
        <v>4.5603273973</v>
      </c>
      <c r="J698" s="912" t="s">
        <v>103</v>
      </c>
      <c r="K698" s="912" t="s">
        <v>830</v>
      </c>
      <c r="L698" s="915">
        <v>14.256</v>
      </c>
      <c r="M698" s="915">
        <v>10</v>
      </c>
      <c r="N698" s="915">
        <v>1.4256</v>
      </c>
      <c r="O698" s="912" t="s">
        <v>180</v>
      </c>
      <c r="P698" s="912" t="s">
        <v>805</v>
      </c>
      <c r="Q698" s="912" t="s">
        <v>180</v>
      </c>
      <c r="R698" s="912">
        <v>182</v>
      </c>
      <c r="AI698" s="917">
        <v>0.18110730593607305</v>
      </c>
      <c r="AJ698" s="918">
        <v>65.584450855117197</v>
      </c>
      <c r="AK698" s="918">
        <v>0</v>
      </c>
      <c r="AM698" s="919">
        <v>67.244316721741029</v>
      </c>
    </row>
    <row r="699" spans="1:39" x14ac:dyDescent="0.4">
      <c r="A699" s="912">
        <v>60789</v>
      </c>
      <c r="B699" s="912" t="s">
        <v>1530</v>
      </c>
      <c r="C699" s="913">
        <v>43434</v>
      </c>
      <c r="D699" s="912">
        <v>2018</v>
      </c>
      <c r="E699" s="912" t="s">
        <v>2</v>
      </c>
      <c r="F699" s="912" t="s">
        <v>22</v>
      </c>
      <c r="G699" s="912">
        <v>31.86965</v>
      </c>
      <c r="H699" s="912">
        <v>-100.82754</v>
      </c>
      <c r="I699" s="914">
        <v>5.2773100457000002</v>
      </c>
      <c r="J699" s="912" t="s">
        <v>103</v>
      </c>
      <c r="K699" s="912" t="s">
        <v>828</v>
      </c>
      <c r="L699" s="915">
        <v>45.4</v>
      </c>
      <c r="M699" s="915">
        <v>30</v>
      </c>
      <c r="N699" s="915">
        <v>1.5133333333333301</v>
      </c>
      <c r="O699" s="912" t="s">
        <v>180</v>
      </c>
      <c r="P699" s="912" t="s">
        <v>805</v>
      </c>
      <c r="Q699" s="912" t="s">
        <v>180</v>
      </c>
      <c r="R699" s="912">
        <v>180</v>
      </c>
      <c r="S699" s="916" t="s">
        <v>910</v>
      </c>
      <c r="AI699" s="917">
        <v>0.29209284627092846</v>
      </c>
      <c r="AJ699" s="918">
        <v>60.543423332905498</v>
      </c>
      <c r="AK699" s="918">
        <v>0</v>
      </c>
      <c r="AM699" s="919">
        <v>39.762198729352157</v>
      </c>
    </row>
    <row r="700" spans="1:39" x14ac:dyDescent="0.4">
      <c r="A700" s="912">
        <v>61697</v>
      </c>
      <c r="B700" s="912" t="s">
        <v>1531</v>
      </c>
      <c r="C700" s="913">
        <v>43434</v>
      </c>
      <c r="D700" s="912">
        <v>2018</v>
      </c>
      <c r="E700" s="912" t="s">
        <v>2</v>
      </c>
      <c r="F700" s="912" t="s">
        <v>22</v>
      </c>
      <c r="G700" s="912">
        <v>32.713326000000002</v>
      </c>
      <c r="H700" s="912">
        <v>-101.8852</v>
      </c>
      <c r="I700" s="914">
        <v>5.4146079908999996</v>
      </c>
      <c r="J700" s="912" t="s">
        <v>103</v>
      </c>
      <c r="K700" s="912" t="s">
        <v>828</v>
      </c>
      <c r="L700" s="915">
        <v>66</v>
      </c>
      <c r="M700" s="915">
        <v>50</v>
      </c>
      <c r="N700" s="915">
        <v>1.32</v>
      </c>
      <c r="O700" s="912" t="s">
        <v>180</v>
      </c>
      <c r="P700" s="912" t="s">
        <v>805</v>
      </c>
      <c r="Q700" s="912" t="s">
        <v>180</v>
      </c>
      <c r="R700" s="912">
        <v>180</v>
      </c>
      <c r="AI700" s="917">
        <v>0.2739840182648402</v>
      </c>
      <c r="AJ700" s="918">
        <v>59.539787360177598</v>
      </c>
      <c r="AK700" s="918">
        <v>0</v>
      </c>
      <c r="AM700" s="919">
        <v>41.252854934164553</v>
      </c>
    </row>
    <row r="701" spans="1:39" x14ac:dyDescent="0.4">
      <c r="A701" s="912">
        <v>60044</v>
      </c>
      <c r="B701" s="912" t="s">
        <v>1532</v>
      </c>
      <c r="C701" s="913">
        <v>43251</v>
      </c>
      <c r="D701" s="912">
        <v>2018</v>
      </c>
      <c r="E701" s="912" t="s">
        <v>2</v>
      </c>
      <c r="F701" s="912" t="s">
        <v>22</v>
      </c>
      <c r="G701" s="912">
        <v>31.077110999999999</v>
      </c>
      <c r="H701" s="912">
        <v>-102.845251</v>
      </c>
      <c r="I701" s="914">
        <v>5.6111963469999999</v>
      </c>
      <c r="J701" s="912" t="s">
        <v>103</v>
      </c>
      <c r="K701" s="912" t="s">
        <v>830</v>
      </c>
      <c r="L701" s="915">
        <v>202</v>
      </c>
      <c r="M701" s="915">
        <v>154</v>
      </c>
      <c r="N701" s="915">
        <v>1.31168831168831</v>
      </c>
      <c r="O701" s="912" t="s">
        <v>180</v>
      </c>
      <c r="P701" s="912" t="s">
        <v>805</v>
      </c>
      <c r="Q701" s="912" t="s">
        <v>180</v>
      </c>
      <c r="R701" s="912">
        <v>179</v>
      </c>
      <c r="AJ701" s="918">
        <v>49.0441059434729</v>
      </c>
      <c r="AK701" s="918">
        <v>0</v>
      </c>
      <c r="AL701" s="919">
        <v>32.506744112447365</v>
      </c>
      <c r="AM701" s="919">
        <v>40.757285442989996</v>
      </c>
    </row>
    <row r="702" spans="1:39" x14ac:dyDescent="0.4">
      <c r="A702" s="912">
        <v>60123</v>
      </c>
      <c r="B702" s="912" t="s">
        <v>1533</v>
      </c>
      <c r="C702" s="913">
        <v>43251</v>
      </c>
      <c r="D702" s="912">
        <v>2018</v>
      </c>
      <c r="E702" s="912" t="s">
        <v>2</v>
      </c>
      <c r="F702" s="912" t="s">
        <v>22</v>
      </c>
      <c r="G702" s="912">
        <v>31.255120999999999</v>
      </c>
      <c r="H702" s="912">
        <v>-102.27157</v>
      </c>
      <c r="I702" s="914">
        <v>5.5476324201000002</v>
      </c>
      <c r="J702" s="912" t="s">
        <v>103</v>
      </c>
      <c r="K702" s="912" t="s">
        <v>828</v>
      </c>
      <c r="L702" s="915">
        <v>234</v>
      </c>
      <c r="M702" s="915">
        <v>180</v>
      </c>
      <c r="N702" s="915">
        <v>1.3</v>
      </c>
      <c r="O702" s="912" t="s">
        <v>180</v>
      </c>
      <c r="P702" s="912" t="s">
        <v>805</v>
      </c>
      <c r="Q702" s="912" t="s">
        <v>180</v>
      </c>
      <c r="R702" s="912">
        <v>179</v>
      </c>
      <c r="S702" s="916" t="s">
        <v>907</v>
      </c>
      <c r="T702" s="916" t="s">
        <v>969</v>
      </c>
      <c r="U702" s="912">
        <v>2019</v>
      </c>
      <c r="V702" s="912">
        <v>10</v>
      </c>
      <c r="W702" s="912">
        <v>42</v>
      </c>
      <c r="AI702" s="917">
        <v>0.27614028411973618</v>
      </c>
      <c r="AJ702" s="918">
        <v>58.218560164372299</v>
      </c>
      <c r="AK702" s="918">
        <v>0</v>
      </c>
      <c r="AM702" s="919">
        <v>36.154476195570986</v>
      </c>
    </row>
    <row r="703" spans="1:39" x14ac:dyDescent="0.4">
      <c r="A703" s="912">
        <v>61368</v>
      </c>
      <c r="B703" s="912" t="s">
        <v>1534</v>
      </c>
      <c r="C703" s="913">
        <v>43465</v>
      </c>
      <c r="D703" s="912">
        <v>2018</v>
      </c>
      <c r="E703" s="912" t="s">
        <v>2</v>
      </c>
      <c r="F703" s="912" t="s">
        <v>22</v>
      </c>
      <c r="G703" s="912">
        <v>30.995502999999999</v>
      </c>
      <c r="H703" s="912">
        <v>-102.223501</v>
      </c>
      <c r="I703" s="914">
        <v>5.5240006848999998</v>
      </c>
      <c r="J703" s="912" t="s">
        <v>103</v>
      </c>
      <c r="K703" s="912" t="s">
        <v>828</v>
      </c>
      <c r="L703" s="915">
        <v>236</v>
      </c>
      <c r="M703" s="915">
        <v>182</v>
      </c>
      <c r="N703" s="915">
        <v>1.2967032967032901</v>
      </c>
      <c r="O703" s="912" t="s">
        <v>180</v>
      </c>
      <c r="P703" s="912" t="s">
        <v>805</v>
      </c>
      <c r="Q703" s="912" t="s">
        <v>180</v>
      </c>
      <c r="R703" s="912">
        <v>191</v>
      </c>
      <c r="AI703" s="917">
        <v>0.20924532088915651</v>
      </c>
      <c r="AJ703" s="918">
        <v>48.320312500497401</v>
      </c>
      <c r="AK703" s="918">
        <v>0</v>
      </c>
      <c r="AM703" s="919">
        <v>48.583897697635045</v>
      </c>
    </row>
    <row r="704" spans="1:39" x14ac:dyDescent="0.4">
      <c r="A704" s="912">
        <v>61849</v>
      </c>
      <c r="B704" s="912" t="s">
        <v>1535</v>
      </c>
      <c r="C704" s="913">
        <v>43190</v>
      </c>
      <c r="D704" s="912">
        <v>2018</v>
      </c>
      <c r="E704" s="912" t="s">
        <v>1</v>
      </c>
      <c r="F704" s="912" t="s">
        <v>46</v>
      </c>
      <c r="G704" s="912">
        <v>36.658110999999998</v>
      </c>
      <c r="H704" s="912">
        <v>-79.303839999999994</v>
      </c>
      <c r="I704" s="914">
        <v>4.3409878995</v>
      </c>
      <c r="J704" s="912" t="s">
        <v>103</v>
      </c>
      <c r="K704" s="912" t="s">
        <v>828</v>
      </c>
      <c r="L704" s="915">
        <v>8</v>
      </c>
      <c r="M704" s="915">
        <v>6</v>
      </c>
      <c r="N704" s="915">
        <v>1.3333333333333299</v>
      </c>
      <c r="O704" s="912" t="s">
        <v>180</v>
      </c>
      <c r="P704" s="912" t="s">
        <v>805</v>
      </c>
      <c r="Q704" s="912" t="s">
        <v>180</v>
      </c>
      <c r="R704" s="912">
        <v>180</v>
      </c>
      <c r="AI704" s="917">
        <v>0.24819254185692541</v>
      </c>
      <c r="AJ704" s="918">
        <v>29.781673570756599</v>
      </c>
      <c r="AK704" s="918">
        <v>15.3042944298106</v>
      </c>
      <c r="AM704" s="919">
        <v>46.961706012037638</v>
      </c>
    </row>
    <row r="705" spans="1:39" x14ac:dyDescent="0.4">
      <c r="A705" s="912">
        <v>62140</v>
      </c>
      <c r="B705" s="912" t="s">
        <v>1536</v>
      </c>
      <c r="C705" s="913">
        <v>43404</v>
      </c>
      <c r="D705" s="912">
        <v>2018</v>
      </c>
      <c r="E705" s="912" t="s">
        <v>1</v>
      </c>
      <c r="F705" s="912" t="s">
        <v>46</v>
      </c>
      <c r="G705" s="912">
        <v>37.569661000000004</v>
      </c>
      <c r="H705" s="912">
        <v>-76.473169999999996</v>
      </c>
      <c r="I705" s="914">
        <v>4.3045294520999997</v>
      </c>
      <c r="J705" s="912" t="s">
        <v>103</v>
      </c>
      <c r="K705" s="912" t="s">
        <v>828</v>
      </c>
      <c r="L705" s="915">
        <v>19.7</v>
      </c>
      <c r="M705" s="915">
        <v>15</v>
      </c>
      <c r="N705" s="915">
        <v>1.3133333333333299</v>
      </c>
      <c r="O705" s="912" t="s">
        <v>180</v>
      </c>
      <c r="P705" s="912" t="s">
        <v>805</v>
      </c>
      <c r="Q705" s="912" t="s">
        <v>180</v>
      </c>
      <c r="R705" s="912">
        <v>181</v>
      </c>
      <c r="AI705" s="917">
        <v>0.22041095890410958</v>
      </c>
      <c r="AJ705" s="918">
        <v>30.886850312022901</v>
      </c>
      <c r="AK705" s="918">
        <v>11.993289187945299</v>
      </c>
      <c r="AM705" s="919">
        <v>69.529748055243715</v>
      </c>
    </row>
    <row r="706" spans="1:39" x14ac:dyDescent="0.4">
      <c r="A706" s="912">
        <v>61023</v>
      </c>
      <c r="B706" s="912" t="s">
        <v>1537</v>
      </c>
      <c r="C706" s="913">
        <v>43373</v>
      </c>
      <c r="D706" s="912">
        <v>2018</v>
      </c>
      <c r="E706" s="912" t="s">
        <v>1</v>
      </c>
      <c r="F706" s="912" t="s">
        <v>46</v>
      </c>
      <c r="G706" s="912">
        <v>37.669961000000001</v>
      </c>
      <c r="H706" s="912">
        <v>-77.169989999999999</v>
      </c>
      <c r="I706" s="914">
        <v>4.2781465753000001</v>
      </c>
      <c r="J706" s="912" t="s">
        <v>103</v>
      </c>
      <c r="K706" s="912" t="s">
        <v>828</v>
      </c>
      <c r="L706" s="915">
        <v>21.1</v>
      </c>
      <c r="M706" s="915">
        <v>17</v>
      </c>
      <c r="N706" s="915">
        <v>1.24117647058823</v>
      </c>
      <c r="O706" s="912" t="s">
        <v>180</v>
      </c>
      <c r="P706" s="912" t="s">
        <v>805</v>
      </c>
      <c r="Q706" s="912" t="s">
        <v>180</v>
      </c>
      <c r="R706" s="912">
        <v>181</v>
      </c>
      <c r="AI706" s="917">
        <v>0.21541767391888264</v>
      </c>
      <c r="AJ706" s="918">
        <v>30.625110362100401</v>
      </c>
      <c r="AK706" s="918">
        <v>12.3209790676867</v>
      </c>
      <c r="AM706" s="919">
        <v>66.058845426190814</v>
      </c>
    </row>
    <row r="707" spans="1:39" x14ac:dyDescent="0.4">
      <c r="B707" s="912" t="s">
        <v>1538</v>
      </c>
      <c r="C707" s="913">
        <v>43465</v>
      </c>
      <c r="D707" s="912">
        <v>2018</v>
      </c>
      <c r="E707" s="912" t="s">
        <v>1</v>
      </c>
      <c r="F707" s="912" t="s">
        <v>46</v>
      </c>
      <c r="G707" s="912">
        <v>38.074387000000002</v>
      </c>
      <c r="H707" s="912">
        <v>-76.787538999999995</v>
      </c>
      <c r="I707" s="914">
        <v>4.2369374429000004</v>
      </c>
      <c r="J707" s="912" t="s">
        <v>103</v>
      </c>
      <c r="K707" s="912" t="s">
        <v>828</v>
      </c>
      <c r="L707" s="915">
        <v>28</v>
      </c>
      <c r="M707" s="915">
        <v>20</v>
      </c>
      <c r="N707" s="915">
        <v>1.4</v>
      </c>
      <c r="O707" s="912" t="s">
        <v>180</v>
      </c>
      <c r="P707" s="912" t="s">
        <v>805</v>
      </c>
      <c r="Q707" s="912" t="s">
        <v>180</v>
      </c>
      <c r="R707" s="912">
        <v>180</v>
      </c>
      <c r="AI707" s="917">
        <v>0.22794063926940639</v>
      </c>
      <c r="AJ707" s="918"/>
      <c r="AK707" s="918"/>
    </row>
    <row r="708" spans="1:39" x14ac:dyDescent="0.4">
      <c r="A708" s="912">
        <v>61959</v>
      </c>
      <c r="B708" s="912" t="s">
        <v>1539</v>
      </c>
      <c r="C708" s="913">
        <v>43465</v>
      </c>
      <c r="D708" s="912">
        <v>2018</v>
      </c>
      <c r="E708" s="912" t="s">
        <v>6</v>
      </c>
      <c r="F708" s="912" t="s">
        <v>50</v>
      </c>
      <c r="G708" s="912">
        <v>43.424816999999997</v>
      </c>
      <c r="H708" s="912">
        <v>-72.665340999999998</v>
      </c>
      <c r="I708" s="914">
        <v>3.7222173515999999</v>
      </c>
      <c r="J708" s="912" t="s">
        <v>103</v>
      </c>
      <c r="K708" s="912" t="s">
        <v>828</v>
      </c>
      <c r="L708" s="915">
        <v>25.574000000000002</v>
      </c>
      <c r="M708" s="915">
        <v>19.59</v>
      </c>
      <c r="N708" s="915">
        <v>1.3054619703930499</v>
      </c>
      <c r="O708" s="912" t="s">
        <v>831</v>
      </c>
      <c r="P708" s="912" t="s">
        <v>831</v>
      </c>
      <c r="Q708" s="912">
        <v>25</v>
      </c>
      <c r="R708" s="912">
        <v>180</v>
      </c>
      <c r="AI708" s="917">
        <v>0.15411832987196428</v>
      </c>
      <c r="AJ708" s="918">
        <v>26.553233791029299</v>
      </c>
      <c r="AK708" s="918">
        <v>10.831504623215199</v>
      </c>
      <c r="AL708" s="919">
        <v>84.845905316483851</v>
      </c>
      <c r="AM708" s="919">
        <v>87.006875576552005</v>
      </c>
    </row>
    <row r="709" spans="1:39" x14ac:dyDescent="0.4">
      <c r="A709" s="912">
        <v>61933</v>
      </c>
      <c r="B709" s="912" t="s">
        <v>1540</v>
      </c>
      <c r="C709" s="913">
        <v>43434</v>
      </c>
      <c r="D709" s="912">
        <v>2018</v>
      </c>
      <c r="E709" s="912" t="s">
        <v>99</v>
      </c>
      <c r="F709" s="912" t="s">
        <v>49</v>
      </c>
      <c r="G709" s="912">
        <v>46.955280999999999</v>
      </c>
      <c r="H709" s="912">
        <v>-118.62121</v>
      </c>
      <c r="I709" s="914">
        <v>4.2167111871999996</v>
      </c>
      <c r="J709" s="912" t="s">
        <v>103</v>
      </c>
      <c r="K709" s="912" t="s">
        <v>828</v>
      </c>
      <c r="L709" s="915">
        <v>28</v>
      </c>
      <c r="M709" s="915">
        <v>19.2</v>
      </c>
      <c r="N709" s="915">
        <v>1.4583333333333299</v>
      </c>
      <c r="O709" s="912" t="s">
        <v>180</v>
      </c>
      <c r="P709" s="912" t="s">
        <v>805</v>
      </c>
      <c r="Q709" s="912" t="s">
        <v>180</v>
      </c>
      <c r="R709" s="912">
        <v>180</v>
      </c>
      <c r="AI709" s="917">
        <v>0.25767575152207012</v>
      </c>
      <c r="AJ709" s="918"/>
      <c r="AK709" s="918"/>
      <c r="AM709" s="919">
        <v>103.17527981149931</v>
      </c>
    </row>
    <row r="710" spans="1:39" x14ac:dyDescent="0.4">
      <c r="A710" s="912">
        <v>61369</v>
      </c>
      <c r="B710" s="912" t="s">
        <v>1541</v>
      </c>
      <c r="C710" s="913">
        <v>43465</v>
      </c>
      <c r="D710" s="912">
        <v>2018</v>
      </c>
      <c r="E710" s="912" t="s">
        <v>99</v>
      </c>
      <c r="F710" s="912" t="s">
        <v>568</v>
      </c>
      <c r="G710" s="912">
        <v>41.626831000000003</v>
      </c>
      <c r="H710" s="912">
        <v>-109.682441</v>
      </c>
      <c r="I710" s="914">
        <v>4.7043716895000003</v>
      </c>
      <c r="J710" s="912" t="s">
        <v>103</v>
      </c>
      <c r="K710" s="912" t="s">
        <v>828</v>
      </c>
      <c r="L710" s="915">
        <v>97.935000000000002</v>
      </c>
      <c r="M710" s="915">
        <v>80</v>
      </c>
      <c r="N710" s="915">
        <v>1.2241875</v>
      </c>
      <c r="O710" s="912" t="s">
        <v>180</v>
      </c>
      <c r="P710" s="912" t="s">
        <v>805</v>
      </c>
      <c r="Q710" s="912" t="s">
        <v>180</v>
      </c>
      <c r="R710" s="912">
        <v>180</v>
      </c>
      <c r="AI710" s="917">
        <v>0.25704623287671235</v>
      </c>
      <c r="AJ710" s="918">
        <v>25.959418548939301</v>
      </c>
      <c r="AK710" s="918">
        <v>13.96756186</v>
      </c>
      <c r="AM710" s="919">
        <v>44.738957123049389</v>
      </c>
    </row>
    <row r="711" spans="1:39" x14ac:dyDescent="0.4">
      <c r="A711" s="912">
        <v>62683</v>
      </c>
      <c r="B711" s="912" t="s">
        <v>1542</v>
      </c>
      <c r="C711" s="913">
        <v>43708</v>
      </c>
      <c r="D711" s="912">
        <v>2019</v>
      </c>
      <c r="E711" s="912" t="s">
        <v>3</v>
      </c>
      <c r="F711" s="912" t="s">
        <v>72</v>
      </c>
      <c r="G711" s="912">
        <v>36.041350000000001</v>
      </c>
      <c r="H711" s="912">
        <v>-94.140079999999998</v>
      </c>
      <c r="I711" s="914">
        <v>4.4148246574999996</v>
      </c>
      <c r="J711" s="912" t="s">
        <v>103</v>
      </c>
      <c r="K711" s="912" t="s">
        <v>828</v>
      </c>
      <c r="L711" s="915">
        <v>5.8</v>
      </c>
      <c r="M711" s="915">
        <v>5.0010000000000003</v>
      </c>
      <c r="N711" s="915">
        <v>1.1597680463907201</v>
      </c>
      <c r="O711" s="912" t="s">
        <v>180</v>
      </c>
      <c r="P711" s="912" t="s">
        <v>805</v>
      </c>
      <c r="R711" s="912">
        <v>180</v>
      </c>
      <c r="S711" s="916" t="s">
        <v>907</v>
      </c>
      <c r="T711" s="916" t="s">
        <v>911</v>
      </c>
      <c r="U711" s="912">
        <v>2019</v>
      </c>
      <c r="V711" s="912">
        <v>6</v>
      </c>
      <c r="W711" s="912">
        <v>13.1</v>
      </c>
      <c r="AJ711" s="918">
        <v>29.782086151000499</v>
      </c>
      <c r="AK711" s="918">
        <v>25.310535080019001</v>
      </c>
    </row>
    <row r="712" spans="1:39" x14ac:dyDescent="0.4">
      <c r="A712" s="912">
        <v>62682</v>
      </c>
      <c r="B712" s="912" t="s">
        <v>1543</v>
      </c>
      <c r="C712" s="913">
        <v>43708</v>
      </c>
      <c r="D712" s="912">
        <v>2019</v>
      </c>
      <c r="E712" s="912" t="s">
        <v>3</v>
      </c>
      <c r="F712" s="912" t="s">
        <v>72</v>
      </c>
      <c r="G712" s="912">
        <v>36.080230999999998</v>
      </c>
      <c r="H712" s="912">
        <v>-94.066141000000002</v>
      </c>
      <c r="I712" s="914">
        <v>4.3989805936000002</v>
      </c>
      <c r="J712" s="912" t="s">
        <v>103</v>
      </c>
      <c r="K712" s="912" t="s">
        <v>828</v>
      </c>
      <c r="L712" s="915">
        <v>5.8</v>
      </c>
      <c r="M712" s="915">
        <v>5.0010000000000003</v>
      </c>
      <c r="N712" s="915">
        <v>1.1597680463907201</v>
      </c>
      <c r="O712" s="912" t="s">
        <v>180</v>
      </c>
      <c r="P712" s="912" t="s">
        <v>805</v>
      </c>
      <c r="R712" s="912">
        <v>179</v>
      </c>
      <c r="S712" s="916" t="s">
        <v>907</v>
      </c>
      <c r="T712" s="916" t="s">
        <v>911</v>
      </c>
      <c r="U712" s="912">
        <v>2019</v>
      </c>
      <c r="V712" s="912">
        <v>6</v>
      </c>
      <c r="W712" s="912">
        <v>13.1</v>
      </c>
      <c r="AJ712" s="918">
        <v>29.5477342077521</v>
      </c>
      <c r="AK712" s="918">
        <v>25.310535080019001</v>
      </c>
    </row>
    <row r="713" spans="1:39" x14ac:dyDescent="0.4">
      <c r="A713" s="912" t="s">
        <v>1544</v>
      </c>
      <c r="B713" s="912" t="s">
        <v>1545</v>
      </c>
      <c r="C713" s="913">
        <v>43708</v>
      </c>
      <c r="D713" s="912">
        <v>2019</v>
      </c>
      <c r="E713" s="912" t="s">
        <v>99</v>
      </c>
      <c r="F713" s="912" t="s">
        <v>51</v>
      </c>
      <c r="G713" s="912">
        <v>36.787430999999998</v>
      </c>
      <c r="H713" s="912">
        <v>-110.240421</v>
      </c>
      <c r="I713" s="914">
        <v>5.4825194063999998</v>
      </c>
      <c r="J713" s="912" t="s">
        <v>103</v>
      </c>
      <c r="K713" s="912" t="s">
        <v>828</v>
      </c>
      <c r="L713" s="915">
        <v>38.799999999999997</v>
      </c>
      <c r="M713" s="915">
        <v>28</v>
      </c>
      <c r="N713" s="915">
        <v>1.3857142857142799</v>
      </c>
      <c r="O713" s="912" t="s">
        <v>180</v>
      </c>
      <c r="P713" s="912" t="s">
        <v>805</v>
      </c>
      <c r="R713" s="912">
        <v>180</v>
      </c>
      <c r="AJ713" s="918"/>
      <c r="AK713" s="918"/>
    </row>
    <row r="714" spans="1:39" x14ac:dyDescent="0.4">
      <c r="A714" s="912">
        <v>63349</v>
      </c>
      <c r="B714" s="912" t="s">
        <v>1546</v>
      </c>
      <c r="C714" s="913">
        <v>43830</v>
      </c>
      <c r="D714" s="912">
        <v>2019</v>
      </c>
      <c r="E714" s="912" t="s">
        <v>99</v>
      </c>
      <c r="F714" s="912" t="s">
        <v>51</v>
      </c>
      <c r="G714" s="912">
        <v>33.771211000000001</v>
      </c>
      <c r="H714" s="912">
        <v>-113.654511</v>
      </c>
      <c r="I714" s="914">
        <v>5.8105712329000001</v>
      </c>
      <c r="J714" s="912" t="s">
        <v>103</v>
      </c>
      <c r="K714" s="912" t="s">
        <v>830</v>
      </c>
      <c r="L714" s="915">
        <v>38.25</v>
      </c>
      <c r="M714" s="915">
        <v>32.5</v>
      </c>
      <c r="N714" s="915">
        <v>1.1769230769230701</v>
      </c>
      <c r="O714" s="912" t="s">
        <v>180</v>
      </c>
      <c r="P714" s="912" t="s">
        <v>805</v>
      </c>
      <c r="R714" s="912">
        <v>180</v>
      </c>
      <c r="AJ714" s="918"/>
      <c r="AK714" s="918"/>
      <c r="AL714" s="919">
        <v>20.331809631088557</v>
      </c>
      <c r="AM714" s="919">
        <v>30.012392771831124</v>
      </c>
    </row>
    <row r="715" spans="1:39" x14ac:dyDescent="0.4">
      <c r="A715" s="912">
        <v>62655</v>
      </c>
      <c r="B715" s="912" t="s">
        <v>1547</v>
      </c>
      <c r="C715" s="913">
        <v>43646</v>
      </c>
      <c r="D715" s="912">
        <v>2019</v>
      </c>
      <c r="E715" s="912" t="s">
        <v>8</v>
      </c>
      <c r="F715" s="912" t="s">
        <v>41</v>
      </c>
      <c r="G715" s="912">
        <v>40.372441000000002</v>
      </c>
      <c r="H715" s="912">
        <v>-120.26104100000001</v>
      </c>
      <c r="I715" s="914">
        <v>5.0394431507000004</v>
      </c>
      <c r="J715" s="912" t="s">
        <v>103</v>
      </c>
      <c r="K715" s="912" t="s">
        <v>828</v>
      </c>
      <c r="L715" s="915">
        <v>9.3079999999999998</v>
      </c>
      <c r="M715" s="915">
        <v>7.6</v>
      </c>
      <c r="N715" s="915">
        <v>1.22473684210526</v>
      </c>
      <c r="O715" s="912" t="s">
        <v>180</v>
      </c>
      <c r="P715" s="912" t="s">
        <v>805</v>
      </c>
      <c r="R715" s="912">
        <v>180</v>
      </c>
      <c r="AJ715" s="918">
        <v>25.7244983087114</v>
      </c>
      <c r="AK715" s="918">
        <v>4.9692912306859602</v>
      </c>
    </row>
    <row r="716" spans="1:39" x14ac:dyDescent="0.4">
      <c r="A716" s="912">
        <v>59524</v>
      </c>
      <c r="B716" s="912" t="s">
        <v>1548</v>
      </c>
      <c r="C716" s="913">
        <v>43496</v>
      </c>
      <c r="D716" s="912">
        <v>2019</v>
      </c>
      <c r="E716" s="912" t="s">
        <v>8</v>
      </c>
      <c r="F716" s="912" t="s">
        <v>41</v>
      </c>
      <c r="G716" s="912">
        <v>35.619061000000002</v>
      </c>
      <c r="H716" s="912">
        <v>-119.853931</v>
      </c>
      <c r="I716" s="914">
        <v>5.3721926940999998</v>
      </c>
      <c r="J716" s="912" t="s">
        <v>103</v>
      </c>
      <c r="K716" s="912" t="s">
        <v>828</v>
      </c>
      <c r="L716" s="915">
        <v>27.049824999999998</v>
      </c>
      <c r="M716" s="915">
        <v>20</v>
      </c>
      <c r="N716" s="915">
        <v>1.3524912499999999</v>
      </c>
      <c r="O716" s="912" t="s">
        <v>180</v>
      </c>
      <c r="P716" s="912" t="s">
        <v>805</v>
      </c>
      <c r="R716" s="912">
        <v>179</v>
      </c>
      <c r="AJ716" s="918">
        <v>23.654131155115</v>
      </c>
      <c r="AK716" s="918">
        <v>4.9692912306859602</v>
      </c>
    </row>
    <row r="717" spans="1:39" x14ac:dyDescent="0.4">
      <c r="A717" s="912">
        <v>61265</v>
      </c>
      <c r="B717" s="912" t="s">
        <v>1549</v>
      </c>
      <c r="C717" s="913">
        <v>43738</v>
      </c>
      <c r="D717" s="912">
        <v>2019</v>
      </c>
      <c r="E717" s="912" t="s">
        <v>8</v>
      </c>
      <c r="F717" s="912" t="s">
        <v>41</v>
      </c>
      <c r="G717" s="912">
        <v>34.736859000000003</v>
      </c>
      <c r="H717" s="912">
        <v>-118.304091</v>
      </c>
      <c r="I717" s="914">
        <v>5.7811771690000002</v>
      </c>
      <c r="J717" s="912" t="s">
        <v>103</v>
      </c>
      <c r="K717" s="912" t="s">
        <v>828</v>
      </c>
      <c r="L717" s="915">
        <v>25</v>
      </c>
      <c r="M717" s="915">
        <v>20</v>
      </c>
      <c r="N717" s="915">
        <v>1.25</v>
      </c>
      <c r="O717" s="912" t="s">
        <v>180</v>
      </c>
      <c r="P717" s="912" t="s">
        <v>805</v>
      </c>
      <c r="R717" s="912">
        <v>180</v>
      </c>
      <c r="AJ717" s="918">
        <v>25.635238893916</v>
      </c>
      <c r="AK717" s="918">
        <v>4.9692912306859602</v>
      </c>
    </row>
    <row r="718" spans="1:39" x14ac:dyDescent="0.4">
      <c r="A718" s="912">
        <v>59878</v>
      </c>
      <c r="B718" s="912" t="s">
        <v>1550</v>
      </c>
      <c r="C718" s="913">
        <v>43830</v>
      </c>
      <c r="D718" s="912">
        <v>2019</v>
      </c>
      <c r="E718" s="912" t="s">
        <v>8</v>
      </c>
      <c r="F718" s="912" t="s">
        <v>41</v>
      </c>
      <c r="G718" s="912">
        <v>35.020170999999998</v>
      </c>
      <c r="H718" s="912">
        <v>-118.28746099999999</v>
      </c>
      <c r="I718" s="914">
        <v>5.7908200912999996</v>
      </c>
      <c r="J718" s="912" t="s">
        <v>103</v>
      </c>
      <c r="K718" s="912" t="s">
        <v>830</v>
      </c>
      <c r="L718" s="915">
        <v>25</v>
      </c>
      <c r="M718" s="915">
        <v>20</v>
      </c>
      <c r="N718" s="915">
        <v>1.25</v>
      </c>
      <c r="O718" s="912" t="s">
        <v>180</v>
      </c>
      <c r="P718" s="912" t="s">
        <v>805</v>
      </c>
      <c r="R718" s="912">
        <v>180</v>
      </c>
      <c r="AJ718" s="918">
        <v>20.664906183334999</v>
      </c>
      <c r="AK718" s="918">
        <v>4.9692912306859602</v>
      </c>
      <c r="AL718" s="919">
        <v>38.885151626200212</v>
      </c>
      <c r="AM718" s="919">
        <v>40.781005753696945</v>
      </c>
    </row>
    <row r="719" spans="1:39" x14ac:dyDescent="0.4">
      <c r="A719" s="912">
        <v>62052</v>
      </c>
      <c r="B719" s="912" t="s">
        <v>1551</v>
      </c>
      <c r="C719" s="913">
        <v>43708</v>
      </c>
      <c r="D719" s="912">
        <v>2019</v>
      </c>
      <c r="E719" s="912" t="s">
        <v>99</v>
      </c>
      <c r="F719" s="912" t="s">
        <v>41</v>
      </c>
      <c r="G719" s="912">
        <v>33.190311000000001</v>
      </c>
      <c r="H719" s="912">
        <v>-115.431741</v>
      </c>
      <c r="I719" s="914">
        <v>5.8933406392999999</v>
      </c>
      <c r="J719" s="912" t="s">
        <v>103</v>
      </c>
      <c r="K719" s="912" t="s">
        <v>828</v>
      </c>
      <c r="L719" s="915">
        <v>39.458487499999997</v>
      </c>
      <c r="M719" s="915">
        <v>30</v>
      </c>
      <c r="N719" s="915">
        <v>1.31528291666666</v>
      </c>
      <c r="O719" s="912" t="s">
        <v>180</v>
      </c>
      <c r="P719" s="912" t="s">
        <v>805</v>
      </c>
      <c r="R719" s="912">
        <v>180</v>
      </c>
      <c r="AJ719" s="918"/>
      <c r="AK719" s="918"/>
      <c r="AL719" s="919">
        <v>26.307913039189764</v>
      </c>
      <c r="AM719" s="919">
        <v>32.337803873044088</v>
      </c>
    </row>
    <row r="720" spans="1:39" x14ac:dyDescent="0.4">
      <c r="A720" s="912">
        <v>60491</v>
      </c>
      <c r="B720" s="912" t="s">
        <v>1552</v>
      </c>
      <c r="C720" s="913">
        <v>43676</v>
      </c>
      <c r="D720" s="912">
        <v>2019</v>
      </c>
      <c r="E720" s="912" t="s">
        <v>99</v>
      </c>
      <c r="F720" s="912" t="s">
        <v>41</v>
      </c>
      <c r="G720" s="912">
        <v>35.270780999999999</v>
      </c>
      <c r="H720" s="912">
        <v>-118.00432000000001</v>
      </c>
      <c r="I720" s="914">
        <v>5.8451440639000003</v>
      </c>
      <c r="J720" s="912" t="s">
        <v>103</v>
      </c>
      <c r="K720" s="912" t="s">
        <v>828</v>
      </c>
      <c r="L720" s="915">
        <v>121</v>
      </c>
      <c r="M720" s="915">
        <v>90</v>
      </c>
      <c r="N720" s="915">
        <v>1.3444444444444399</v>
      </c>
      <c r="O720" s="912" t="s">
        <v>180</v>
      </c>
      <c r="P720" s="912" t="s">
        <v>805</v>
      </c>
      <c r="R720" s="912">
        <v>179</v>
      </c>
      <c r="S720" s="916" t="s">
        <v>907</v>
      </c>
      <c r="T720" s="916" t="s">
        <v>911</v>
      </c>
      <c r="U720" s="912">
        <v>2019</v>
      </c>
      <c r="V720" s="912">
        <v>1.5</v>
      </c>
      <c r="W720" s="912">
        <v>1.5</v>
      </c>
      <c r="AJ720" s="918"/>
      <c r="AK720" s="918"/>
      <c r="AL720" s="919">
        <v>39.531973549131912</v>
      </c>
    </row>
    <row r="721" spans="1:39" x14ac:dyDescent="0.4">
      <c r="A721" s="912">
        <v>62004</v>
      </c>
      <c r="B721" s="912" t="s">
        <v>1553</v>
      </c>
      <c r="C721" s="913">
        <v>43708</v>
      </c>
      <c r="D721" s="912">
        <v>2019</v>
      </c>
      <c r="E721" s="912" t="s">
        <v>8</v>
      </c>
      <c r="F721" s="912" t="s">
        <v>41</v>
      </c>
      <c r="G721" s="912">
        <v>34.722760000000001</v>
      </c>
      <c r="H721" s="912">
        <v>-118.280834</v>
      </c>
      <c r="I721" s="914">
        <v>5.8113525114</v>
      </c>
      <c r="J721" s="912" t="s">
        <v>103</v>
      </c>
      <c r="K721" s="912" t="s">
        <v>828</v>
      </c>
      <c r="L721" s="915">
        <v>132</v>
      </c>
      <c r="M721" s="915">
        <v>100</v>
      </c>
      <c r="N721" s="915">
        <v>1.32</v>
      </c>
      <c r="O721" s="912" t="s">
        <v>180</v>
      </c>
      <c r="P721" s="912" t="s">
        <v>805</v>
      </c>
      <c r="R721" s="912">
        <v>180</v>
      </c>
      <c r="AJ721" s="918">
        <v>26.890784728213099</v>
      </c>
      <c r="AK721" s="918">
        <v>4.9692912306859602</v>
      </c>
      <c r="AL721" s="919">
        <v>28.579145136783005</v>
      </c>
    </row>
    <row r="722" spans="1:39" x14ac:dyDescent="0.4">
      <c r="A722" s="912">
        <v>60324</v>
      </c>
      <c r="B722" s="912" t="s">
        <v>1554</v>
      </c>
      <c r="C722" s="913">
        <v>43496</v>
      </c>
      <c r="D722" s="912">
        <v>2019</v>
      </c>
      <c r="E722" s="912" t="s">
        <v>8</v>
      </c>
      <c r="F722" s="912" t="s">
        <v>41</v>
      </c>
      <c r="G722" s="912">
        <v>34.832551000000002</v>
      </c>
      <c r="H722" s="912">
        <v>-118.328851</v>
      </c>
      <c r="I722" s="914">
        <v>5.7757949772000003</v>
      </c>
      <c r="J722" s="912" t="s">
        <v>103</v>
      </c>
      <c r="K722" s="912" t="s">
        <v>830</v>
      </c>
      <c r="L722" s="915">
        <v>125.7</v>
      </c>
      <c r="M722" s="915">
        <v>100</v>
      </c>
      <c r="N722" s="915">
        <v>1.2569999999999999</v>
      </c>
      <c r="O722" s="912" t="s">
        <v>180</v>
      </c>
      <c r="P722" s="912" t="s">
        <v>805</v>
      </c>
      <c r="R722" s="912">
        <v>180</v>
      </c>
      <c r="AJ722" s="918">
        <v>26.474825750870998</v>
      </c>
      <c r="AK722" s="918">
        <v>4.9692912306859602</v>
      </c>
    </row>
    <row r="723" spans="1:39" x14ac:dyDescent="0.4">
      <c r="A723" s="912">
        <v>62288</v>
      </c>
      <c r="B723" s="912" t="s">
        <v>1555</v>
      </c>
      <c r="C723" s="913">
        <v>43799</v>
      </c>
      <c r="D723" s="912">
        <v>2019</v>
      </c>
      <c r="E723" s="912" t="s">
        <v>8</v>
      </c>
      <c r="F723" s="912" t="s">
        <v>41</v>
      </c>
      <c r="G723" s="912">
        <v>34.904221</v>
      </c>
      <c r="H723" s="912">
        <v>-118.38363099999999</v>
      </c>
      <c r="I723" s="914">
        <v>5.8249045661999999</v>
      </c>
      <c r="J723" s="912" t="s">
        <v>103</v>
      </c>
      <c r="K723" s="912" t="s">
        <v>830</v>
      </c>
      <c r="L723" s="915">
        <v>132</v>
      </c>
      <c r="M723" s="915">
        <v>111.2</v>
      </c>
      <c r="N723" s="915">
        <v>1.1870503597122299</v>
      </c>
      <c r="O723" s="912" t="s">
        <v>180</v>
      </c>
      <c r="P723" s="912" t="s">
        <v>805</v>
      </c>
      <c r="R723" s="912">
        <v>180</v>
      </c>
      <c r="AJ723" s="918">
        <v>30.609502392276799</v>
      </c>
      <c r="AK723" s="918">
        <v>4.9692912306859602</v>
      </c>
    </row>
    <row r="724" spans="1:39" x14ac:dyDescent="0.4">
      <c r="A724" s="912">
        <v>59879</v>
      </c>
      <c r="B724" s="912" t="s">
        <v>1556</v>
      </c>
      <c r="C724" s="913">
        <v>43646</v>
      </c>
      <c r="D724" s="912">
        <v>2019</v>
      </c>
      <c r="E724" s="912" t="s">
        <v>8</v>
      </c>
      <c r="F724" s="912" t="s">
        <v>41</v>
      </c>
      <c r="G724" s="912">
        <v>34.846561000000001</v>
      </c>
      <c r="H724" s="912">
        <v>-118.37593099999999</v>
      </c>
      <c r="I724" s="914">
        <v>5.7757949772000003</v>
      </c>
      <c r="J724" s="912" t="s">
        <v>103</v>
      </c>
      <c r="K724" s="912" t="s">
        <v>830</v>
      </c>
      <c r="L724" s="915">
        <v>182.5</v>
      </c>
      <c r="M724" s="915">
        <v>150</v>
      </c>
      <c r="N724" s="915">
        <v>1.2166666666666599</v>
      </c>
      <c r="O724" s="912" t="s">
        <v>180</v>
      </c>
      <c r="P724" s="912" t="s">
        <v>805</v>
      </c>
      <c r="R724" s="912">
        <v>180</v>
      </c>
      <c r="AJ724" s="918">
        <v>29.909679527814198</v>
      </c>
      <c r="AK724" s="918">
        <v>4.9692912306859602</v>
      </c>
    </row>
    <row r="725" spans="1:39" x14ac:dyDescent="0.4">
      <c r="A725" s="912">
        <v>60034</v>
      </c>
      <c r="B725" s="912" t="s">
        <v>1557</v>
      </c>
      <c r="C725" s="913">
        <v>43524</v>
      </c>
      <c r="D725" s="912">
        <v>2019</v>
      </c>
      <c r="E725" s="912" t="s">
        <v>8</v>
      </c>
      <c r="F725" s="912" t="s">
        <v>41</v>
      </c>
      <c r="G725" s="912">
        <v>35.865892000000002</v>
      </c>
      <c r="H725" s="912">
        <v>-120.315292</v>
      </c>
      <c r="I725" s="914">
        <v>5.4430990868000002</v>
      </c>
      <c r="J725" s="912" t="s">
        <v>103</v>
      </c>
      <c r="K725" s="912" t="s">
        <v>830</v>
      </c>
      <c r="L725" s="915">
        <v>214</v>
      </c>
      <c r="M725" s="915">
        <v>150</v>
      </c>
      <c r="N725" s="915">
        <v>1.4266666666666601</v>
      </c>
      <c r="O725" s="912" t="s">
        <v>180</v>
      </c>
      <c r="P725" s="912" t="s">
        <v>805</v>
      </c>
      <c r="R725" s="912">
        <v>180</v>
      </c>
      <c r="AJ725" s="918">
        <v>23.074863719889098</v>
      </c>
      <c r="AK725" s="918">
        <v>4.9692912306859602</v>
      </c>
    </row>
    <row r="726" spans="1:39" x14ac:dyDescent="0.4">
      <c r="A726" s="912">
        <v>59525</v>
      </c>
      <c r="B726" s="912" t="s">
        <v>1558</v>
      </c>
      <c r="C726" s="913">
        <v>43830</v>
      </c>
      <c r="D726" s="912">
        <v>2019</v>
      </c>
      <c r="E726" s="912" t="s">
        <v>8</v>
      </c>
      <c r="F726" s="912" t="s">
        <v>41</v>
      </c>
      <c r="G726" s="912">
        <v>37.009444000000002</v>
      </c>
      <c r="H726" s="912">
        <v>-120.95721500000001</v>
      </c>
      <c r="I726" s="914">
        <v>5.2236315068000003</v>
      </c>
      <c r="J726" s="912" t="s">
        <v>103</v>
      </c>
      <c r="K726" s="912" t="s">
        <v>828</v>
      </c>
      <c r="L726" s="915">
        <v>237.3</v>
      </c>
      <c r="M726" s="915">
        <v>200</v>
      </c>
      <c r="N726" s="915">
        <v>1.1865000000000001</v>
      </c>
      <c r="O726" s="912" t="s">
        <v>180</v>
      </c>
      <c r="P726" s="912" t="s">
        <v>805</v>
      </c>
      <c r="R726" s="912">
        <v>180</v>
      </c>
      <c r="AJ726" s="918">
        <v>19.3928595348243</v>
      </c>
      <c r="AK726" s="918">
        <v>4.9692912306859602</v>
      </c>
      <c r="AL726" s="919">
        <v>28.286384834965443</v>
      </c>
    </row>
    <row r="727" spans="1:39" x14ac:dyDescent="0.4">
      <c r="A727" s="912">
        <v>62376</v>
      </c>
      <c r="B727" s="912" t="s">
        <v>1559</v>
      </c>
      <c r="C727" s="913">
        <v>43799</v>
      </c>
      <c r="D727" s="912">
        <v>2019</v>
      </c>
      <c r="E727" s="912" t="s">
        <v>99</v>
      </c>
      <c r="F727" s="912" t="s">
        <v>63</v>
      </c>
      <c r="G727" s="912">
        <v>38.9777591</v>
      </c>
      <c r="H727" s="912">
        <v>-104.25271100000001</v>
      </c>
      <c r="I727" s="914">
        <v>4.9866449772000001</v>
      </c>
      <c r="J727" s="912" t="s">
        <v>103</v>
      </c>
      <c r="K727" s="912" t="s">
        <v>828</v>
      </c>
      <c r="L727" s="915">
        <v>47.25</v>
      </c>
      <c r="M727" s="915">
        <v>39.5</v>
      </c>
      <c r="N727" s="915">
        <v>1.19620253164556</v>
      </c>
      <c r="O727" s="912" t="s">
        <v>180</v>
      </c>
      <c r="P727" s="912" t="s">
        <v>805</v>
      </c>
      <c r="R727" s="912">
        <v>181</v>
      </c>
      <c r="AJ727" s="918"/>
      <c r="AK727" s="918"/>
      <c r="AL727" s="919">
        <v>26.296994903413044</v>
      </c>
      <c r="AM727" s="919">
        <v>31.175345113544651</v>
      </c>
    </row>
    <row r="728" spans="1:39" x14ac:dyDescent="0.4">
      <c r="A728" s="912">
        <v>62657</v>
      </c>
      <c r="B728" s="912" t="s">
        <v>1560</v>
      </c>
      <c r="C728" s="913">
        <v>43830</v>
      </c>
      <c r="D728" s="912">
        <v>2019</v>
      </c>
      <c r="E728" s="912" t="s">
        <v>6</v>
      </c>
      <c r="F728" s="912" t="s">
        <v>36</v>
      </c>
      <c r="G728" s="912">
        <v>41.903722000000002</v>
      </c>
      <c r="H728" s="912">
        <v>-72.796960999999996</v>
      </c>
      <c r="I728" s="914">
        <v>3.8075408676000002</v>
      </c>
      <c r="J728" s="912" t="s">
        <v>103</v>
      </c>
      <c r="K728" s="912" t="s">
        <v>828</v>
      </c>
      <c r="L728" s="915">
        <v>48.6</v>
      </c>
      <c r="M728" s="915">
        <v>26.4</v>
      </c>
      <c r="N728" s="915">
        <v>1.8409090909090899</v>
      </c>
      <c r="O728" s="912" t="s">
        <v>831</v>
      </c>
      <c r="P728" s="912" t="s">
        <v>831</v>
      </c>
      <c r="R728" s="912">
        <v>180</v>
      </c>
      <c r="AJ728" s="918">
        <v>24.177257138654301</v>
      </c>
      <c r="AK728" s="918">
        <v>11.6159241188432</v>
      </c>
    </row>
    <row r="729" spans="1:39" x14ac:dyDescent="0.4">
      <c r="A729" s="912">
        <v>63186</v>
      </c>
      <c r="B729" s="912" t="s">
        <v>1561</v>
      </c>
      <c r="C729" s="913">
        <v>43830</v>
      </c>
      <c r="D729" s="912">
        <v>2019</v>
      </c>
      <c r="E729" s="912" t="s">
        <v>100</v>
      </c>
      <c r="F729" s="912" t="s">
        <v>40</v>
      </c>
      <c r="G729" s="912">
        <v>30.456752999999999</v>
      </c>
      <c r="H729" s="912">
        <v>-81.714860999999999</v>
      </c>
      <c r="I729" s="914">
        <v>4.7374863013999997</v>
      </c>
      <c r="J729" s="912" t="s">
        <v>103</v>
      </c>
      <c r="K729" s="912" t="s">
        <v>828</v>
      </c>
      <c r="L729" s="915">
        <v>9</v>
      </c>
      <c r="M729" s="915">
        <v>5.0010000000000003</v>
      </c>
      <c r="N729" s="915">
        <v>1.7996400719856001</v>
      </c>
      <c r="O729" s="912" t="s">
        <v>180</v>
      </c>
      <c r="P729" s="912" t="s">
        <v>805</v>
      </c>
      <c r="R729" s="912">
        <v>180</v>
      </c>
      <c r="S729" s="916" t="s">
        <v>907</v>
      </c>
      <c r="T729" s="916" t="s">
        <v>911</v>
      </c>
      <c r="U729" s="912">
        <v>2019</v>
      </c>
      <c r="V729" s="912">
        <v>2</v>
      </c>
      <c r="W729" s="912">
        <v>4</v>
      </c>
      <c r="AJ729" s="918"/>
      <c r="AK729" s="918"/>
    </row>
    <row r="730" spans="1:39" x14ac:dyDescent="0.4">
      <c r="A730" s="912">
        <v>61655</v>
      </c>
      <c r="B730" s="912" t="s">
        <v>1562</v>
      </c>
      <c r="C730" s="913">
        <v>43496</v>
      </c>
      <c r="D730" s="912">
        <v>2019</v>
      </c>
      <c r="E730" s="912" t="s">
        <v>100</v>
      </c>
      <c r="F730" s="912" t="s">
        <v>40</v>
      </c>
      <c r="G730" s="912">
        <v>27.877950999999999</v>
      </c>
      <c r="H730" s="912">
        <v>-81.916659999999993</v>
      </c>
      <c r="I730" s="914">
        <v>5.0130945205000002</v>
      </c>
      <c r="J730" s="912" t="s">
        <v>103</v>
      </c>
      <c r="K730" s="912" t="s">
        <v>830</v>
      </c>
      <c r="L730" s="915">
        <v>41.7</v>
      </c>
      <c r="M730" s="915">
        <v>35</v>
      </c>
      <c r="N730" s="915">
        <v>1.1914285714285699</v>
      </c>
      <c r="O730" s="912" t="s">
        <v>180</v>
      </c>
      <c r="P730" s="912" t="s">
        <v>805</v>
      </c>
      <c r="R730" s="912">
        <v>180</v>
      </c>
      <c r="AJ730" s="918"/>
      <c r="AK730" s="918"/>
      <c r="AM730" s="919">
        <v>40.238017364854564</v>
      </c>
    </row>
    <row r="731" spans="1:39" x14ac:dyDescent="0.4">
      <c r="A731" s="912">
        <v>63187</v>
      </c>
      <c r="B731" s="912" t="s">
        <v>1563</v>
      </c>
      <c r="C731" s="913">
        <v>43830</v>
      </c>
      <c r="D731" s="912">
        <v>2019</v>
      </c>
      <c r="E731" s="912" t="s">
        <v>100</v>
      </c>
      <c r="F731" s="912" t="s">
        <v>40</v>
      </c>
      <c r="G731" s="912">
        <v>30.379460999999999</v>
      </c>
      <c r="H731" s="912">
        <v>-84.357400999999996</v>
      </c>
      <c r="I731" s="914">
        <v>4.7657527396999999</v>
      </c>
      <c r="J731" s="912" t="s">
        <v>103</v>
      </c>
      <c r="K731" s="912" t="s">
        <v>830</v>
      </c>
      <c r="L731" s="915">
        <v>55</v>
      </c>
      <c r="M731" s="915">
        <v>42</v>
      </c>
      <c r="N731" s="915">
        <v>1.3095238095238</v>
      </c>
      <c r="O731" s="912" t="s">
        <v>831</v>
      </c>
      <c r="P731" s="912" t="s">
        <v>831</v>
      </c>
      <c r="Q731" s="912">
        <v>25</v>
      </c>
      <c r="R731" s="912">
        <v>180</v>
      </c>
      <c r="AJ731" s="918"/>
      <c r="AK731" s="918"/>
      <c r="AL731" s="919">
        <v>38.223188052901087</v>
      </c>
    </row>
    <row r="732" spans="1:39" x14ac:dyDescent="0.4">
      <c r="A732" s="912">
        <v>62541</v>
      </c>
      <c r="B732" s="912" t="s">
        <v>1564</v>
      </c>
      <c r="C732" s="913">
        <v>43830</v>
      </c>
      <c r="D732" s="912">
        <v>2019</v>
      </c>
      <c r="E732" s="912" t="s">
        <v>100</v>
      </c>
      <c r="F732" s="912" t="s">
        <v>40</v>
      </c>
      <c r="G732" s="912">
        <v>27.331461000000001</v>
      </c>
      <c r="H732" s="912">
        <v>-81.368351000000004</v>
      </c>
      <c r="I732" s="914">
        <v>5.0683458903999998</v>
      </c>
      <c r="J732" s="912" t="s">
        <v>103</v>
      </c>
      <c r="K732" s="912" t="s">
        <v>828</v>
      </c>
      <c r="L732" s="915">
        <v>63</v>
      </c>
      <c r="M732" s="915">
        <v>45</v>
      </c>
      <c r="N732" s="915">
        <v>1.4</v>
      </c>
      <c r="O732" s="912" t="s">
        <v>180</v>
      </c>
      <c r="P732" s="912" t="s">
        <v>805</v>
      </c>
      <c r="R732" s="912">
        <v>180</v>
      </c>
      <c r="AJ732" s="918"/>
      <c r="AK732" s="918"/>
      <c r="AM732" s="919">
        <v>31.869839160413402</v>
      </c>
    </row>
    <row r="733" spans="1:39" x14ac:dyDescent="0.4">
      <c r="A733" s="912">
        <v>61657</v>
      </c>
      <c r="B733" s="912" t="s">
        <v>1565</v>
      </c>
      <c r="C733" s="913">
        <v>43585</v>
      </c>
      <c r="D733" s="912">
        <v>2019</v>
      </c>
      <c r="E733" s="912" t="s">
        <v>100</v>
      </c>
      <c r="F733" s="912" t="s">
        <v>40</v>
      </c>
      <c r="G733" s="912">
        <v>27.929721000000001</v>
      </c>
      <c r="H733" s="912">
        <v>-81.863709999999998</v>
      </c>
      <c r="I733" s="914">
        <v>4.9988849315000001</v>
      </c>
      <c r="J733" s="912" t="s">
        <v>103</v>
      </c>
      <c r="K733" s="912" t="s">
        <v>830</v>
      </c>
      <c r="L733" s="915">
        <v>58</v>
      </c>
      <c r="M733" s="915">
        <v>49.6</v>
      </c>
      <c r="N733" s="915">
        <v>1.1693548387096699</v>
      </c>
      <c r="O733" s="912" t="s">
        <v>180</v>
      </c>
      <c r="P733" s="912" t="s">
        <v>805</v>
      </c>
      <c r="R733" s="912">
        <v>180</v>
      </c>
      <c r="AJ733" s="918"/>
      <c r="AK733" s="918"/>
      <c r="AM733" s="919">
        <v>37.283778501112465</v>
      </c>
    </row>
    <row r="734" spans="1:39" x14ac:dyDescent="0.4">
      <c r="A734" s="912">
        <v>61666</v>
      </c>
      <c r="B734" s="912" t="s">
        <v>1566</v>
      </c>
      <c r="C734" s="913">
        <v>43555</v>
      </c>
      <c r="D734" s="912">
        <v>2019</v>
      </c>
      <c r="E734" s="912" t="s">
        <v>100</v>
      </c>
      <c r="F734" s="912" t="s">
        <v>40</v>
      </c>
      <c r="G734" s="912">
        <v>27.914470999999999</v>
      </c>
      <c r="H734" s="912">
        <v>-81.808250999999998</v>
      </c>
      <c r="I734" s="914">
        <v>4.9988849315000001</v>
      </c>
      <c r="J734" s="912" t="s">
        <v>103</v>
      </c>
      <c r="K734" s="912" t="s">
        <v>830</v>
      </c>
      <c r="L734" s="915">
        <v>64.8</v>
      </c>
      <c r="M734" s="915">
        <v>55</v>
      </c>
      <c r="N734" s="915">
        <v>1.17818181818181</v>
      </c>
      <c r="O734" s="912" t="s">
        <v>180</v>
      </c>
      <c r="P734" s="912" t="s">
        <v>805</v>
      </c>
      <c r="R734" s="912">
        <v>180</v>
      </c>
      <c r="AJ734" s="918"/>
      <c r="AK734" s="918"/>
      <c r="AM734" s="919">
        <v>37.923891344673734</v>
      </c>
    </row>
    <row r="735" spans="1:39" x14ac:dyDescent="0.4">
      <c r="A735" s="912">
        <v>61656</v>
      </c>
      <c r="B735" s="912" t="s">
        <v>1567</v>
      </c>
      <c r="C735" s="913">
        <v>43496</v>
      </c>
      <c r="D735" s="912">
        <v>2019</v>
      </c>
      <c r="E735" s="912" t="s">
        <v>100</v>
      </c>
      <c r="F735" s="912" t="s">
        <v>40</v>
      </c>
      <c r="G735" s="912">
        <v>27.681508000000001</v>
      </c>
      <c r="H735" s="912">
        <v>-82.206760000000003</v>
      </c>
      <c r="I735" s="914">
        <v>4.9986276256000002</v>
      </c>
      <c r="J735" s="912" t="s">
        <v>103</v>
      </c>
      <c r="K735" s="912" t="s">
        <v>830</v>
      </c>
      <c r="L735" s="915">
        <v>73.319999999999993</v>
      </c>
      <c r="M735" s="915">
        <v>61.1</v>
      </c>
      <c r="N735" s="915">
        <v>1.2</v>
      </c>
      <c r="O735" s="912" t="s">
        <v>180</v>
      </c>
      <c r="P735" s="912" t="s">
        <v>805</v>
      </c>
      <c r="Q735" s="912" t="s">
        <v>180</v>
      </c>
      <c r="R735" s="912">
        <v>180</v>
      </c>
      <c r="AJ735" s="918"/>
      <c r="AK735" s="918"/>
      <c r="AM735" s="919">
        <v>36.443298315727326</v>
      </c>
    </row>
    <row r="736" spans="1:39" x14ac:dyDescent="0.4">
      <c r="A736" s="912">
        <v>61768</v>
      </c>
      <c r="B736" s="912" t="s">
        <v>1568</v>
      </c>
      <c r="C736" s="913">
        <v>43496</v>
      </c>
      <c r="D736" s="912">
        <v>2019</v>
      </c>
      <c r="E736" s="912" t="s">
        <v>100</v>
      </c>
      <c r="F736" s="912" t="s">
        <v>40</v>
      </c>
      <c r="G736" s="912">
        <v>27.488651000000001</v>
      </c>
      <c r="H736" s="912">
        <v>-80.443110000000004</v>
      </c>
      <c r="I736" s="914">
        <v>4.9338376712000001</v>
      </c>
      <c r="J736" s="912" t="s">
        <v>103</v>
      </c>
      <c r="K736" s="912" t="s">
        <v>828</v>
      </c>
      <c r="L736" s="915">
        <v>113.24</v>
      </c>
      <c r="M736" s="915">
        <v>74.5</v>
      </c>
      <c r="N736" s="915">
        <v>1.52</v>
      </c>
      <c r="O736" s="912" t="s">
        <v>831</v>
      </c>
      <c r="P736" s="912" t="s">
        <v>831</v>
      </c>
      <c r="Q736" s="912">
        <v>20</v>
      </c>
      <c r="R736" s="912">
        <v>195</v>
      </c>
      <c r="AJ736" s="918">
        <v>26.738050796328999</v>
      </c>
      <c r="AK736" s="918">
        <v>29.533556279999999</v>
      </c>
      <c r="AM736" s="919">
        <v>32.776111467971752</v>
      </c>
    </row>
    <row r="737" spans="1:39" x14ac:dyDescent="0.4">
      <c r="A737" s="912">
        <v>61767</v>
      </c>
      <c r="B737" s="912" t="s">
        <v>1569</v>
      </c>
      <c r="C737" s="913">
        <v>43496</v>
      </c>
      <c r="D737" s="912">
        <v>2019</v>
      </c>
      <c r="E737" s="912" t="s">
        <v>100</v>
      </c>
      <c r="F737" s="912" t="s">
        <v>40</v>
      </c>
      <c r="G737" s="912">
        <v>29.012611</v>
      </c>
      <c r="H737" s="912">
        <v>-81.100470999999999</v>
      </c>
      <c r="I737" s="914">
        <v>4.8070527396999996</v>
      </c>
      <c r="J737" s="912" t="s">
        <v>103</v>
      </c>
      <c r="K737" s="912" t="s">
        <v>828</v>
      </c>
      <c r="L737" s="915">
        <v>113.24</v>
      </c>
      <c r="M737" s="915">
        <v>74.5</v>
      </c>
      <c r="N737" s="915">
        <v>1.52</v>
      </c>
      <c r="O737" s="912" t="s">
        <v>831</v>
      </c>
      <c r="P737" s="912" t="s">
        <v>831</v>
      </c>
      <c r="Q737" s="912">
        <v>20</v>
      </c>
      <c r="R737" s="912">
        <v>195</v>
      </c>
      <c r="AJ737" s="918">
        <v>26.6516484500346</v>
      </c>
      <c r="AK737" s="918">
        <v>29.533556279999999</v>
      </c>
      <c r="AM737" s="919">
        <v>36.556103098502255</v>
      </c>
    </row>
    <row r="738" spans="1:39" x14ac:dyDescent="0.4">
      <c r="A738" s="912">
        <v>61766</v>
      </c>
      <c r="B738" s="912" t="s">
        <v>1570</v>
      </c>
      <c r="C738" s="913">
        <v>43496</v>
      </c>
      <c r="D738" s="912">
        <v>2019</v>
      </c>
      <c r="E738" s="912" t="s">
        <v>100</v>
      </c>
      <c r="F738" s="912" t="s">
        <v>40</v>
      </c>
      <c r="G738" s="912">
        <v>25.644641</v>
      </c>
      <c r="H738" s="912">
        <v>-80.487751000000003</v>
      </c>
      <c r="I738" s="914">
        <v>4.9810881278999997</v>
      </c>
      <c r="J738" s="912" t="s">
        <v>103</v>
      </c>
      <c r="K738" s="912" t="s">
        <v>828</v>
      </c>
      <c r="L738" s="915">
        <v>113.24</v>
      </c>
      <c r="M738" s="915">
        <v>74.5</v>
      </c>
      <c r="N738" s="915">
        <v>1.52</v>
      </c>
      <c r="O738" s="912" t="s">
        <v>831</v>
      </c>
      <c r="P738" s="912" t="s">
        <v>831</v>
      </c>
      <c r="Q738" s="912">
        <v>20</v>
      </c>
      <c r="R738" s="912">
        <v>195</v>
      </c>
      <c r="AJ738" s="918">
        <v>26.764409025502999</v>
      </c>
      <c r="AK738" s="918">
        <v>29.533556279999999</v>
      </c>
      <c r="AM738" s="919">
        <v>36.00861240695837</v>
      </c>
    </row>
    <row r="739" spans="1:39" x14ac:dyDescent="0.4">
      <c r="A739" s="912">
        <v>61763</v>
      </c>
      <c r="B739" s="912" t="s">
        <v>1571</v>
      </c>
      <c r="C739" s="913">
        <v>43496</v>
      </c>
      <c r="D739" s="912">
        <v>2019</v>
      </c>
      <c r="E739" s="912" t="s">
        <v>100</v>
      </c>
      <c r="F739" s="912" t="s">
        <v>40</v>
      </c>
      <c r="G739" s="912">
        <v>30.279765999999999</v>
      </c>
      <c r="H739" s="912">
        <v>-82.779690000000002</v>
      </c>
      <c r="I739" s="914">
        <v>4.7770632419999997</v>
      </c>
      <c r="J739" s="912" t="s">
        <v>103</v>
      </c>
      <c r="K739" s="912" t="s">
        <v>828</v>
      </c>
      <c r="L739" s="915">
        <v>113.24</v>
      </c>
      <c r="M739" s="915">
        <v>74.5</v>
      </c>
      <c r="N739" s="915">
        <v>1.52</v>
      </c>
      <c r="O739" s="912" t="s">
        <v>831</v>
      </c>
      <c r="P739" s="912" t="s">
        <v>831</v>
      </c>
      <c r="Q739" s="912">
        <v>20</v>
      </c>
      <c r="R739" s="912">
        <v>195</v>
      </c>
      <c r="AJ739" s="918">
        <v>26.659618399857401</v>
      </c>
      <c r="AK739" s="918">
        <v>29.533556279999999</v>
      </c>
      <c r="AM739" s="919">
        <v>36.009701461917523</v>
      </c>
    </row>
    <row r="740" spans="1:39" x14ac:dyDescent="0.4">
      <c r="A740" s="912">
        <v>61663</v>
      </c>
      <c r="B740" s="912" t="s">
        <v>1572</v>
      </c>
      <c r="C740" s="913">
        <v>43496</v>
      </c>
      <c r="D740" s="912">
        <v>2019</v>
      </c>
      <c r="E740" s="912" t="s">
        <v>100</v>
      </c>
      <c r="F740" s="912" t="s">
        <v>40</v>
      </c>
      <c r="G740" s="912">
        <v>27.753271999999999</v>
      </c>
      <c r="H740" s="912">
        <v>-82.164659999999998</v>
      </c>
      <c r="I740" s="914">
        <v>5.0124819635</v>
      </c>
      <c r="J740" s="912" t="s">
        <v>103</v>
      </c>
      <c r="K740" s="912" t="s">
        <v>830</v>
      </c>
      <c r="L740" s="915">
        <v>87.9</v>
      </c>
      <c r="M740" s="915">
        <v>74.5</v>
      </c>
      <c r="N740" s="915">
        <v>1.17986577181208</v>
      </c>
      <c r="O740" s="912" t="s">
        <v>180</v>
      </c>
      <c r="P740" s="912" t="s">
        <v>805</v>
      </c>
      <c r="Q740" s="912" t="s">
        <v>180</v>
      </c>
      <c r="R740" s="912">
        <v>180</v>
      </c>
      <c r="AJ740" s="918"/>
      <c r="AK740" s="918"/>
      <c r="AM740" s="919">
        <v>38.009252435556498</v>
      </c>
    </row>
    <row r="741" spans="1:39" x14ac:dyDescent="0.4">
      <c r="A741" s="912">
        <v>62543</v>
      </c>
      <c r="B741" s="912" t="s">
        <v>1573</v>
      </c>
      <c r="C741" s="913">
        <v>43830</v>
      </c>
      <c r="D741" s="912">
        <v>2019</v>
      </c>
      <c r="E741" s="912" t="s">
        <v>100</v>
      </c>
      <c r="F741" s="912" t="s">
        <v>40</v>
      </c>
      <c r="G741" s="912">
        <v>29.635051000000001</v>
      </c>
      <c r="H741" s="912">
        <v>-82.843091000000001</v>
      </c>
      <c r="I741" s="914">
        <v>4.8228426941000002</v>
      </c>
      <c r="J741" s="912" t="s">
        <v>103</v>
      </c>
      <c r="K741" s="912" t="s">
        <v>828</v>
      </c>
      <c r="L741" s="915">
        <v>104.9</v>
      </c>
      <c r="M741" s="915">
        <v>74.900000000000006</v>
      </c>
      <c r="N741" s="915">
        <v>1.40053404539385</v>
      </c>
      <c r="O741" s="912" t="s">
        <v>180</v>
      </c>
      <c r="P741" s="912" t="s">
        <v>805</v>
      </c>
      <c r="R741" s="912">
        <v>181</v>
      </c>
      <c r="AJ741" s="918"/>
      <c r="AK741" s="918"/>
      <c r="AM741" s="919">
        <v>33.651777903096594</v>
      </c>
    </row>
    <row r="742" spans="1:39" x14ac:dyDescent="0.4">
      <c r="A742" s="912">
        <v>62057</v>
      </c>
      <c r="B742" s="912" t="s">
        <v>1574</v>
      </c>
      <c r="C742" s="913">
        <v>43830</v>
      </c>
      <c r="D742" s="912">
        <v>2019</v>
      </c>
      <c r="E742" s="912" t="s">
        <v>100</v>
      </c>
      <c r="F742" s="912" t="s">
        <v>48</v>
      </c>
      <c r="G742" s="912">
        <v>31.832474000000001</v>
      </c>
      <c r="H742" s="912">
        <v>-82.602141000000003</v>
      </c>
      <c r="I742" s="914">
        <v>4.7210342466000004</v>
      </c>
      <c r="J742" s="912" t="s">
        <v>103</v>
      </c>
      <c r="K742" s="912" t="s">
        <v>828</v>
      </c>
      <c r="L742" s="915">
        <v>40</v>
      </c>
      <c r="M742" s="915">
        <v>40</v>
      </c>
      <c r="N742" s="915">
        <v>1</v>
      </c>
      <c r="O742" s="912" t="s">
        <v>180</v>
      </c>
      <c r="P742" s="912" t="s">
        <v>805</v>
      </c>
      <c r="R742" s="912">
        <v>180</v>
      </c>
      <c r="AJ742" s="918">
        <v>21.062224894497099</v>
      </c>
      <c r="AK742" s="918">
        <v>13.49328539</v>
      </c>
      <c r="AL742" s="919">
        <v>26.623418784291264</v>
      </c>
    </row>
    <row r="743" spans="1:39" x14ac:dyDescent="0.4">
      <c r="A743" s="912">
        <v>63350</v>
      </c>
      <c r="B743" s="912" t="s">
        <v>1575</v>
      </c>
      <c r="C743" s="913">
        <v>43830</v>
      </c>
      <c r="D743" s="912">
        <v>2019</v>
      </c>
      <c r="E743" s="912" t="s">
        <v>100</v>
      </c>
      <c r="F743" s="912" t="s">
        <v>48</v>
      </c>
      <c r="G743" s="912">
        <v>31.194580999999999</v>
      </c>
      <c r="H743" s="912">
        <v>-84.136180999999993</v>
      </c>
      <c r="I743" s="914">
        <v>4.7725954338000003</v>
      </c>
      <c r="J743" s="912" t="s">
        <v>103</v>
      </c>
      <c r="K743" s="912" t="s">
        <v>830</v>
      </c>
      <c r="L743" s="915">
        <v>77</v>
      </c>
      <c r="M743" s="915">
        <v>57.5</v>
      </c>
      <c r="N743" s="915">
        <v>1.3391304347826001</v>
      </c>
      <c r="O743" s="912" t="s">
        <v>180</v>
      </c>
      <c r="P743" s="912" t="s">
        <v>805</v>
      </c>
      <c r="R743" s="912">
        <v>180</v>
      </c>
      <c r="AJ743" s="918"/>
      <c r="AK743" s="918"/>
      <c r="AL743" s="919">
        <v>22.538625673672854</v>
      </c>
    </row>
    <row r="744" spans="1:39" x14ac:dyDescent="0.4">
      <c r="A744" s="912">
        <v>62367</v>
      </c>
      <c r="B744" s="912" t="s">
        <v>1576</v>
      </c>
      <c r="C744" s="913">
        <v>43799</v>
      </c>
      <c r="D744" s="912">
        <v>2019</v>
      </c>
      <c r="E744" s="912" t="s">
        <v>100</v>
      </c>
      <c r="F744" s="912" t="s">
        <v>48</v>
      </c>
      <c r="G744" s="912">
        <v>31.415531000000001</v>
      </c>
      <c r="H744" s="912">
        <v>-84.830709999999996</v>
      </c>
      <c r="I744" s="914">
        <v>4.7440646118999998</v>
      </c>
      <c r="J744" s="912" t="s">
        <v>103</v>
      </c>
      <c r="K744" s="912" t="s">
        <v>828</v>
      </c>
      <c r="L744" s="915">
        <v>102.5</v>
      </c>
      <c r="M744" s="915">
        <v>102.5</v>
      </c>
      <c r="N744" s="915">
        <v>1</v>
      </c>
      <c r="O744" s="912" t="s">
        <v>180</v>
      </c>
      <c r="P744" s="912" t="s">
        <v>805</v>
      </c>
      <c r="R744" s="912">
        <v>180</v>
      </c>
      <c r="AJ744" s="918">
        <v>20.640826261693299</v>
      </c>
      <c r="AK744" s="918">
        <v>13.49328539</v>
      </c>
      <c r="AL744" s="919">
        <v>21.411332746180165</v>
      </c>
      <c r="AM744" s="919">
        <v>31.664681589586312</v>
      </c>
    </row>
    <row r="745" spans="1:39" x14ac:dyDescent="0.4">
      <c r="A745" s="912">
        <v>62375</v>
      </c>
      <c r="B745" s="912" t="s">
        <v>1577</v>
      </c>
      <c r="C745" s="913">
        <v>43830</v>
      </c>
      <c r="D745" s="912">
        <v>2019</v>
      </c>
      <c r="E745" s="912" t="s">
        <v>100</v>
      </c>
      <c r="F745" s="912" t="s">
        <v>48</v>
      </c>
      <c r="G745" s="912">
        <v>31.514780999999999</v>
      </c>
      <c r="H745" s="912">
        <v>-84.040181000000004</v>
      </c>
      <c r="I745" s="914">
        <v>4.7382726027000004</v>
      </c>
      <c r="J745" s="912" t="s">
        <v>103</v>
      </c>
      <c r="K745" s="912" t="s">
        <v>828</v>
      </c>
      <c r="L745" s="915">
        <v>174</v>
      </c>
      <c r="M745" s="915">
        <v>120</v>
      </c>
      <c r="N745" s="915">
        <v>1.45</v>
      </c>
      <c r="O745" s="912" t="s">
        <v>180</v>
      </c>
      <c r="P745" s="912" t="s">
        <v>805</v>
      </c>
      <c r="R745" s="912">
        <v>180</v>
      </c>
      <c r="AJ745" s="918">
        <v>21.0622265899101</v>
      </c>
      <c r="AK745" s="918">
        <v>13.49328539</v>
      </c>
      <c r="AL745" s="919">
        <v>24.884042852304262</v>
      </c>
      <c r="AM745" s="919">
        <v>58.881209920882938</v>
      </c>
    </row>
    <row r="746" spans="1:39" x14ac:dyDescent="0.4">
      <c r="A746" s="912">
        <v>62584</v>
      </c>
      <c r="B746" s="912" t="s">
        <v>1578</v>
      </c>
      <c r="C746" s="913">
        <v>43830</v>
      </c>
      <c r="D746" s="912">
        <v>2019</v>
      </c>
      <c r="E746" s="912" t="s">
        <v>100</v>
      </c>
      <c r="F746" s="912" t="s">
        <v>48</v>
      </c>
      <c r="G746" s="912">
        <v>30.849004999999998</v>
      </c>
      <c r="H746" s="912">
        <v>-83.643281000000002</v>
      </c>
      <c r="I746" s="914">
        <v>4.7777869862999998</v>
      </c>
      <c r="J746" s="912" t="s">
        <v>103</v>
      </c>
      <c r="K746" s="912" t="s">
        <v>828</v>
      </c>
      <c r="L746" s="915">
        <v>225</v>
      </c>
      <c r="M746" s="915">
        <v>150</v>
      </c>
      <c r="N746" s="915">
        <v>1.5</v>
      </c>
      <c r="O746" s="912" t="s">
        <v>180</v>
      </c>
      <c r="P746" s="912" t="s">
        <v>805</v>
      </c>
      <c r="R746" s="912">
        <v>180</v>
      </c>
      <c r="AJ746" s="918">
        <v>21.062275122738001</v>
      </c>
      <c r="AK746" s="918">
        <v>13.49328539</v>
      </c>
      <c r="AL746" s="919">
        <v>25.009292611753708</v>
      </c>
    </row>
    <row r="747" spans="1:39" x14ac:dyDescent="0.4">
      <c r="A747" s="912">
        <v>58281</v>
      </c>
      <c r="B747" s="912" t="s">
        <v>1579</v>
      </c>
      <c r="C747" s="913">
        <v>43738</v>
      </c>
      <c r="D747" s="912">
        <v>2019</v>
      </c>
      <c r="E747" s="912" t="s">
        <v>18</v>
      </c>
      <c r="F747" s="912" t="s">
        <v>18</v>
      </c>
      <c r="G747" s="912">
        <v>21.425398999999999</v>
      </c>
      <c r="H747" s="912">
        <v>-158.02065099999999</v>
      </c>
      <c r="I747" s="914">
        <v>5.0733043378999998</v>
      </c>
      <c r="J747" s="912" t="s">
        <v>103</v>
      </c>
      <c r="K747" s="912" t="s">
        <v>830</v>
      </c>
      <c r="L747" s="915">
        <v>14.7</v>
      </c>
      <c r="M747" s="915">
        <v>14.7</v>
      </c>
      <c r="N747" s="915">
        <v>1</v>
      </c>
      <c r="O747" s="912" t="s">
        <v>180</v>
      </c>
      <c r="P747" s="912" t="s">
        <v>805</v>
      </c>
      <c r="R747" s="912">
        <v>180</v>
      </c>
      <c r="AJ747" s="918"/>
      <c r="AK747" s="918"/>
      <c r="AL747" s="919">
        <v>93.590805897676518</v>
      </c>
      <c r="AM747" s="919">
        <v>70.330016112124682</v>
      </c>
    </row>
    <row r="748" spans="1:39" x14ac:dyDescent="0.4">
      <c r="A748" s="912">
        <v>61987</v>
      </c>
      <c r="B748" s="912" t="s">
        <v>1580</v>
      </c>
      <c r="C748" s="913">
        <v>43799</v>
      </c>
      <c r="D748" s="912">
        <v>2019</v>
      </c>
      <c r="E748" s="912" t="s">
        <v>18</v>
      </c>
      <c r="F748" s="912" t="s">
        <v>18</v>
      </c>
      <c r="G748" s="912">
        <v>21.338141</v>
      </c>
      <c r="H748" s="912">
        <v>-158.01081099999999</v>
      </c>
      <c r="I748" s="914">
        <v>5.6000771690000004</v>
      </c>
      <c r="J748" s="912" t="s">
        <v>103</v>
      </c>
      <c r="K748" s="912" t="s">
        <v>1581</v>
      </c>
      <c r="L748" s="915">
        <v>28</v>
      </c>
      <c r="M748" s="915">
        <v>20</v>
      </c>
      <c r="N748" s="915">
        <v>1.4</v>
      </c>
      <c r="O748" s="912" t="s">
        <v>831</v>
      </c>
      <c r="P748" s="912" t="s">
        <v>831</v>
      </c>
      <c r="Q748" s="912">
        <v>15</v>
      </c>
      <c r="R748" s="912">
        <v>180</v>
      </c>
      <c r="AJ748" s="918"/>
      <c r="AK748" s="918"/>
      <c r="AM748" s="919">
        <v>64.325049260486523</v>
      </c>
    </row>
    <row r="749" spans="1:39" x14ac:dyDescent="0.4">
      <c r="A749" s="912">
        <v>60024</v>
      </c>
      <c r="B749" s="912" t="s">
        <v>1582</v>
      </c>
      <c r="C749" s="913">
        <v>43738</v>
      </c>
      <c r="D749" s="912">
        <v>2019</v>
      </c>
      <c r="E749" s="912" t="s">
        <v>18</v>
      </c>
      <c r="F749" s="912" t="s">
        <v>18</v>
      </c>
      <c r="G749" s="912">
        <v>21.455271</v>
      </c>
      <c r="H749" s="912">
        <v>-157.98106000000001</v>
      </c>
      <c r="I749" s="914">
        <v>5.1272296804000002</v>
      </c>
      <c r="J749" s="912" t="s">
        <v>103</v>
      </c>
      <c r="K749" s="912" t="s">
        <v>1581</v>
      </c>
      <c r="L749" s="915">
        <v>45.9</v>
      </c>
      <c r="M749" s="915">
        <v>45.9</v>
      </c>
      <c r="N749" s="915">
        <v>1</v>
      </c>
      <c r="O749" s="912" t="s">
        <v>180</v>
      </c>
      <c r="P749" s="912" t="s">
        <v>805</v>
      </c>
      <c r="R749" s="912">
        <v>180</v>
      </c>
      <c r="AJ749" s="918"/>
      <c r="AK749" s="918"/>
      <c r="AL749" s="919">
        <v>85.640469182076586</v>
      </c>
      <c r="AM749" s="919">
        <v>69.576177308738451</v>
      </c>
    </row>
    <row r="750" spans="1:39" x14ac:dyDescent="0.4">
      <c r="A750" s="912">
        <v>60125</v>
      </c>
      <c r="B750" s="912" t="s">
        <v>1583</v>
      </c>
      <c r="C750" s="913">
        <v>43727</v>
      </c>
      <c r="D750" s="912">
        <v>2019</v>
      </c>
      <c r="E750" s="912" t="s">
        <v>18</v>
      </c>
      <c r="F750" s="912" t="s">
        <v>18</v>
      </c>
      <c r="G750" s="912">
        <v>21.619630999999998</v>
      </c>
      <c r="H750" s="912">
        <v>-158.05063100000001</v>
      </c>
      <c r="I750" s="914">
        <v>5.3295664383999997</v>
      </c>
      <c r="J750" s="912" t="s">
        <v>103</v>
      </c>
      <c r="K750" s="912" t="s">
        <v>830</v>
      </c>
      <c r="L750" s="915">
        <v>49</v>
      </c>
      <c r="M750" s="915">
        <v>48.75</v>
      </c>
      <c r="N750" s="915">
        <v>1.0051282051282</v>
      </c>
      <c r="O750" s="912" t="s">
        <v>180</v>
      </c>
      <c r="P750" s="912" t="s">
        <v>805</v>
      </c>
      <c r="R750" s="912">
        <v>180</v>
      </c>
      <c r="S750" s="916" t="s">
        <v>910</v>
      </c>
      <c r="AJ750" s="918"/>
      <c r="AK750" s="918"/>
      <c r="AL750" s="919">
        <v>90.169453564956953</v>
      </c>
      <c r="AM750" s="919">
        <v>76.737944028515244</v>
      </c>
    </row>
    <row r="751" spans="1:39" x14ac:dyDescent="0.4">
      <c r="A751" s="912">
        <v>62305</v>
      </c>
      <c r="B751" s="912" t="s">
        <v>1584</v>
      </c>
      <c r="C751" s="913">
        <v>43676</v>
      </c>
      <c r="D751" s="912">
        <v>2019</v>
      </c>
      <c r="E751" s="912" t="s">
        <v>4</v>
      </c>
      <c r="F751" s="912" t="s">
        <v>65</v>
      </c>
      <c r="G751" s="912">
        <v>40.277768000000002</v>
      </c>
      <c r="H751" s="912">
        <v>-86.073599999999999</v>
      </c>
      <c r="I751" s="914">
        <v>3.9457109588999999</v>
      </c>
      <c r="J751" s="912" t="s">
        <v>103</v>
      </c>
      <c r="K751" s="912" t="s">
        <v>828</v>
      </c>
      <c r="L751" s="915">
        <v>6.3</v>
      </c>
      <c r="M751" s="915">
        <v>5.3</v>
      </c>
      <c r="N751" s="915">
        <v>1.1886792452830099</v>
      </c>
      <c r="O751" s="912" t="s">
        <v>180</v>
      </c>
      <c r="P751" s="912" t="s">
        <v>805</v>
      </c>
      <c r="R751" s="912">
        <v>180</v>
      </c>
      <c r="AJ751" s="918">
        <v>31.496675087456801</v>
      </c>
      <c r="AK751" s="918">
        <v>0.61940956505519895</v>
      </c>
    </row>
    <row r="752" spans="1:39" x14ac:dyDescent="0.4">
      <c r="A752" s="912">
        <v>62770</v>
      </c>
      <c r="B752" s="912" t="s">
        <v>1585</v>
      </c>
      <c r="C752" s="913">
        <v>43830</v>
      </c>
      <c r="D752" s="912">
        <v>2019</v>
      </c>
      <c r="E752" s="912" t="s">
        <v>1</v>
      </c>
      <c r="F752" s="912" t="s">
        <v>65</v>
      </c>
      <c r="G752" s="912">
        <v>39.839421000000002</v>
      </c>
      <c r="H752" s="912">
        <v>-84.827770999999998</v>
      </c>
      <c r="I752" s="914">
        <v>3.9729876711999998</v>
      </c>
      <c r="J752" s="912" t="s">
        <v>103</v>
      </c>
      <c r="K752" s="912" t="s">
        <v>828</v>
      </c>
      <c r="L752" s="915">
        <v>8.6999999999999993</v>
      </c>
      <c r="M752" s="915">
        <v>6.7</v>
      </c>
      <c r="N752" s="915">
        <v>1.29850746268656</v>
      </c>
      <c r="O752" s="912" t="s">
        <v>180</v>
      </c>
      <c r="P752" s="912" t="s">
        <v>805</v>
      </c>
      <c r="R752" s="912">
        <v>180</v>
      </c>
      <c r="AJ752" s="918">
        <v>21.4853010440014</v>
      </c>
      <c r="AK752" s="918">
        <v>15.3042944298106</v>
      </c>
    </row>
    <row r="753" spans="1:39" x14ac:dyDescent="0.4">
      <c r="A753" s="912">
        <v>62484</v>
      </c>
      <c r="B753" s="912" t="s">
        <v>1586</v>
      </c>
      <c r="C753" s="913">
        <v>43830</v>
      </c>
      <c r="D753" s="912">
        <v>2019</v>
      </c>
      <c r="E753" s="912" t="s">
        <v>4</v>
      </c>
      <c r="F753" s="912" t="s">
        <v>65</v>
      </c>
      <c r="G753" s="912">
        <v>40.053640999999999</v>
      </c>
      <c r="H753" s="912">
        <v>-86.887681000000001</v>
      </c>
      <c r="I753" s="914">
        <v>3.9820675798999998</v>
      </c>
      <c r="J753" s="912" t="s">
        <v>103</v>
      </c>
      <c r="K753" s="912" t="s">
        <v>828</v>
      </c>
      <c r="L753" s="915">
        <v>10.367000000000001</v>
      </c>
      <c r="M753" s="915">
        <v>7.9</v>
      </c>
      <c r="N753" s="915">
        <v>1.31227848101265</v>
      </c>
      <c r="O753" s="912" t="s">
        <v>831</v>
      </c>
      <c r="P753" s="912" t="s">
        <v>831</v>
      </c>
      <c r="R753" s="912">
        <v>180</v>
      </c>
      <c r="AJ753" s="918">
        <v>21.973113883206199</v>
      </c>
      <c r="AK753" s="918">
        <v>0.61940956505519895</v>
      </c>
    </row>
    <row r="754" spans="1:39" x14ac:dyDescent="0.4">
      <c r="A754" s="912">
        <v>62931</v>
      </c>
      <c r="B754" s="912" t="s">
        <v>1587</v>
      </c>
      <c r="C754" s="913">
        <v>43555</v>
      </c>
      <c r="D754" s="912">
        <v>2019</v>
      </c>
      <c r="E754" s="912" t="s">
        <v>3</v>
      </c>
      <c r="F754" s="912" t="s">
        <v>574</v>
      </c>
      <c r="G754" s="912">
        <v>37.654944</v>
      </c>
      <c r="H754" s="912">
        <v>-98.704633000000001</v>
      </c>
      <c r="I754" s="914">
        <v>4.7406577625999997</v>
      </c>
      <c r="J754" s="912" t="s">
        <v>103</v>
      </c>
      <c r="K754" s="912" t="s">
        <v>828</v>
      </c>
      <c r="L754" s="915">
        <v>7.67</v>
      </c>
      <c r="M754" s="915">
        <v>6</v>
      </c>
      <c r="N754" s="915">
        <v>1.27833333333333</v>
      </c>
      <c r="O754" s="912" t="s">
        <v>831</v>
      </c>
      <c r="P754" s="912" t="s">
        <v>831</v>
      </c>
      <c r="R754" s="912">
        <v>180</v>
      </c>
      <c r="AJ754" s="918">
        <v>31.928589612680302</v>
      </c>
      <c r="AK754" s="918">
        <v>25.310535080019001</v>
      </c>
      <c r="AL754" s="919">
        <v>56.33706890986538</v>
      </c>
    </row>
    <row r="755" spans="1:39" x14ac:dyDescent="0.4">
      <c r="A755" s="912">
        <v>62082</v>
      </c>
      <c r="B755" s="912" t="s">
        <v>1588</v>
      </c>
      <c r="C755" s="913">
        <v>43496</v>
      </c>
      <c r="D755" s="912">
        <v>2019</v>
      </c>
      <c r="E755" s="912" t="s">
        <v>6</v>
      </c>
      <c r="F755" s="912" t="s">
        <v>34</v>
      </c>
      <c r="G755" s="912">
        <v>42.015492999999999</v>
      </c>
      <c r="H755" s="912">
        <v>-72.775694999999999</v>
      </c>
      <c r="I755" s="914">
        <v>3.8112655251000001</v>
      </c>
      <c r="J755" s="912" t="s">
        <v>103</v>
      </c>
      <c r="K755" s="912" t="s">
        <v>828</v>
      </c>
      <c r="L755" s="915">
        <v>6.6</v>
      </c>
      <c r="M755" s="915">
        <v>5.0010000000000003</v>
      </c>
      <c r="N755" s="915">
        <v>1.31973605278944</v>
      </c>
      <c r="O755" s="912" t="s">
        <v>831</v>
      </c>
      <c r="P755" s="912" t="s">
        <v>831</v>
      </c>
      <c r="Q755" s="912">
        <v>20</v>
      </c>
      <c r="R755" s="912">
        <v>179</v>
      </c>
      <c r="AJ755" s="918">
        <v>25.4103022398691</v>
      </c>
      <c r="AK755" s="918">
        <v>11.6159241188432</v>
      </c>
      <c r="AM755" s="919">
        <v>96.004719526518556</v>
      </c>
    </row>
    <row r="756" spans="1:39" x14ac:dyDescent="0.4">
      <c r="A756" s="912">
        <v>62652</v>
      </c>
      <c r="B756" s="912" t="s">
        <v>1589</v>
      </c>
      <c r="C756" s="913">
        <v>43784</v>
      </c>
      <c r="D756" s="912">
        <v>2019</v>
      </c>
      <c r="E756" s="912" t="s">
        <v>6</v>
      </c>
      <c r="F756" s="912" t="s">
        <v>34</v>
      </c>
      <c r="G756" s="912">
        <v>42.607720999999998</v>
      </c>
      <c r="H756" s="912">
        <v>-72.043960999999996</v>
      </c>
      <c r="I756" s="914">
        <v>3.7905812784999999</v>
      </c>
      <c r="J756" s="912" t="s">
        <v>103</v>
      </c>
      <c r="K756" s="912" t="s">
        <v>828</v>
      </c>
      <c r="L756" s="915">
        <v>7.1280000000000001</v>
      </c>
      <c r="M756" s="915">
        <v>7.1</v>
      </c>
      <c r="N756" s="915">
        <v>1.00394366197183</v>
      </c>
      <c r="O756" s="912" t="s">
        <v>831</v>
      </c>
      <c r="P756" s="912" t="s">
        <v>831</v>
      </c>
      <c r="Q756" s="912">
        <v>25</v>
      </c>
      <c r="R756" s="912">
        <v>180</v>
      </c>
      <c r="S756" s="916" t="s">
        <v>907</v>
      </c>
      <c r="T756" s="916" t="s">
        <v>911</v>
      </c>
      <c r="U756" s="912">
        <v>2019</v>
      </c>
      <c r="V756" s="912">
        <v>3.3</v>
      </c>
      <c r="W756" s="912">
        <v>3.3</v>
      </c>
      <c r="AJ756" s="918">
        <v>31.6286272984436</v>
      </c>
      <c r="AK756" s="918">
        <v>11.6159241188432</v>
      </c>
    </row>
    <row r="757" spans="1:39" x14ac:dyDescent="0.4">
      <c r="A757" s="912">
        <v>62327</v>
      </c>
      <c r="B757" s="912" t="s">
        <v>1590</v>
      </c>
      <c r="C757" s="913">
        <v>43676</v>
      </c>
      <c r="D757" s="912">
        <v>2019</v>
      </c>
      <c r="E757" s="912" t="s">
        <v>1</v>
      </c>
      <c r="F757" s="912" t="s">
        <v>566</v>
      </c>
      <c r="G757" s="912">
        <v>38.772410999999998</v>
      </c>
      <c r="H757" s="912">
        <v>-76.971070999999995</v>
      </c>
      <c r="I757" s="914">
        <v>4.1749372145999999</v>
      </c>
      <c r="J757" s="912" t="s">
        <v>103</v>
      </c>
      <c r="K757" s="912" t="s">
        <v>828</v>
      </c>
      <c r="L757" s="915">
        <v>6.6</v>
      </c>
      <c r="M757" s="915">
        <v>6.6</v>
      </c>
      <c r="N757" s="915">
        <v>1</v>
      </c>
      <c r="O757" s="912" t="s">
        <v>831</v>
      </c>
      <c r="P757" s="912" t="s">
        <v>831</v>
      </c>
      <c r="Q757" s="912">
        <v>25</v>
      </c>
      <c r="R757" s="912">
        <v>180</v>
      </c>
      <c r="AJ757" s="918">
        <v>34.662493540032003</v>
      </c>
      <c r="AK757" s="918">
        <v>15.3042944298106</v>
      </c>
    </row>
    <row r="758" spans="1:39" x14ac:dyDescent="0.4">
      <c r="A758" s="912">
        <v>61794</v>
      </c>
      <c r="B758" s="912" t="s">
        <v>1591</v>
      </c>
      <c r="C758" s="913">
        <v>43616</v>
      </c>
      <c r="D758" s="912">
        <v>2019</v>
      </c>
      <c r="E758" s="912" t="s">
        <v>1</v>
      </c>
      <c r="F758" s="912" t="s">
        <v>566</v>
      </c>
      <c r="G758" s="912">
        <v>38.377226999999998</v>
      </c>
      <c r="H758" s="912">
        <v>-75.274800999999997</v>
      </c>
      <c r="I758" s="914">
        <v>4.2142746574999999</v>
      </c>
      <c r="J758" s="912" t="s">
        <v>103</v>
      </c>
      <c r="K758" s="912" t="s">
        <v>828</v>
      </c>
      <c r="L758" s="915">
        <v>10</v>
      </c>
      <c r="M758" s="915">
        <v>7.6</v>
      </c>
      <c r="N758" s="915">
        <v>1.31578947368421</v>
      </c>
      <c r="O758" s="912" t="s">
        <v>180</v>
      </c>
      <c r="P758" s="912" t="s">
        <v>805</v>
      </c>
      <c r="R758" s="912">
        <v>181</v>
      </c>
      <c r="AJ758" s="918">
        <v>34.149986521286102</v>
      </c>
      <c r="AK758" s="918">
        <v>15.3042944298106</v>
      </c>
    </row>
    <row r="759" spans="1:39" x14ac:dyDescent="0.4">
      <c r="A759" s="912">
        <v>62163</v>
      </c>
      <c r="B759" s="912" t="s">
        <v>1592</v>
      </c>
      <c r="C759" s="913">
        <v>43830</v>
      </c>
      <c r="D759" s="912">
        <v>2019</v>
      </c>
      <c r="E759" s="912" t="s">
        <v>100</v>
      </c>
      <c r="F759" s="912" t="s">
        <v>73</v>
      </c>
      <c r="G759" s="912">
        <v>32.449921000000003</v>
      </c>
      <c r="H759" s="912">
        <v>-88.553431000000003</v>
      </c>
      <c r="I759" s="914">
        <v>4.6158673516000004</v>
      </c>
      <c r="J759" s="912" t="s">
        <v>103</v>
      </c>
      <c r="K759" s="912" t="s">
        <v>828</v>
      </c>
      <c r="L759" s="915">
        <v>75</v>
      </c>
      <c r="M759" s="915">
        <v>52.5</v>
      </c>
      <c r="N759" s="915">
        <v>1.4285714285714199</v>
      </c>
      <c r="O759" s="912" t="s">
        <v>180</v>
      </c>
      <c r="P759" s="912" t="s">
        <v>805</v>
      </c>
      <c r="R759" s="912">
        <v>180</v>
      </c>
      <c r="AJ759" s="918">
        <v>21.0622222222222</v>
      </c>
      <c r="AK759" s="918">
        <v>13.49328539</v>
      </c>
      <c r="AL759" s="919">
        <v>35.727478892364687</v>
      </c>
    </row>
    <row r="760" spans="1:39" x14ac:dyDescent="0.4">
      <c r="A760" s="912">
        <v>60997</v>
      </c>
      <c r="B760" s="912" t="s">
        <v>1593</v>
      </c>
      <c r="C760" s="913">
        <v>43830</v>
      </c>
      <c r="D760" s="912">
        <v>2019</v>
      </c>
      <c r="E760" s="912" t="s">
        <v>1</v>
      </c>
      <c r="F760" s="912" t="s">
        <v>70</v>
      </c>
      <c r="G760" s="912">
        <v>35.821137</v>
      </c>
      <c r="H760" s="912">
        <v>-77.309569999999994</v>
      </c>
      <c r="I760" s="914">
        <v>4.4373732876999998</v>
      </c>
      <c r="J760" s="912" t="s">
        <v>103</v>
      </c>
      <c r="K760" s="912" t="s">
        <v>828</v>
      </c>
      <c r="L760" s="915">
        <v>13</v>
      </c>
      <c r="M760" s="915">
        <v>10</v>
      </c>
      <c r="N760" s="915">
        <v>1.3</v>
      </c>
      <c r="O760" s="912" t="s">
        <v>831</v>
      </c>
      <c r="P760" s="912" t="s">
        <v>831</v>
      </c>
      <c r="Q760" s="912">
        <v>20</v>
      </c>
      <c r="R760" s="912">
        <v>191</v>
      </c>
      <c r="AJ760" s="918"/>
      <c r="AK760" s="918"/>
    </row>
    <row r="761" spans="1:39" x14ac:dyDescent="0.4">
      <c r="A761" s="912">
        <v>60510</v>
      </c>
      <c r="B761" s="912" t="s">
        <v>1594</v>
      </c>
      <c r="C761" s="913">
        <v>43646</v>
      </c>
      <c r="D761" s="912">
        <v>2019</v>
      </c>
      <c r="E761" s="912" t="s">
        <v>1</v>
      </c>
      <c r="F761" s="912" t="s">
        <v>70</v>
      </c>
      <c r="G761" s="912">
        <v>36.223419</v>
      </c>
      <c r="H761" s="912">
        <v>-76.465665000000001</v>
      </c>
      <c r="I761" s="914">
        <v>4.4350668950000003</v>
      </c>
      <c r="J761" s="912" t="s">
        <v>103</v>
      </c>
      <c r="K761" s="912" t="s">
        <v>828</v>
      </c>
      <c r="L761" s="915">
        <v>21.03988</v>
      </c>
      <c r="M761" s="915">
        <v>16.2</v>
      </c>
      <c r="N761" s="915">
        <v>1.2987580246913499</v>
      </c>
      <c r="O761" s="912" t="s">
        <v>831</v>
      </c>
      <c r="P761" s="912" t="s">
        <v>831</v>
      </c>
      <c r="Q761" s="912">
        <v>15</v>
      </c>
      <c r="R761" s="912">
        <v>169</v>
      </c>
      <c r="AJ761" s="918">
        <v>33.035031649014996</v>
      </c>
      <c r="AK761" s="918">
        <v>15.3042944298106</v>
      </c>
    </row>
    <row r="762" spans="1:39" x14ac:dyDescent="0.4">
      <c r="A762" s="912">
        <v>61778</v>
      </c>
      <c r="B762" s="912" t="s">
        <v>1595</v>
      </c>
      <c r="C762" s="913">
        <v>43830</v>
      </c>
      <c r="D762" s="912">
        <v>2019</v>
      </c>
      <c r="E762" s="912" t="s">
        <v>1</v>
      </c>
      <c r="F762" s="912" t="s">
        <v>70</v>
      </c>
      <c r="G762" s="912">
        <v>36.210641000000003</v>
      </c>
      <c r="H762" s="912">
        <v>-77.623110999999994</v>
      </c>
      <c r="I762" s="914">
        <v>4.4232360731</v>
      </c>
      <c r="J762" s="912" t="s">
        <v>103</v>
      </c>
      <c r="K762" s="912" t="s">
        <v>828</v>
      </c>
      <c r="L762" s="915">
        <v>26.9</v>
      </c>
      <c r="M762" s="915">
        <v>20</v>
      </c>
      <c r="N762" s="915">
        <v>1.345</v>
      </c>
      <c r="O762" s="912" t="s">
        <v>180</v>
      </c>
      <c r="P762" s="912" t="s">
        <v>805</v>
      </c>
      <c r="R762" s="912">
        <v>181</v>
      </c>
      <c r="AJ762" s="918">
        <v>19.8077778286404</v>
      </c>
      <c r="AK762" s="918">
        <v>15.3042944298106</v>
      </c>
      <c r="AM762" s="919">
        <v>77.327434894650139</v>
      </c>
    </row>
    <row r="763" spans="1:39" x14ac:dyDescent="0.4">
      <c r="A763" s="912">
        <v>59951</v>
      </c>
      <c r="B763" s="912" t="s">
        <v>1596</v>
      </c>
      <c r="C763" s="913">
        <v>43830</v>
      </c>
      <c r="D763" s="912">
        <v>2019</v>
      </c>
      <c r="E763" s="912" t="s">
        <v>1</v>
      </c>
      <c r="F763" s="912" t="s">
        <v>70</v>
      </c>
      <c r="G763" s="912">
        <v>36.516931</v>
      </c>
      <c r="H763" s="912">
        <v>-78.033080999999996</v>
      </c>
      <c r="I763" s="914">
        <v>4.3873618720999996</v>
      </c>
      <c r="J763" s="912" t="s">
        <v>103</v>
      </c>
      <c r="K763" s="912" t="s">
        <v>1581</v>
      </c>
      <c r="L763" s="915">
        <v>25.9</v>
      </c>
      <c r="M763" s="915">
        <v>20</v>
      </c>
      <c r="N763" s="915">
        <v>1.2949999999999999</v>
      </c>
      <c r="O763" s="912" t="s">
        <v>180</v>
      </c>
      <c r="P763" s="912" t="s">
        <v>805</v>
      </c>
      <c r="R763" s="912">
        <v>180</v>
      </c>
      <c r="AJ763" s="918">
        <v>20.012222290038999</v>
      </c>
      <c r="AK763" s="918">
        <v>15.3042944298106</v>
      </c>
      <c r="AM763" s="919">
        <v>46.484570804508316</v>
      </c>
    </row>
    <row r="764" spans="1:39" x14ac:dyDescent="0.4">
      <c r="A764" s="912">
        <v>62678</v>
      </c>
      <c r="B764" s="912" t="s">
        <v>1597</v>
      </c>
      <c r="C764" s="913">
        <v>43830</v>
      </c>
      <c r="D764" s="912">
        <v>2019</v>
      </c>
      <c r="E764" s="912" t="s">
        <v>100</v>
      </c>
      <c r="F764" s="912" t="s">
        <v>70</v>
      </c>
      <c r="G764" s="912">
        <v>34.682451</v>
      </c>
      <c r="H764" s="912">
        <v>-77.983250999999996</v>
      </c>
      <c r="I764" s="914">
        <v>4.4983926940999996</v>
      </c>
      <c r="J764" s="912" t="s">
        <v>103</v>
      </c>
      <c r="K764" s="912" t="s">
        <v>830</v>
      </c>
      <c r="L764" s="915">
        <v>105.60527999999999</v>
      </c>
      <c r="M764" s="915">
        <v>70.099999999999994</v>
      </c>
      <c r="N764" s="915">
        <v>1.5064947218259599</v>
      </c>
      <c r="O764" s="912" t="s">
        <v>180</v>
      </c>
      <c r="P764" s="912" t="s">
        <v>805</v>
      </c>
      <c r="R764" s="912">
        <v>204</v>
      </c>
      <c r="AJ764" s="918">
        <v>19.998383128533501</v>
      </c>
      <c r="AK764" s="918">
        <v>11.89349958</v>
      </c>
      <c r="AM764" s="919">
        <v>52.539620891308154</v>
      </c>
    </row>
    <row r="765" spans="1:39" x14ac:dyDescent="0.4">
      <c r="A765" s="912">
        <v>63076</v>
      </c>
      <c r="B765" s="912" t="s">
        <v>1598</v>
      </c>
      <c r="C765" s="913">
        <v>43769</v>
      </c>
      <c r="D765" s="912">
        <v>2019</v>
      </c>
      <c r="E765" s="912" t="s">
        <v>1</v>
      </c>
      <c r="F765" s="912" t="s">
        <v>70</v>
      </c>
      <c r="G765" s="912">
        <v>36.452033999999998</v>
      </c>
      <c r="H765" s="912">
        <v>-77.537053999999998</v>
      </c>
      <c r="I765" s="914">
        <v>4.4006899542999998</v>
      </c>
      <c r="J765" s="912" t="s">
        <v>103</v>
      </c>
      <c r="K765" s="912" t="s">
        <v>830</v>
      </c>
      <c r="L765" s="915">
        <v>119</v>
      </c>
      <c r="M765" s="915">
        <v>79.900000000000006</v>
      </c>
      <c r="N765" s="915">
        <v>1.48936170212765</v>
      </c>
      <c r="O765" s="912" t="s">
        <v>180</v>
      </c>
      <c r="P765" s="912" t="s">
        <v>805</v>
      </c>
      <c r="R765" s="912">
        <v>180</v>
      </c>
      <c r="AJ765" s="918">
        <v>23.421272926396298</v>
      </c>
      <c r="AK765" s="918">
        <v>15.3042944298106</v>
      </c>
      <c r="AM765" s="919">
        <v>45.2454447708391</v>
      </c>
    </row>
    <row r="766" spans="1:39" x14ac:dyDescent="0.4">
      <c r="A766" s="912">
        <v>62544</v>
      </c>
      <c r="B766" s="912" t="s">
        <v>1599</v>
      </c>
      <c r="C766" s="913">
        <v>43830</v>
      </c>
      <c r="D766" s="912">
        <v>2019</v>
      </c>
      <c r="E766" s="912" t="s">
        <v>1</v>
      </c>
      <c r="F766" s="912" t="s">
        <v>70</v>
      </c>
      <c r="G766" s="912">
        <v>35.5931</v>
      </c>
      <c r="H766" s="912">
        <v>-76.761300000000006</v>
      </c>
      <c r="I766" s="914">
        <v>4.4102910958999999</v>
      </c>
      <c r="J766" s="912" t="s">
        <v>103</v>
      </c>
      <c r="K766" s="912" t="s">
        <v>828</v>
      </c>
      <c r="L766" s="915">
        <v>95.9</v>
      </c>
      <c r="M766" s="915">
        <v>80.599999999999994</v>
      </c>
      <c r="N766" s="915">
        <v>1.1898263027295199</v>
      </c>
      <c r="O766" s="912" t="s">
        <v>180</v>
      </c>
      <c r="P766" s="912" t="s">
        <v>805</v>
      </c>
      <c r="R766" s="912">
        <v>172.7</v>
      </c>
      <c r="AJ766" s="918">
        <v>19.864444732666001</v>
      </c>
      <c r="AK766" s="918">
        <v>15.3042944298106</v>
      </c>
      <c r="AM766" s="919">
        <v>56.709952268677448</v>
      </c>
    </row>
    <row r="767" spans="1:39" x14ac:dyDescent="0.4">
      <c r="A767" s="912">
        <v>62306</v>
      </c>
      <c r="B767" s="912" t="s">
        <v>1600</v>
      </c>
      <c r="C767" s="913">
        <v>43646</v>
      </c>
      <c r="D767" s="912">
        <v>2019</v>
      </c>
      <c r="E767" s="912" t="s">
        <v>1</v>
      </c>
      <c r="F767" s="912" t="s">
        <v>35</v>
      </c>
      <c r="G767" s="912">
        <v>40.445690999999997</v>
      </c>
      <c r="H767" s="912">
        <v>-74.154420999999999</v>
      </c>
      <c r="I767" s="914">
        <v>3.9162305935999999</v>
      </c>
      <c r="J767" s="912" t="s">
        <v>103</v>
      </c>
      <c r="K767" s="912" t="s">
        <v>828</v>
      </c>
      <c r="L767" s="915">
        <v>6.7990000000000004</v>
      </c>
      <c r="M767" s="915">
        <v>5.5</v>
      </c>
      <c r="N767" s="915">
        <v>1.2361818181818101</v>
      </c>
      <c r="O767" s="912" t="s">
        <v>831</v>
      </c>
      <c r="P767" s="912" t="s">
        <v>831</v>
      </c>
      <c r="Q767" s="912">
        <v>15</v>
      </c>
      <c r="R767" s="912">
        <v>180</v>
      </c>
      <c r="AJ767" s="918">
        <v>25.190321906740401</v>
      </c>
      <c r="AK767" s="918">
        <v>15.3042944298106</v>
      </c>
    </row>
    <row r="768" spans="1:39" x14ac:dyDescent="0.4">
      <c r="A768" s="912">
        <v>62637</v>
      </c>
      <c r="B768" s="912" t="s">
        <v>1601</v>
      </c>
      <c r="C768" s="913">
        <v>43738</v>
      </c>
      <c r="D768" s="912">
        <v>2019</v>
      </c>
      <c r="E768" s="912" t="s">
        <v>1</v>
      </c>
      <c r="F768" s="912" t="s">
        <v>35</v>
      </c>
      <c r="G768" s="912">
        <v>40.615431000000001</v>
      </c>
      <c r="H768" s="912">
        <v>-75.156550999999993</v>
      </c>
      <c r="I768" s="914">
        <v>3.9320136986000001</v>
      </c>
      <c r="J768" s="912" t="s">
        <v>103</v>
      </c>
      <c r="K768" s="912" t="s">
        <v>828</v>
      </c>
      <c r="L768" s="915">
        <v>8.9</v>
      </c>
      <c r="M768" s="915">
        <v>7.5</v>
      </c>
      <c r="N768" s="915">
        <v>1.1866666666666601</v>
      </c>
      <c r="O768" s="912" t="s">
        <v>831</v>
      </c>
      <c r="P768" s="912" t="s">
        <v>831</v>
      </c>
      <c r="Q768" s="912">
        <v>15</v>
      </c>
      <c r="R768" s="912">
        <v>180</v>
      </c>
      <c r="AJ768" s="918">
        <v>22.0453283290983</v>
      </c>
      <c r="AK768" s="918">
        <v>15.3042944298106</v>
      </c>
      <c r="AM768" s="919">
        <v>90.892583511339083</v>
      </c>
    </row>
    <row r="769" spans="1:39" x14ac:dyDescent="0.4">
      <c r="A769" s="912">
        <v>62638</v>
      </c>
      <c r="B769" s="912" t="s">
        <v>1602</v>
      </c>
      <c r="C769" s="913">
        <v>43646</v>
      </c>
      <c r="D769" s="912">
        <v>2019</v>
      </c>
      <c r="E769" s="912" t="s">
        <v>1</v>
      </c>
      <c r="F769" s="912" t="s">
        <v>35</v>
      </c>
      <c r="G769" s="912">
        <v>40.757271000000003</v>
      </c>
      <c r="H769" s="912">
        <v>-74.957250999999999</v>
      </c>
      <c r="I769" s="914">
        <v>3.9208148401999998</v>
      </c>
      <c r="J769" s="912" t="s">
        <v>103</v>
      </c>
      <c r="K769" s="912" t="s">
        <v>828</v>
      </c>
      <c r="L769" s="915">
        <v>10</v>
      </c>
      <c r="M769" s="915">
        <v>7.6</v>
      </c>
      <c r="N769" s="915">
        <v>1.31578947368421</v>
      </c>
      <c r="O769" s="912" t="s">
        <v>831</v>
      </c>
      <c r="P769" s="912" t="s">
        <v>831</v>
      </c>
      <c r="Q769" s="912">
        <v>23</v>
      </c>
      <c r="R769" s="912">
        <v>180</v>
      </c>
      <c r="AJ769" s="918">
        <v>25.5866013108914</v>
      </c>
      <c r="AK769" s="918">
        <v>15.3042944298106</v>
      </c>
    </row>
    <row r="770" spans="1:39" x14ac:dyDescent="0.4">
      <c r="A770" s="912">
        <v>59910</v>
      </c>
      <c r="B770" s="912" t="s">
        <v>1603</v>
      </c>
      <c r="C770" s="913">
        <v>43646</v>
      </c>
      <c r="D770" s="912">
        <v>2019</v>
      </c>
      <c r="E770" s="912" t="s">
        <v>1</v>
      </c>
      <c r="F770" s="912" t="s">
        <v>35</v>
      </c>
      <c r="G770" s="912">
        <v>40.133640999999997</v>
      </c>
      <c r="H770" s="912">
        <v>-74.422409999999999</v>
      </c>
      <c r="I770" s="914">
        <v>4.0324116437999997</v>
      </c>
      <c r="J770" s="912" t="s">
        <v>103</v>
      </c>
      <c r="K770" s="912" t="s">
        <v>828</v>
      </c>
      <c r="L770" s="915">
        <v>12.5</v>
      </c>
      <c r="M770" s="915">
        <v>8.8000000000000007</v>
      </c>
      <c r="N770" s="915">
        <v>1.4204545454545401</v>
      </c>
      <c r="O770" s="912" t="s">
        <v>831</v>
      </c>
      <c r="P770" s="912" t="s">
        <v>831</v>
      </c>
      <c r="Q770" s="912">
        <v>15</v>
      </c>
      <c r="R770" s="912">
        <v>180</v>
      </c>
      <c r="AJ770" s="918">
        <v>24.8919593448977</v>
      </c>
      <c r="AK770" s="918">
        <v>15.3042944298106</v>
      </c>
    </row>
    <row r="771" spans="1:39" x14ac:dyDescent="0.4">
      <c r="A771" s="912">
        <v>62467</v>
      </c>
      <c r="B771" s="912" t="s">
        <v>1604</v>
      </c>
      <c r="C771" s="913">
        <v>43555</v>
      </c>
      <c r="D771" s="912">
        <v>2019</v>
      </c>
      <c r="E771" s="912" t="s">
        <v>99</v>
      </c>
      <c r="F771" s="912" t="s">
        <v>20</v>
      </c>
      <c r="G771" s="912">
        <v>34.741050999999999</v>
      </c>
      <c r="H771" s="912">
        <v>-106.657161</v>
      </c>
      <c r="I771" s="914">
        <v>5.6190511416</v>
      </c>
      <c r="J771" s="912" t="s">
        <v>103</v>
      </c>
      <c r="K771" s="912" t="s">
        <v>828</v>
      </c>
      <c r="L771" s="915">
        <v>12.8</v>
      </c>
      <c r="M771" s="915">
        <v>10</v>
      </c>
      <c r="N771" s="915">
        <v>1.28</v>
      </c>
      <c r="O771" s="912" t="s">
        <v>180</v>
      </c>
      <c r="P771" s="912" t="s">
        <v>805</v>
      </c>
      <c r="R771" s="912">
        <v>180</v>
      </c>
      <c r="AJ771" s="918">
        <v>26.396923125463498</v>
      </c>
      <c r="AK771" s="918">
        <v>10.797868179999901</v>
      </c>
      <c r="AM771" s="919">
        <v>31.765138890988613</v>
      </c>
    </row>
    <row r="772" spans="1:39" x14ac:dyDescent="0.4">
      <c r="A772" s="912">
        <v>62597</v>
      </c>
      <c r="B772" s="912" t="s">
        <v>1605</v>
      </c>
      <c r="C772" s="913">
        <v>43646</v>
      </c>
      <c r="D772" s="912">
        <v>2019</v>
      </c>
      <c r="E772" s="912" t="s">
        <v>99</v>
      </c>
      <c r="F772" s="912" t="s">
        <v>20</v>
      </c>
      <c r="G772" s="912">
        <v>34.692110999999997</v>
      </c>
      <c r="H772" s="912">
        <v>-106.689251</v>
      </c>
      <c r="I772" s="914">
        <v>5.6618089040999999</v>
      </c>
      <c r="J772" s="912" t="s">
        <v>103</v>
      </c>
      <c r="K772" s="912" t="s">
        <v>828</v>
      </c>
      <c r="L772" s="915">
        <v>12.659405</v>
      </c>
      <c r="M772" s="915">
        <v>10</v>
      </c>
      <c r="N772" s="915">
        <v>1.2659404999999999</v>
      </c>
      <c r="O772" s="912" t="s">
        <v>180</v>
      </c>
      <c r="P772" s="912" t="s">
        <v>805</v>
      </c>
      <c r="R772" s="912">
        <v>180</v>
      </c>
      <c r="AJ772" s="918">
        <v>29.2617950702919</v>
      </c>
      <c r="AK772" s="918">
        <v>10.797868179999901</v>
      </c>
      <c r="AM772" s="919">
        <v>31.125181309334682</v>
      </c>
    </row>
    <row r="773" spans="1:39" x14ac:dyDescent="0.4">
      <c r="A773" s="912">
        <v>63081</v>
      </c>
      <c r="B773" s="912" t="s">
        <v>1606</v>
      </c>
      <c r="C773" s="913">
        <v>43738</v>
      </c>
      <c r="D773" s="912">
        <v>2019</v>
      </c>
      <c r="E773" s="912" t="s">
        <v>99</v>
      </c>
      <c r="F773" s="912" t="s">
        <v>20</v>
      </c>
      <c r="G773" s="912">
        <v>35.634331000000003</v>
      </c>
      <c r="H773" s="912">
        <v>-105.175291</v>
      </c>
      <c r="I773" s="914">
        <v>5.2828317352000003</v>
      </c>
      <c r="J773" s="912" t="s">
        <v>103</v>
      </c>
      <c r="K773" s="912" t="s">
        <v>828</v>
      </c>
      <c r="L773" s="915">
        <v>12.635999999999999</v>
      </c>
      <c r="M773" s="915">
        <v>10</v>
      </c>
      <c r="N773" s="915">
        <v>1.2636000000000001</v>
      </c>
      <c r="O773" s="912" t="s">
        <v>180</v>
      </c>
      <c r="P773" s="912" t="s">
        <v>805</v>
      </c>
      <c r="R773" s="912">
        <v>180</v>
      </c>
      <c r="AJ773" s="918">
        <v>25.0609002647594</v>
      </c>
      <c r="AK773" s="918">
        <v>10.797868179999901</v>
      </c>
      <c r="AM773" s="919">
        <v>33.22896864569384</v>
      </c>
    </row>
    <row r="774" spans="1:39" x14ac:dyDescent="0.4">
      <c r="A774" s="912">
        <v>63184</v>
      </c>
      <c r="B774" s="912" t="s">
        <v>1607</v>
      </c>
      <c r="C774" s="913">
        <v>43830</v>
      </c>
      <c r="D774" s="912">
        <v>2019</v>
      </c>
      <c r="E774" s="912" t="s">
        <v>99</v>
      </c>
      <c r="F774" s="912" t="s">
        <v>20</v>
      </c>
      <c r="G774" s="912">
        <v>35.104761000000003</v>
      </c>
      <c r="H774" s="912">
        <v>-106.482411</v>
      </c>
      <c r="I774" s="914">
        <v>5.5622586757999999</v>
      </c>
      <c r="J774" s="912" t="s">
        <v>103</v>
      </c>
      <c r="K774" s="912" t="s">
        <v>828</v>
      </c>
      <c r="L774" s="915">
        <v>12.67224</v>
      </c>
      <c r="M774" s="915">
        <v>10</v>
      </c>
      <c r="N774" s="915">
        <v>1.2672239999999999</v>
      </c>
      <c r="O774" s="912" t="s">
        <v>180</v>
      </c>
      <c r="P774" s="912" t="s">
        <v>805</v>
      </c>
      <c r="R774" s="912">
        <v>180</v>
      </c>
      <c r="AJ774" s="918">
        <v>18.967415516513199</v>
      </c>
      <c r="AK774" s="918">
        <v>10.797868179999901</v>
      </c>
      <c r="AM774" s="919">
        <v>32.163854778378294</v>
      </c>
    </row>
    <row r="775" spans="1:39" x14ac:dyDescent="0.4">
      <c r="A775" s="912">
        <v>63082</v>
      </c>
      <c r="B775" s="912" t="s">
        <v>1608</v>
      </c>
      <c r="C775" s="913">
        <v>43768</v>
      </c>
      <c r="D775" s="912">
        <v>2019</v>
      </c>
      <c r="E775" s="912" t="s">
        <v>99</v>
      </c>
      <c r="F775" s="912" t="s">
        <v>20</v>
      </c>
      <c r="G775" s="912">
        <v>35.634369999999997</v>
      </c>
      <c r="H775" s="912">
        <v>-105.17549</v>
      </c>
      <c r="I775" s="914">
        <v>5.2828317352000003</v>
      </c>
      <c r="J775" s="912" t="s">
        <v>103</v>
      </c>
      <c r="K775" s="912" t="s">
        <v>828</v>
      </c>
      <c r="L775" s="915">
        <v>12.635999999999999</v>
      </c>
      <c r="M775" s="915">
        <v>10</v>
      </c>
      <c r="N775" s="915">
        <v>1.2636000000000001</v>
      </c>
      <c r="O775" s="912" t="s">
        <v>180</v>
      </c>
      <c r="P775" s="912" t="s">
        <v>805</v>
      </c>
      <c r="Q775" s="912" t="s">
        <v>180</v>
      </c>
      <c r="R775" s="912">
        <v>180</v>
      </c>
      <c r="AJ775" s="918">
        <v>27.9972677290605</v>
      </c>
      <c r="AK775" s="918">
        <v>10.797868179999901</v>
      </c>
      <c r="AM775" s="919">
        <v>33.142545138381344</v>
      </c>
    </row>
    <row r="776" spans="1:39" x14ac:dyDescent="0.4">
      <c r="A776" s="912">
        <v>63579</v>
      </c>
      <c r="B776" s="912" t="s">
        <v>1609</v>
      </c>
      <c r="C776" s="913">
        <v>43830</v>
      </c>
      <c r="D776" s="912">
        <v>2019</v>
      </c>
      <c r="E776" s="912" t="s">
        <v>99</v>
      </c>
      <c r="F776" s="912" t="s">
        <v>20</v>
      </c>
      <c r="G776" s="912">
        <v>35.016309999999997</v>
      </c>
      <c r="H776" s="912">
        <v>-106.09842999999999</v>
      </c>
      <c r="I776" s="914">
        <v>5.4387541095999996</v>
      </c>
      <c r="J776" s="912" t="s">
        <v>103</v>
      </c>
      <c r="K776" s="912" t="s">
        <v>828</v>
      </c>
      <c r="L776" s="915">
        <v>67.7</v>
      </c>
      <c r="M776" s="915">
        <v>50</v>
      </c>
      <c r="N776" s="915">
        <v>1.3540000000000001</v>
      </c>
      <c r="O776" s="912" t="s">
        <v>180</v>
      </c>
      <c r="P776" s="912" t="s">
        <v>805</v>
      </c>
      <c r="R776" s="912">
        <v>180</v>
      </c>
      <c r="AJ776" s="918">
        <v>18.6273657057138</v>
      </c>
      <c r="AK776" s="918">
        <v>10.797868179999901</v>
      </c>
      <c r="AL776" s="919">
        <v>23.752884318550141</v>
      </c>
    </row>
    <row r="777" spans="1:39" x14ac:dyDescent="0.4">
      <c r="A777" s="912">
        <v>60785</v>
      </c>
      <c r="B777" s="912" t="s">
        <v>1610</v>
      </c>
      <c r="C777" s="913">
        <v>43676</v>
      </c>
      <c r="D777" s="912">
        <v>2019</v>
      </c>
      <c r="E777" s="912" t="s">
        <v>99</v>
      </c>
      <c r="F777" s="912" t="s">
        <v>71</v>
      </c>
      <c r="G777" s="912">
        <v>39.666611000000003</v>
      </c>
      <c r="H777" s="912">
        <v>-117.68131099999999</v>
      </c>
      <c r="I777" s="914">
        <v>4.8551150685</v>
      </c>
      <c r="J777" s="912" t="s">
        <v>103</v>
      </c>
      <c r="K777" s="912" t="s">
        <v>828</v>
      </c>
      <c r="L777" s="915">
        <v>9.6999999999999993</v>
      </c>
      <c r="M777" s="915">
        <v>7.3</v>
      </c>
      <c r="N777" s="915">
        <v>1.3287671232876701</v>
      </c>
      <c r="O777" s="912" t="s">
        <v>180</v>
      </c>
      <c r="P777" s="912" t="s">
        <v>805</v>
      </c>
      <c r="R777" s="912">
        <v>180</v>
      </c>
      <c r="S777" s="916" t="s">
        <v>1391</v>
      </c>
      <c r="AJ777" s="918">
        <v>37.853819242122697</v>
      </c>
      <c r="AK777" s="918">
        <v>5.1156293660000003</v>
      </c>
    </row>
    <row r="778" spans="1:39" x14ac:dyDescent="0.4">
      <c r="A778" s="912">
        <v>62980</v>
      </c>
      <c r="B778" s="912" t="s">
        <v>1611</v>
      </c>
      <c r="C778" s="913">
        <v>43799</v>
      </c>
      <c r="D778" s="912">
        <v>2019</v>
      </c>
      <c r="E778" s="912" t="s">
        <v>99</v>
      </c>
      <c r="F778" s="912" t="s">
        <v>71</v>
      </c>
      <c r="G778" s="912">
        <v>39.581232</v>
      </c>
      <c r="H778" s="912">
        <v>-119.519116</v>
      </c>
      <c r="I778" s="914">
        <v>5.2310636985999999</v>
      </c>
      <c r="J778" s="912" t="s">
        <v>103</v>
      </c>
      <c r="K778" s="912" t="s">
        <v>830</v>
      </c>
      <c r="L778" s="915">
        <v>12.715199999999999</v>
      </c>
      <c r="M778" s="915">
        <v>10</v>
      </c>
      <c r="N778" s="915">
        <v>1.27152</v>
      </c>
      <c r="O778" s="912" t="s">
        <v>180</v>
      </c>
      <c r="P778" s="912" t="s">
        <v>805</v>
      </c>
      <c r="R778" s="912">
        <v>179</v>
      </c>
      <c r="AJ778" s="918">
        <v>27.549741246075499</v>
      </c>
      <c r="AK778" s="918">
        <v>5.1156293660000003</v>
      </c>
      <c r="AL778" s="919">
        <v>28.614371745821543</v>
      </c>
    </row>
    <row r="779" spans="1:39" x14ac:dyDescent="0.4">
      <c r="A779" s="912">
        <v>61611</v>
      </c>
      <c r="B779" s="912" t="s">
        <v>1612</v>
      </c>
      <c r="C779" s="913">
        <v>43555</v>
      </c>
      <c r="D779" s="912">
        <v>2019</v>
      </c>
      <c r="E779" s="912" t="s">
        <v>99</v>
      </c>
      <c r="F779" s="912" t="s">
        <v>71</v>
      </c>
      <c r="G779" s="912">
        <v>35.851300999999999</v>
      </c>
      <c r="H779" s="912">
        <v>-114.97443199999999</v>
      </c>
      <c r="I779" s="914">
        <v>5.4780166667000003</v>
      </c>
      <c r="J779" s="912" t="s">
        <v>103</v>
      </c>
      <c r="K779" s="912" t="s">
        <v>828</v>
      </c>
      <c r="L779" s="915">
        <v>132</v>
      </c>
      <c r="M779" s="915">
        <v>100</v>
      </c>
      <c r="N779" s="915">
        <v>1.32</v>
      </c>
      <c r="O779" s="912" t="s">
        <v>180</v>
      </c>
      <c r="P779" s="912" t="s">
        <v>805</v>
      </c>
      <c r="R779" s="912">
        <v>180</v>
      </c>
      <c r="AJ779" s="918">
        <v>26.869922557882902</v>
      </c>
      <c r="AK779" s="918">
        <v>5.1156293660000003</v>
      </c>
      <c r="AL779" s="919">
        <v>32.85834074007844</v>
      </c>
    </row>
    <row r="780" spans="1:39" x14ac:dyDescent="0.4">
      <c r="A780" s="912">
        <v>59826</v>
      </c>
      <c r="B780" s="912" t="s">
        <v>1613</v>
      </c>
      <c r="C780" s="913">
        <v>43830</v>
      </c>
      <c r="D780" s="912">
        <v>2019</v>
      </c>
      <c r="E780" s="912" t="s">
        <v>8</v>
      </c>
      <c r="F780" s="912" t="s">
        <v>71</v>
      </c>
      <c r="G780" s="912">
        <v>36.516210999999998</v>
      </c>
      <c r="H780" s="912">
        <v>-116.50585100000001</v>
      </c>
      <c r="I780" s="914">
        <v>5.6937305935999998</v>
      </c>
      <c r="J780" s="912" t="s">
        <v>103</v>
      </c>
      <c r="K780" s="912" t="s">
        <v>830</v>
      </c>
      <c r="L780" s="915">
        <v>126</v>
      </c>
      <c r="M780" s="915">
        <v>100</v>
      </c>
      <c r="N780" s="915">
        <v>1.26</v>
      </c>
      <c r="O780" s="912" t="s">
        <v>180</v>
      </c>
      <c r="P780" s="912" t="s">
        <v>805</v>
      </c>
      <c r="R780" s="912">
        <v>180</v>
      </c>
      <c r="AJ780" s="918">
        <v>19.904155266966299</v>
      </c>
      <c r="AK780" s="918">
        <v>4.9692912306859602</v>
      </c>
      <c r="AM780" s="919">
        <v>44.760592387467163</v>
      </c>
    </row>
    <row r="781" spans="1:39" x14ac:dyDescent="0.4">
      <c r="A781" s="912">
        <v>61930</v>
      </c>
      <c r="B781" s="912" t="s">
        <v>1614</v>
      </c>
      <c r="C781" s="913">
        <v>43769</v>
      </c>
      <c r="D781" s="912">
        <v>2019</v>
      </c>
      <c r="E781" s="912" t="s">
        <v>99</v>
      </c>
      <c r="F781" s="912" t="s">
        <v>71</v>
      </c>
      <c r="G781" s="912">
        <v>35.867258</v>
      </c>
      <c r="H781" s="912">
        <v>-114.95643200000001</v>
      </c>
      <c r="I781" s="914">
        <v>5.4780166667000003</v>
      </c>
      <c r="J781" s="912" t="s">
        <v>103</v>
      </c>
      <c r="K781" s="912" t="s">
        <v>828</v>
      </c>
      <c r="L781" s="915">
        <v>249.9</v>
      </c>
      <c r="M781" s="915">
        <v>200</v>
      </c>
      <c r="N781" s="915">
        <v>1.2495000000000001</v>
      </c>
      <c r="O781" s="912" t="s">
        <v>180</v>
      </c>
      <c r="P781" s="912" t="s">
        <v>805</v>
      </c>
      <c r="R781" s="912">
        <v>180</v>
      </c>
      <c r="AJ781" s="918">
        <v>24.385869618211501</v>
      </c>
      <c r="AK781" s="918">
        <v>5.1156293660000003</v>
      </c>
      <c r="AL781" s="919">
        <v>30.112895382566727</v>
      </c>
    </row>
    <row r="782" spans="1:39" x14ac:dyDescent="0.4">
      <c r="A782" s="912">
        <v>62582</v>
      </c>
      <c r="B782" s="912" t="s">
        <v>1615</v>
      </c>
      <c r="C782" s="913">
        <v>43496</v>
      </c>
      <c r="D782" s="912">
        <v>2019</v>
      </c>
      <c r="E782" s="912" t="s">
        <v>5</v>
      </c>
      <c r="F782" s="912" t="s">
        <v>43</v>
      </c>
      <c r="G782" s="912">
        <v>42.385143999999997</v>
      </c>
      <c r="H782" s="912">
        <v>-76.600504000000001</v>
      </c>
      <c r="I782" s="914">
        <v>3.70791621</v>
      </c>
      <c r="J782" s="912" t="s">
        <v>103</v>
      </c>
      <c r="K782" s="912" t="s">
        <v>828</v>
      </c>
      <c r="L782" s="915">
        <v>7.5</v>
      </c>
      <c r="M782" s="915">
        <v>6</v>
      </c>
      <c r="N782" s="915">
        <v>1.25</v>
      </c>
      <c r="O782" s="912" t="s">
        <v>831</v>
      </c>
      <c r="P782" s="912" t="s">
        <v>831</v>
      </c>
      <c r="Q782" s="912">
        <v>20</v>
      </c>
      <c r="R782" s="912">
        <v>180</v>
      </c>
      <c r="AJ782" s="918">
        <v>22.828987961184001</v>
      </c>
      <c r="AK782" s="918">
        <v>6.9393401238730696</v>
      </c>
    </row>
    <row r="783" spans="1:39" x14ac:dyDescent="0.4">
      <c r="A783" s="912">
        <v>62389</v>
      </c>
      <c r="B783" s="912" t="s">
        <v>1616</v>
      </c>
      <c r="C783" s="913">
        <v>43738</v>
      </c>
      <c r="D783" s="912">
        <v>2019</v>
      </c>
      <c r="E783" s="912" t="s">
        <v>5</v>
      </c>
      <c r="F783" s="912" t="s">
        <v>43</v>
      </c>
      <c r="G783" s="912">
        <v>42.210028000000001</v>
      </c>
      <c r="H783" s="912">
        <v>-76.523759999999996</v>
      </c>
      <c r="I783" s="914">
        <v>3.7321755708</v>
      </c>
      <c r="J783" s="912" t="s">
        <v>103</v>
      </c>
      <c r="K783" s="912" t="s">
        <v>828</v>
      </c>
      <c r="L783" s="915">
        <v>23.864999999999998</v>
      </c>
      <c r="M783" s="915">
        <v>16</v>
      </c>
      <c r="N783" s="915">
        <v>1.4915624999999999</v>
      </c>
      <c r="O783" s="912" t="s">
        <v>831</v>
      </c>
      <c r="P783" s="912" t="s">
        <v>831</v>
      </c>
      <c r="Q783" s="912">
        <v>20</v>
      </c>
      <c r="R783" s="912">
        <v>180</v>
      </c>
      <c r="AJ783" s="918">
        <v>22.281454429127699</v>
      </c>
      <c r="AK783" s="918">
        <v>6.9393401238730696</v>
      </c>
      <c r="AM783" s="919">
        <v>63.393619528625919</v>
      </c>
    </row>
    <row r="784" spans="1:39" x14ac:dyDescent="0.4">
      <c r="A784" s="912">
        <v>62413</v>
      </c>
      <c r="B784" s="912" t="s">
        <v>1617</v>
      </c>
      <c r="C784" s="913">
        <v>43830</v>
      </c>
      <c r="D784" s="912">
        <v>2019</v>
      </c>
      <c r="E784" s="912" t="s">
        <v>5</v>
      </c>
      <c r="F784" s="912" t="s">
        <v>43</v>
      </c>
      <c r="G784" s="912">
        <v>42.448940999999998</v>
      </c>
      <c r="H784" s="912">
        <v>-76.433751000000001</v>
      </c>
      <c r="I784" s="914">
        <v>3.6929292237000002</v>
      </c>
      <c r="J784" s="912" t="s">
        <v>103</v>
      </c>
      <c r="K784" s="912" t="s">
        <v>1581</v>
      </c>
      <c r="L784" s="915">
        <v>27</v>
      </c>
      <c r="M784" s="915">
        <v>18</v>
      </c>
      <c r="N784" s="915">
        <v>1.5</v>
      </c>
      <c r="O784" s="912" t="s">
        <v>831</v>
      </c>
      <c r="P784" s="912" t="s">
        <v>831</v>
      </c>
      <c r="Q784" s="912">
        <v>20</v>
      </c>
      <c r="R784" s="912">
        <v>180</v>
      </c>
      <c r="AJ784" s="918"/>
      <c r="AK784" s="918"/>
    </row>
    <row r="785" spans="1:39" x14ac:dyDescent="0.4">
      <c r="A785" s="912">
        <v>62017</v>
      </c>
      <c r="B785" s="912" t="s">
        <v>1618</v>
      </c>
      <c r="C785" s="913">
        <v>43646</v>
      </c>
      <c r="D785" s="912">
        <v>2019</v>
      </c>
      <c r="E785" s="912" t="s">
        <v>5</v>
      </c>
      <c r="F785" s="912" t="s">
        <v>43</v>
      </c>
      <c r="G785" s="912">
        <v>40.922992000000001</v>
      </c>
      <c r="H785" s="912">
        <v>-72.764510000000001</v>
      </c>
      <c r="I785" s="914">
        <v>3.9273168950000001</v>
      </c>
      <c r="J785" s="912" t="s">
        <v>103</v>
      </c>
      <c r="K785" s="912" t="s">
        <v>828</v>
      </c>
      <c r="L785" s="915">
        <v>22.9</v>
      </c>
      <c r="M785" s="915">
        <v>20</v>
      </c>
      <c r="N785" s="915">
        <v>1.145</v>
      </c>
      <c r="O785" s="912" t="s">
        <v>180</v>
      </c>
      <c r="P785" s="912" t="s">
        <v>805</v>
      </c>
      <c r="R785" s="912">
        <v>180</v>
      </c>
      <c r="AJ785" s="918">
        <v>33.4432624852505</v>
      </c>
      <c r="AK785" s="918">
        <v>6.9393401238730696</v>
      </c>
      <c r="AL785" s="919">
        <v>149.88524789715524</v>
      </c>
    </row>
    <row r="786" spans="1:39" x14ac:dyDescent="0.4">
      <c r="A786" s="912">
        <v>62942</v>
      </c>
      <c r="B786" s="912" t="s">
        <v>1619</v>
      </c>
      <c r="C786" s="913">
        <v>43830</v>
      </c>
      <c r="D786" s="912">
        <v>2019</v>
      </c>
      <c r="E786" s="912" t="s">
        <v>1</v>
      </c>
      <c r="F786" s="912" t="s">
        <v>570</v>
      </c>
      <c r="G786" s="912">
        <v>41.012720999999999</v>
      </c>
      <c r="H786" s="912">
        <v>-81.765591000000001</v>
      </c>
      <c r="I786" s="914">
        <v>3.8102002282999998</v>
      </c>
      <c r="J786" s="912" t="s">
        <v>103</v>
      </c>
      <c r="K786" s="912" t="s">
        <v>828</v>
      </c>
      <c r="L786" s="915">
        <v>8.6026199999999999</v>
      </c>
      <c r="M786" s="915">
        <v>6.3</v>
      </c>
      <c r="N786" s="915">
        <v>1.3654952380952301</v>
      </c>
      <c r="O786" s="912" t="s">
        <v>180</v>
      </c>
      <c r="P786" s="912" t="s">
        <v>805</v>
      </c>
      <c r="R786" s="912">
        <v>180</v>
      </c>
      <c r="AJ786" s="918"/>
      <c r="AK786" s="918"/>
    </row>
    <row r="787" spans="1:39" x14ac:dyDescent="0.4">
      <c r="A787" s="912">
        <v>62792</v>
      </c>
      <c r="B787" s="912" t="s">
        <v>1620</v>
      </c>
      <c r="C787" s="913">
        <v>43676</v>
      </c>
      <c r="D787" s="912">
        <v>2019</v>
      </c>
      <c r="E787" s="912" t="s">
        <v>1</v>
      </c>
      <c r="F787" s="912" t="s">
        <v>570</v>
      </c>
      <c r="G787" s="912">
        <v>40.130431000000002</v>
      </c>
      <c r="H787" s="912">
        <v>-84.255450999999994</v>
      </c>
      <c r="I787" s="914">
        <v>3.9253484018</v>
      </c>
      <c r="J787" s="912" t="s">
        <v>103</v>
      </c>
      <c r="K787" s="912" t="s">
        <v>828</v>
      </c>
      <c r="L787" s="915">
        <v>13.2</v>
      </c>
      <c r="M787" s="915">
        <v>12.625</v>
      </c>
      <c r="N787" s="915">
        <v>1.04554455445544</v>
      </c>
      <c r="O787" s="912" t="s">
        <v>180</v>
      </c>
      <c r="P787" s="912" t="s">
        <v>805</v>
      </c>
      <c r="R787" s="912">
        <v>180</v>
      </c>
      <c r="AJ787" s="918">
        <v>34.753718984434499</v>
      </c>
      <c r="AK787" s="918">
        <v>15.3042944298106</v>
      </c>
    </row>
    <row r="788" spans="1:39" x14ac:dyDescent="0.4">
      <c r="A788" s="912">
        <v>62268</v>
      </c>
      <c r="B788" s="912" t="s">
        <v>1621</v>
      </c>
      <c r="C788" s="913">
        <v>43496</v>
      </c>
      <c r="D788" s="912">
        <v>2019</v>
      </c>
      <c r="E788" s="912" t="s">
        <v>99</v>
      </c>
      <c r="F788" s="912" t="s">
        <v>42</v>
      </c>
      <c r="G788" s="912">
        <v>42.205050999999997</v>
      </c>
      <c r="H788" s="912">
        <v>-121.35292099999999</v>
      </c>
      <c r="I788" s="914">
        <v>4.7827031963</v>
      </c>
      <c r="J788" s="912" t="s">
        <v>103</v>
      </c>
      <c r="K788" s="912" t="s">
        <v>828</v>
      </c>
      <c r="L788" s="915">
        <v>6.8</v>
      </c>
      <c r="M788" s="915">
        <v>5.6</v>
      </c>
      <c r="N788" s="915">
        <v>1.21428571428571</v>
      </c>
      <c r="O788" s="912" t="s">
        <v>180</v>
      </c>
      <c r="P788" s="912" t="s">
        <v>805</v>
      </c>
      <c r="R788" s="912">
        <v>180</v>
      </c>
      <c r="AJ788" s="918"/>
      <c r="AK788" s="918"/>
    </row>
    <row r="789" spans="1:39" x14ac:dyDescent="0.4">
      <c r="A789" s="912">
        <v>63344</v>
      </c>
      <c r="B789" s="912" t="s">
        <v>1622</v>
      </c>
      <c r="C789" s="913">
        <v>43830</v>
      </c>
      <c r="D789" s="912">
        <v>2019</v>
      </c>
      <c r="E789" s="912" t="s">
        <v>99</v>
      </c>
      <c r="F789" s="912" t="s">
        <v>42</v>
      </c>
      <c r="G789" s="912">
        <v>43.503290999999997</v>
      </c>
      <c r="H789" s="912">
        <v>-119.149821</v>
      </c>
      <c r="I789" s="914">
        <v>4.5844164383999999</v>
      </c>
      <c r="J789" s="912" t="s">
        <v>103</v>
      </c>
      <c r="K789" s="912" t="s">
        <v>828</v>
      </c>
      <c r="L789" s="915">
        <v>14.5</v>
      </c>
      <c r="M789" s="915">
        <v>9.9</v>
      </c>
      <c r="N789" s="915">
        <v>1.4646464646464601</v>
      </c>
      <c r="O789" s="912" t="s">
        <v>180</v>
      </c>
      <c r="P789" s="912" t="s">
        <v>805</v>
      </c>
      <c r="R789" s="912">
        <v>180</v>
      </c>
      <c r="AJ789" s="918"/>
      <c r="AK789" s="918"/>
    </row>
    <row r="790" spans="1:39" x14ac:dyDescent="0.4">
      <c r="A790" s="912">
        <v>63301</v>
      </c>
      <c r="B790" s="912" t="s">
        <v>1623</v>
      </c>
      <c r="C790" s="913">
        <v>43830</v>
      </c>
      <c r="D790" s="912">
        <v>2019</v>
      </c>
      <c r="E790" s="912" t="s">
        <v>99</v>
      </c>
      <c r="F790" s="912" t="s">
        <v>42</v>
      </c>
      <c r="G790" s="912">
        <v>42.165691000000002</v>
      </c>
      <c r="H790" s="912">
        <v>-120.409171</v>
      </c>
      <c r="I790" s="914">
        <v>4.7202632419999997</v>
      </c>
      <c r="J790" s="912" t="s">
        <v>103</v>
      </c>
      <c r="K790" s="912" t="s">
        <v>828</v>
      </c>
      <c r="L790" s="915">
        <v>13.3210575</v>
      </c>
      <c r="M790" s="915">
        <v>10</v>
      </c>
      <c r="N790" s="915">
        <v>1.33210575</v>
      </c>
      <c r="O790" s="912" t="s">
        <v>180</v>
      </c>
      <c r="P790" s="912" t="s">
        <v>805</v>
      </c>
      <c r="R790" s="912">
        <v>180</v>
      </c>
      <c r="AJ790" s="918"/>
      <c r="AK790" s="918"/>
      <c r="AM790" s="919">
        <v>55.73773724192543</v>
      </c>
    </row>
    <row r="791" spans="1:39" x14ac:dyDescent="0.4">
      <c r="A791" s="912">
        <v>62560</v>
      </c>
      <c r="B791" s="912" t="s">
        <v>1624</v>
      </c>
      <c r="C791" s="913">
        <v>43830</v>
      </c>
      <c r="D791" s="912">
        <v>2019</v>
      </c>
      <c r="E791" s="912" t="s">
        <v>99</v>
      </c>
      <c r="F791" s="912" t="s">
        <v>42</v>
      </c>
      <c r="G791" s="912">
        <v>42.167240999999997</v>
      </c>
      <c r="H791" s="912">
        <v>-120.408271</v>
      </c>
      <c r="I791" s="914">
        <v>4.7202632419999997</v>
      </c>
      <c r="J791" s="912" t="s">
        <v>103</v>
      </c>
      <c r="K791" s="912" t="s">
        <v>828</v>
      </c>
      <c r="L791" s="915">
        <v>60.7</v>
      </c>
      <c r="M791" s="915">
        <v>47.3</v>
      </c>
      <c r="N791" s="915">
        <v>1.28329809725158</v>
      </c>
      <c r="O791" s="912" t="s">
        <v>180</v>
      </c>
      <c r="P791" s="912" t="s">
        <v>805</v>
      </c>
      <c r="R791" s="912">
        <v>180</v>
      </c>
      <c r="AJ791" s="918"/>
      <c r="AK791" s="918"/>
    </row>
    <row r="792" spans="1:39" x14ac:dyDescent="0.4">
      <c r="A792" s="912">
        <v>62989</v>
      </c>
      <c r="B792" s="912" t="s">
        <v>1625</v>
      </c>
      <c r="C792" s="913">
        <v>43830</v>
      </c>
      <c r="D792" s="912">
        <v>2019</v>
      </c>
      <c r="E792" s="912" t="s">
        <v>1</v>
      </c>
      <c r="F792" s="912" t="s">
        <v>21</v>
      </c>
      <c r="G792" s="912">
        <v>40.139208799999999</v>
      </c>
      <c r="H792" s="912">
        <v>-77.609463099999999</v>
      </c>
      <c r="I792" s="914">
        <v>3.8981358447000001</v>
      </c>
      <c r="J792" s="912" t="s">
        <v>103</v>
      </c>
      <c r="K792" s="912" t="s">
        <v>828</v>
      </c>
      <c r="L792" s="915">
        <v>17.6635514018691</v>
      </c>
      <c r="M792" s="915">
        <v>13.5</v>
      </c>
      <c r="N792" s="915">
        <v>1.3084112149532701</v>
      </c>
      <c r="O792" s="912" t="s">
        <v>831</v>
      </c>
      <c r="P792" s="912" t="s">
        <v>831</v>
      </c>
      <c r="Q792" s="912">
        <v>52</v>
      </c>
      <c r="R792" s="912">
        <v>180</v>
      </c>
      <c r="AJ792" s="918">
        <v>20.5510399874907</v>
      </c>
      <c r="AK792" s="918">
        <v>15.3042944298106</v>
      </c>
      <c r="AM792" s="919">
        <v>51.619571707718372</v>
      </c>
    </row>
    <row r="793" spans="1:39" x14ac:dyDescent="0.4">
      <c r="A793" s="912">
        <v>61840</v>
      </c>
      <c r="B793" s="912" t="s">
        <v>1626</v>
      </c>
      <c r="C793" s="913">
        <v>43738</v>
      </c>
      <c r="D793" s="912">
        <v>2019</v>
      </c>
      <c r="E793" s="912" t="s">
        <v>6</v>
      </c>
      <c r="F793" s="912" t="s">
        <v>573</v>
      </c>
      <c r="G793" s="912">
        <v>41.748341000000003</v>
      </c>
      <c r="H793" s="912">
        <v>-71.521980999999997</v>
      </c>
      <c r="I793" s="914">
        <v>3.8456621004999998</v>
      </c>
      <c r="J793" s="912" t="s">
        <v>103</v>
      </c>
      <c r="K793" s="912" t="s">
        <v>828</v>
      </c>
      <c r="L793" s="915">
        <v>12.6</v>
      </c>
      <c r="M793" s="915">
        <v>10</v>
      </c>
      <c r="N793" s="915">
        <v>1.26</v>
      </c>
      <c r="O793" s="912" t="s">
        <v>831</v>
      </c>
      <c r="P793" s="912" t="s">
        <v>831</v>
      </c>
      <c r="Q793" s="912">
        <v>25</v>
      </c>
      <c r="R793" s="912">
        <v>171</v>
      </c>
      <c r="AJ793" s="918">
        <v>26.3359565473468</v>
      </c>
      <c r="AK793" s="918">
        <v>11.6159241188432</v>
      </c>
      <c r="AM793" s="919">
        <v>43.58598365007407</v>
      </c>
    </row>
    <row r="794" spans="1:39" x14ac:dyDescent="0.4">
      <c r="A794" s="912">
        <v>61974</v>
      </c>
      <c r="B794" s="912" t="s">
        <v>1627</v>
      </c>
      <c r="C794" s="913">
        <v>43646</v>
      </c>
      <c r="D794" s="912">
        <v>2019</v>
      </c>
      <c r="E794" s="912" t="s">
        <v>100</v>
      </c>
      <c r="F794" s="912" t="s">
        <v>563</v>
      </c>
      <c r="G794" s="912">
        <v>33.786681000000002</v>
      </c>
      <c r="H794" s="912">
        <v>-81.268810999999999</v>
      </c>
      <c r="I794" s="914">
        <v>4.5642771689000003</v>
      </c>
      <c r="J794" s="912" t="s">
        <v>103</v>
      </c>
      <c r="K794" s="912" t="s">
        <v>828</v>
      </c>
      <c r="L794" s="915">
        <v>10.82</v>
      </c>
      <c r="M794" s="915">
        <v>8.1999999999999993</v>
      </c>
      <c r="N794" s="915">
        <v>1.3195121951219499</v>
      </c>
      <c r="O794" s="912" t="s">
        <v>180</v>
      </c>
      <c r="P794" s="912" t="s">
        <v>805</v>
      </c>
      <c r="R794" s="912">
        <v>180</v>
      </c>
      <c r="AJ794" s="918"/>
      <c r="AK794" s="918"/>
    </row>
    <row r="795" spans="1:39" x14ac:dyDescent="0.4">
      <c r="A795" s="912">
        <v>61996</v>
      </c>
      <c r="B795" s="912" t="s">
        <v>1628</v>
      </c>
      <c r="C795" s="913">
        <v>43830</v>
      </c>
      <c r="D795" s="912">
        <v>2019</v>
      </c>
      <c r="E795" s="912" t="s">
        <v>100</v>
      </c>
      <c r="F795" s="912" t="s">
        <v>563</v>
      </c>
      <c r="G795" s="912">
        <v>34.236111000000001</v>
      </c>
      <c r="H795" s="912">
        <v>-79.654510999999999</v>
      </c>
      <c r="I795" s="914">
        <v>4.5626285388000003</v>
      </c>
      <c r="J795" s="912" t="s">
        <v>103</v>
      </c>
      <c r="K795" s="912" t="s">
        <v>828</v>
      </c>
      <c r="L795" s="915">
        <v>13.4</v>
      </c>
      <c r="M795" s="915">
        <v>10</v>
      </c>
      <c r="N795" s="915">
        <v>1.34</v>
      </c>
      <c r="O795" s="912" t="s">
        <v>180</v>
      </c>
      <c r="P795" s="912" t="s">
        <v>805</v>
      </c>
      <c r="R795" s="912">
        <v>180</v>
      </c>
      <c r="AJ795" s="918"/>
      <c r="AK795" s="918"/>
      <c r="AM795" s="919">
        <v>41.985532305744101</v>
      </c>
    </row>
    <row r="796" spans="1:39" x14ac:dyDescent="0.4">
      <c r="A796" s="912">
        <v>63505</v>
      </c>
      <c r="B796" s="912" t="s">
        <v>1629</v>
      </c>
      <c r="C796" s="913">
        <v>43830</v>
      </c>
      <c r="D796" s="912">
        <v>2019</v>
      </c>
      <c r="E796" s="912" t="s">
        <v>100</v>
      </c>
      <c r="F796" s="912" t="s">
        <v>563</v>
      </c>
      <c r="G796" s="912">
        <v>33.762185000000002</v>
      </c>
      <c r="H796" s="912">
        <v>-79.458010000000002</v>
      </c>
      <c r="I796" s="914">
        <v>4.6140746574999998</v>
      </c>
      <c r="J796" s="912" t="s">
        <v>103</v>
      </c>
      <c r="K796" s="912" t="s">
        <v>828</v>
      </c>
      <c r="L796" s="915">
        <v>14.4</v>
      </c>
      <c r="M796" s="915">
        <v>10</v>
      </c>
      <c r="N796" s="915">
        <v>1.44</v>
      </c>
      <c r="O796" s="912" t="s">
        <v>180</v>
      </c>
      <c r="P796" s="912" t="s">
        <v>805</v>
      </c>
      <c r="R796" s="912">
        <v>180</v>
      </c>
      <c r="AJ796" s="918">
        <v>19.998383128533501</v>
      </c>
      <c r="AK796" s="918">
        <v>6.2011043849999998</v>
      </c>
    </row>
    <row r="797" spans="1:39" x14ac:dyDescent="0.4">
      <c r="A797" s="912">
        <v>61973</v>
      </c>
      <c r="B797" s="912" t="s">
        <v>1630</v>
      </c>
      <c r="C797" s="913">
        <v>43616</v>
      </c>
      <c r="D797" s="912">
        <v>2019</v>
      </c>
      <c r="E797" s="912" t="s">
        <v>100</v>
      </c>
      <c r="F797" s="912" t="s">
        <v>563</v>
      </c>
      <c r="G797" s="912">
        <v>33.339990999999998</v>
      </c>
      <c r="H797" s="912">
        <v>-81.260681000000005</v>
      </c>
      <c r="I797" s="914">
        <v>4.6337719177999999</v>
      </c>
      <c r="J797" s="912" t="s">
        <v>103</v>
      </c>
      <c r="K797" s="912" t="s">
        <v>828</v>
      </c>
      <c r="L797" s="915">
        <v>29.58</v>
      </c>
      <c r="M797" s="915">
        <v>20</v>
      </c>
      <c r="N797" s="915">
        <v>1.4790000000000001</v>
      </c>
      <c r="O797" s="912" t="s">
        <v>180</v>
      </c>
      <c r="P797" s="912" t="s">
        <v>805</v>
      </c>
      <c r="R797" s="912">
        <v>180</v>
      </c>
      <c r="AJ797" s="918"/>
      <c r="AK797" s="918"/>
    </row>
    <row r="798" spans="1:39" x14ac:dyDescent="0.4">
      <c r="A798" s="912">
        <v>61701</v>
      </c>
      <c r="B798" s="912" t="s">
        <v>1631</v>
      </c>
      <c r="C798" s="913">
        <v>43830</v>
      </c>
      <c r="D798" s="912">
        <v>2019</v>
      </c>
      <c r="E798" s="912" t="s">
        <v>100</v>
      </c>
      <c r="F798" s="912" t="s">
        <v>563</v>
      </c>
      <c r="G798" s="912">
        <v>32.564881</v>
      </c>
      <c r="H798" s="912">
        <v>-80.731441000000004</v>
      </c>
      <c r="I798" s="914">
        <v>4.7096726027000004</v>
      </c>
      <c r="J798" s="912" t="s">
        <v>103</v>
      </c>
      <c r="K798" s="912" t="s">
        <v>830</v>
      </c>
      <c r="L798" s="915">
        <v>93</v>
      </c>
      <c r="M798" s="915">
        <v>72.5</v>
      </c>
      <c r="N798" s="915">
        <v>1.28275862068965</v>
      </c>
      <c r="O798" s="912" t="s">
        <v>180</v>
      </c>
      <c r="P798" s="912" t="s">
        <v>805</v>
      </c>
      <c r="R798" s="912">
        <v>182</v>
      </c>
      <c r="AJ798" s="918"/>
      <c r="AK798" s="918"/>
      <c r="AM798" s="919">
        <v>39.449717577382053</v>
      </c>
    </row>
    <row r="799" spans="1:39" x14ac:dyDescent="0.4">
      <c r="A799" s="912">
        <v>62679</v>
      </c>
      <c r="B799" s="912" t="s">
        <v>1632</v>
      </c>
      <c r="C799" s="913">
        <v>43676</v>
      </c>
      <c r="D799" s="912">
        <v>2019</v>
      </c>
      <c r="E799" s="912" t="s">
        <v>100</v>
      </c>
      <c r="F799" s="912" t="s">
        <v>563</v>
      </c>
      <c r="G799" s="912">
        <v>33.34666</v>
      </c>
      <c r="H799" s="912">
        <v>-80.702077000000003</v>
      </c>
      <c r="I799" s="914">
        <v>4.6359874429000003</v>
      </c>
      <c r="J799" s="912" t="s">
        <v>103</v>
      </c>
      <c r="K799" s="912" t="s">
        <v>830</v>
      </c>
      <c r="L799" s="915">
        <v>106</v>
      </c>
      <c r="M799" s="915">
        <v>74.900000000000006</v>
      </c>
      <c r="N799" s="915">
        <v>1.4152202937249601</v>
      </c>
      <c r="O799" s="912" t="s">
        <v>180</v>
      </c>
      <c r="P799" s="912" t="s">
        <v>805</v>
      </c>
      <c r="R799" s="912">
        <v>180</v>
      </c>
      <c r="AJ799" s="918"/>
      <c r="AK799" s="918"/>
    </row>
    <row r="800" spans="1:39" x14ac:dyDescent="0.4">
      <c r="A800" s="912">
        <v>61790</v>
      </c>
      <c r="B800" s="912" t="s">
        <v>1633</v>
      </c>
      <c r="C800" s="913">
        <v>43769</v>
      </c>
      <c r="D800" s="912">
        <v>2019</v>
      </c>
      <c r="E800" s="912" t="s">
        <v>100</v>
      </c>
      <c r="F800" s="912" t="s">
        <v>563</v>
      </c>
      <c r="G800" s="912">
        <v>33.675680999999997</v>
      </c>
      <c r="H800" s="912">
        <v>-81.747961000000004</v>
      </c>
      <c r="I800" s="914">
        <v>4.5760796804000003</v>
      </c>
      <c r="J800" s="912" t="s">
        <v>103</v>
      </c>
      <c r="K800" s="912" t="s">
        <v>828</v>
      </c>
      <c r="L800" s="915">
        <v>108.6</v>
      </c>
      <c r="M800" s="915">
        <v>74.900000000000006</v>
      </c>
      <c r="N800" s="915">
        <v>1.44993324432576</v>
      </c>
      <c r="O800" s="912" t="s">
        <v>180</v>
      </c>
      <c r="P800" s="912" t="s">
        <v>805</v>
      </c>
      <c r="R800" s="912">
        <v>180</v>
      </c>
      <c r="AJ800" s="918"/>
      <c r="AK800" s="918"/>
      <c r="AM800" s="919">
        <v>35.416331322689103</v>
      </c>
    </row>
    <row r="801" spans="1:39" x14ac:dyDescent="0.4">
      <c r="A801" s="912">
        <v>62953</v>
      </c>
      <c r="B801" s="912" t="s">
        <v>1634</v>
      </c>
      <c r="C801" s="913">
        <v>43799</v>
      </c>
      <c r="D801" s="912">
        <v>2019</v>
      </c>
      <c r="E801" s="912" t="s">
        <v>2</v>
      </c>
      <c r="F801" s="912" t="s">
        <v>22</v>
      </c>
      <c r="G801" s="912">
        <v>31.474114</v>
      </c>
      <c r="H801" s="912">
        <v>-97.135821000000007</v>
      </c>
      <c r="I801" s="914">
        <v>4.7432632420000003</v>
      </c>
      <c r="J801" s="912" t="s">
        <v>103</v>
      </c>
      <c r="K801" s="912" t="s">
        <v>828</v>
      </c>
      <c r="L801" s="915">
        <v>7.2</v>
      </c>
      <c r="M801" s="915">
        <v>5.0010000000000003</v>
      </c>
      <c r="N801" s="915">
        <v>1.4397120575884801</v>
      </c>
      <c r="O801" s="912" t="s">
        <v>180</v>
      </c>
      <c r="P801" s="912" t="s">
        <v>805</v>
      </c>
      <c r="R801" s="912">
        <v>181</v>
      </c>
      <c r="AJ801" s="918">
        <v>16.498382454561401</v>
      </c>
      <c r="AK801" s="918">
        <v>0</v>
      </c>
      <c r="AM801" s="919">
        <v>31.6982983466051</v>
      </c>
    </row>
    <row r="802" spans="1:39" x14ac:dyDescent="0.4">
      <c r="A802" s="912">
        <v>62610</v>
      </c>
      <c r="B802" s="912" t="s">
        <v>1635</v>
      </c>
      <c r="C802" s="913">
        <v>43830</v>
      </c>
      <c r="D802" s="912">
        <v>2019</v>
      </c>
      <c r="E802" s="912" t="s">
        <v>2</v>
      </c>
      <c r="F802" s="912" t="s">
        <v>22</v>
      </c>
      <c r="G802" s="912">
        <v>29.435281</v>
      </c>
      <c r="H802" s="912">
        <v>-98.617491000000001</v>
      </c>
      <c r="I802" s="914">
        <v>4.7539878995000002</v>
      </c>
      <c r="J802" s="912" t="s">
        <v>103</v>
      </c>
      <c r="K802" s="912" t="s">
        <v>828</v>
      </c>
      <c r="L802" s="915">
        <v>5.9</v>
      </c>
      <c r="M802" s="915">
        <v>5.0010000000000003</v>
      </c>
      <c r="N802" s="915">
        <v>1.1797640471905599</v>
      </c>
      <c r="O802" s="912" t="s">
        <v>180</v>
      </c>
      <c r="P802" s="912" t="s">
        <v>805</v>
      </c>
      <c r="R802" s="912">
        <v>180</v>
      </c>
      <c r="S802" s="916" t="s">
        <v>907</v>
      </c>
      <c r="T802" s="916" t="s">
        <v>911</v>
      </c>
      <c r="U802" s="912">
        <v>2019</v>
      </c>
      <c r="V802" s="912">
        <v>10</v>
      </c>
      <c r="W802" s="912">
        <v>10</v>
      </c>
      <c r="AJ802" s="918">
        <v>16.4958242779405</v>
      </c>
      <c r="AK802" s="918">
        <v>0</v>
      </c>
    </row>
    <row r="803" spans="1:39" x14ac:dyDescent="0.4">
      <c r="A803" s="912">
        <v>61872</v>
      </c>
      <c r="B803" s="912" t="s">
        <v>1636</v>
      </c>
      <c r="C803" s="913">
        <v>43799</v>
      </c>
      <c r="D803" s="912">
        <v>2019</v>
      </c>
      <c r="E803" s="912" t="s">
        <v>2</v>
      </c>
      <c r="F803" s="912" t="s">
        <v>22</v>
      </c>
      <c r="G803" s="912">
        <v>30.872810999999999</v>
      </c>
      <c r="H803" s="912">
        <v>-99.535211000000004</v>
      </c>
      <c r="I803" s="914">
        <v>5.0732582192000004</v>
      </c>
      <c r="J803" s="912" t="s">
        <v>103</v>
      </c>
      <c r="K803" s="912" t="s">
        <v>828</v>
      </c>
      <c r="L803" s="915">
        <v>10.9</v>
      </c>
      <c r="M803" s="915">
        <v>7.5</v>
      </c>
      <c r="N803" s="915">
        <v>1.45333333333333</v>
      </c>
      <c r="O803" s="912" t="s">
        <v>180</v>
      </c>
      <c r="P803" s="912" t="s">
        <v>805</v>
      </c>
      <c r="R803" s="912">
        <v>180</v>
      </c>
      <c r="AJ803" s="918">
        <v>13.835232585413801</v>
      </c>
      <c r="AK803" s="918">
        <v>0</v>
      </c>
    </row>
    <row r="804" spans="1:39" x14ac:dyDescent="0.4">
      <c r="A804" s="912">
        <v>63027</v>
      </c>
      <c r="B804" s="912" t="s">
        <v>1637</v>
      </c>
      <c r="C804" s="913">
        <v>43708</v>
      </c>
      <c r="D804" s="912">
        <v>2019</v>
      </c>
      <c r="E804" s="912" t="s">
        <v>2</v>
      </c>
      <c r="F804" s="912" t="s">
        <v>22</v>
      </c>
      <c r="G804" s="912">
        <v>27.423431000000001</v>
      </c>
      <c r="H804" s="912">
        <v>-98.830050999999997</v>
      </c>
      <c r="I804" s="914">
        <v>5.0258127854000003</v>
      </c>
      <c r="J804" s="912" t="s">
        <v>103</v>
      </c>
      <c r="K804" s="912" t="s">
        <v>830</v>
      </c>
      <c r="L804" s="915">
        <v>14.2</v>
      </c>
      <c r="M804" s="915">
        <v>10</v>
      </c>
      <c r="N804" s="915">
        <v>1.42</v>
      </c>
      <c r="O804" s="912" t="s">
        <v>180</v>
      </c>
      <c r="P804" s="912" t="s">
        <v>805</v>
      </c>
      <c r="R804" s="912">
        <v>180</v>
      </c>
      <c r="AJ804" s="918">
        <v>50.571944495930502</v>
      </c>
      <c r="AK804" s="918">
        <v>0</v>
      </c>
    </row>
    <row r="805" spans="1:39" x14ac:dyDescent="0.4">
      <c r="A805" s="912">
        <v>61875</v>
      </c>
      <c r="B805" s="912" t="s">
        <v>1638</v>
      </c>
      <c r="C805" s="913">
        <v>43585</v>
      </c>
      <c r="D805" s="912">
        <v>2019</v>
      </c>
      <c r="E805" s="912" t="s">
        <v>2</v>
      </c>
      <c r="F805" s="912" t="s">
        <v>22</v>
      </c>
      <c r="G805" s="912">
        <v>29.205974000000001</v>
      </c>
      <c r="H805" s="912">
        <v>-96.0274</v>
      </c>
      <c r="I805" s="914">
        <v>4.6423746574999996</v>
      </c>
      <c r="J805" s="912" t="s">
        <v>103</v>
      </c>
      <c r="K805" s="912" t="s">
        <v>828</v>
      </c>
      <c r="L805" s="915">
        <v>14.290880999999899</v>
      </c>
      <c r="M805" s="915">
        <v>10</v>
      </c>
      <c r="N805" s="915">
        <v>1.4290881</v>
      </c>
      <c r="O805" s="912" t="s">
        <v>180</v>
      </c>
      <c r="P805" s="912" t="s">
        <v>805</v>
      </c>
      <c r="R805" s="912">
        <v>180</v>
      </c>
      <c r="AJ805" s="918">
        <v>79.074778987889502</v>
      </c>
      <c r="AK805" s="918">
        <v>0</v>
      </c>
    </row>
    <row r="806" spans="1:39" x14ac:dyDescent="0.4">
      <c r="A806" s="912">
        <v>62448</v>
      </c>
      <c r="B806" s="912" t="s">
        <v>1639</v>
      </c>
      <c r="C806" s="913">
        <v>43830</v>
      </c>
      <c r="D806" s="912">
        <v>2019</v>
      </c>
      <c r="E806" s="912" t="s">
        <v>2</v>
      </c>
      <c r="F806" s="912" t="s">
        <v>22</v>
      </c>
      <c r="G806" s="912">
        <v>32.459440999999998</v>
      </c>
      <c r="H806" s="912">
        <v>-102.680341</v>
      </c>
      <c r="I806" s="914">
        <v>5.4763522830999998</v>
      </c>
      <c r="J806" s="912" t="s">
        <v>103</v>
      </c>
      <c r="K806" s="912" t="s">
        <v>828</v>
      </c>
      <c r="L806" s="915">
        <v>135.30000000000001</v>
      </c>
      <c r="M806" s="915">
        <v>100</v>
      </c>
      <c r="N806" s="915">
        <v>1.353</v>
      </c>
      <c r="O806" s="912" t="s">
        <v>180</v>
      </c>
      <c r="P806" s="912" t="s">
        <v>805</v>
      </c>
      <c r="R806" s="912">
        <v>180</v>
      </c>
      <c r="AJ806" s="918">
        <v>15.488848346694301</v>
      </c>
      <c r="AK806" s="918">
        <v>0</v>
      </c>
    </row>
    <row r="807" spans="1:39" x14ac:dyDescent="0.4">
      <c r="A807" s="912">
        <v>62415</v>
      </c>
      <c r="B807" s="912" t="s">
        <v>1640</v>
      </c>
      <c r="C807" s="913">
        <v>43830</v>
      </c>
      <c r="D807" s="912">
        <v>2019</v>
      </c>
      <c r="E807" s="912" t="s">
        <v>2</v>
      </c>
      <c r="F807" s="912" t="s">
        <v>22</v>
      </c>
      <c r="G807" s="912">
        <v>31.842351000000001</v>
      </c>
      <c r="H807" s="912">
        <v>-102.86001</v>
      </c>
      <c r="I807" s="914">
        <v>5.5685200912999999</v>
      </c>
      <c r="J807" s="912" t="s">
        <v>103</v>
      </c>
      <c r="K807" s="912" t="s">
        <v>1581</v>
      </c>
      <c r="L807" s="915">
        <v>130.65195</v>
      </c>
      <c r="M807" s="915">
        <v>100</v>
      </c>
      <c r="N807" s="915">
        <v>1.3065195000000001</v>
      </c>
      <c r="O807" s="912" t="s">
        <v>180</v>
      </c>
      <c r="P807" s="912" t="s">
        <v>805</v>
      </c>
      <c r="R807" s="912">
        <v>180</v>
      </c>
      <c r="AJ807" s="918">
        <v>19.1251603537672</v>
      </c>
      <c r="AK807" s="918">
        <v>0</v>
      </c>
      <c r="AM807" s="919">
        <v>26.980684809197729</v>
      </c>
    </row>
    <row r="808" spans="1:39" x14ac:dyDescent="0.4">
      <c r="A808" s="912">
        <v>61906</v>
      </c>
      <c r="B808" s="912" t="s">
        <v>1641</v>
      </c>
      <c r="C808" s="913">
        <v>43799</v>
      </c>
      <c r="D808" s="912">
        <v>2019</v>
      </c>
      <c r="E808" s="912" t="s">
        <v>2</v>
      </c>
      <c r="F808" s="912" t="s">
        <v>22</v>
      </c>
      <c r="G808" s="912">
        <v>31.843422</v>
      </c>
      <c r="H808" s="912">
        <v>-102.86830999999999</v>
      </c>
      <c r="I808" s="914">
        <v>5.5685200912999999</v>
      </c>
      <c r="J808" s="912" t="s">
        <v>103</v>
      </c>
      <c r="K808" s="912" t="s">
        <v>830</v>
      </c>
      <c r="L808" s="915">
        <v>315</v>
      </c>
      <c r="M808" s="915">
        <v>250</v>
      </c>
      <c r="N808" s="915">
        <v>1.26</v>
      </c>
      <c r="O808" s="912" t="s">
        <v>180</v>
      </c>
      <c r="P808" s="912" t="s">
        <v>805</v>
      </c>
      <c r="R808" s="912">
        <v>180</v>
      </c>
      <c r="AJ808" s="918">
        <v>23.2984412393585</v>
      </c>
      <c r="AK808" s="918">
        <v>0</v>
      </c>
    </row>
    <row r="809" spans="1:39" x14ac:dyDescent="0.4">
      <c r="A809" s="912">
        <v>62399</v>
      </c>
      <c r="B809" s="912" t="s">
        <v>1642</v>
      </c>
      <c r="C809" s="913">
        <v>43769</v>
      </c>
      <c r="D809" s="912">
        <v>2019</v>
      </c>
      <c r="E809" s="912" t="s">
        <v>99</v>
      </c>
      <c r="F809" s="912" t="s">
        <v>562</v>
      </c>
      <c r="G809" s="912">
        <v>41.769970999999998</v>
      </c>
      <c r="H809" s="912">
        <v>-111.061391</v>
      </c>
      <c r="I809" s="914">
        <v>4.5123824200999998</v>
      </c>
      <c r="J809" s="912" t="s">
        <v>103</v>
      </c>
      <c r="K809" s="912" t="s">
        <v>830</v>
      </c>
      <c r="L809" s="915">
        <v>57.6</v>
      </c>
      <c r="M809" s="915">
        <v>57.6</v>
      </c>
      <c r="N809" s="915">
        <v>1</v>
      </c>
      <c r="O809" s="912" t="s">
        <v>180</v>
      </c>
      <c r="P809" s="912" t="s">
        <v>805</v>
      </c>
      <c r="R809" s="912">
        <v>180</v>
      </c>
      <c r="AJ809" s="918">
        <v>27.6618347938931</v>
      </c>
      <c r="AK809" s="918">
        <v>9.3216997809999995</v>
      </c>
    </row>
    <row r="810" spans="1:39" x14ac:dyDescent="0.4">
      <c r="A810" s="912">
        <v>63031</v>
      </c>
      <c r="B810" s="912" t="s">
        <v>1643</v>
      </c>
      <c r="C810" s="913">
        <v>43585</v>
      </c>
      <c r="D810" s="912">
        <v>2019</v>
      </c>
      <c r="E810" s="912" t="s">
        <v>1</v>
      </c>
      <c r="F810" s="912" t="s">
        <v>46</v>
      </c>
      <c r="G810" s="912">
        <v>37.441969999999998</v>
      </c>
      <c r="H810" s="912">
        <v>-76.468299999999999</v>
      </c>
      <c r="I810" s="914">
        <v>4.3109273973000004</v>
      </c>
      <c r="J810" s="912" t="s">
        <v>103</v>
      </c>
      <c r="K810" s="912" t="s">
        <v>828</v>
      </c>
      <c r="L810" s="915">
        <v>27.8</v>
      </c>
      <c r="M810" s="915">
        <v>19.899999999999999</v>
      </c>
      <c r="N810" s="915">
        <v>1.3969849246231101</v>
      </c>
      <c r="O810" s="912" t="s">
        <v>180</v>
      </c>
      <c r="P810" s="912" t="s">
        <v>805</v>
      </c>
      <c r="Q810" s="912" t="s">
        <v>180</v>
      </c>
      <c r="R810" s="912">
        <v>191</v>
      </c>
      <c r="AJ810" s="918">
        <v>32.594787080368803</v>
      </c>
      <c r="AK810" s="918">
        <v>15.3042944298106</v>
      </c>
      <c r="AM810" s="919">
        <v>50.82662630322023</v>
      </c>
    </row>
    <row r="811" spans="1:39" x14ac:dyDescent="0.4">
      <c r="A811" s="912">
        <v>61985</v>
      </c>
      <c r="B811" s="912" t="s">
        <v>1644</v>
      </c>
      <c r="C811" s="913">
        <v>43830</v>
      </c>
      <c r="D811" s="912">
        <v>2019</v>
      </c>
      <c r="E811" s="912" t="s">
        <v>1</v>
      </c>
      <c r="F811" s="912" t="s">
        <v>46</v>
      </c>
      <c r="G811" s="912">
        <v>37.152621000000003</v>
      </c>
      <c r="H811" s="912">
        <v>-76.901680999999996</v>
      </c>
      <c r="I811" s="914">
        <v>4.3264545661999998</v>
      </c>
      <c r="J811" s="912" t="s">
        <v>103</v>
      </c>
      <c r="K811" s="912" t="s">
        <v>828</v>
      </c>
      <c r="L811" s="915">
        <v>210.9</v>
      </c>
      <c r="M811" s="915">
        <v>142.4</v>
      </c>
      <c r="N811" s="915">
        <v>1.4810393258426899</v>
      </c>
      <c r="O811" s="912" t="s">
        <v>180</v>
      </c>
      <c r="P811" s="912" t="s">
        <v>805</v>
      </c>
      <c r="Q811" s="912" t="s">
        <v>180</v>
      </c>
      <c r="R811" s="912">
        <v>181</v>
      </c>
      <c r="AJ811" s="918">
        <v>20.037471512814399</v>
      </c>
      <c r="AK811" s="918">
        <v>15.3042944298106</v>
      </c>
      <c r="AM811" s="919">
        <v>31.318597873422235</v>
      </c>
    </row>
    <row r="812" spans="1:39" x14ac:dyDescent="0.4">
      <c r="A812" s="912">
        <v>62382</v>
      </c>
      <c r="B812" s="912" t="s">
        <v>1645</v>
      </c>
      <c r="C812" s="913">
        <v>43738</v>
      </c>
      <c r="D812" s="912">
        <v>2019</v>
      </c>
      <c r="E812" s="912" t="s">
        <v>6</v>
      </c>
      <c r="F812" s="912" t="s">
        <v>50</v>
      </c>
      <c r="G812" s="912">
        <v>44.225870999999998</v>
      </c>
      <c r="H812" s="912">
        <v>-73.247050999999999</v>
      </c>
      <c r="I812" s="914">
        <v>3.6529367580000001</v>
      </c>
      <c r="J812" s="912" t="s">
        <v>103</v>
      </c>
      <c r="K812" s="912" t="s">
        <v>828</v>
      </c>
      <c r="L812" s="915">
        <v>6.3179999999999996</v>
      </c>
      <c r="M812" s="915">
        <v>5.0010000000000003</v>
      </c>
      <c r="N812" s="915">
        <v>1.26334733053389</v>
      </c>
      <c r="O812" s="912" t="s">
        <v>180</v>
      </c>
      <c r="P812" s="912" t="s">
        <v>805</v>
      </c>
      <c r="R812" s="912">
        <v>180</v>
      </c>
      <c r="S812" s="916" t="s">
        <v>907</v>
      </c>
      <c r="T812" s="916" t="s">
        <v>911</v>
      </c>
      <c r="U812" s="912">
        <v>2019</v>
      </c>
      <c r="V812" s="912">
        <v>2</v>
      </c>
      <c r="W812" s="912">
        <v>8</v>
      </c>
      <c r="AJ812" s="918">
        <v>31.709481780695</v>
      </c>
      <c r="AK812" s="918">
        <v>11.6159241188432</v>
      </c>
    </row>
    <row r="813" spans="1:39" x14ac:dyDescent="0.4">
      <c r="A813" s="912">
        <v>62381</v>
      </c>
      <c r="B813" s="912" t="s">
        <v>1646</v>
      </c>
      <c r="C813" s="913">
        <v>43738</v>
      </c>
      <c r="D813" s="912">
        <v>2019</v>
      </c>
      <c r="E813" s="912" t="s">
        <v>6</v>
      </c>
      <c r="F813" s="912" t="s">
        <v>50</v>
      </c>
      <c r="G813" s="912">
        <v>44.657791000000003</v>
      </c>
      <c r="H813" s="912">
        <v>-73.179681000000002</v>
      </c>
      <c r="I813" s="914">
        <v>3.6313449771999999</v>
      </c>
      <c r="J813" s="912" t="s">
        <v>103</v>
      </c>
      <c r="K813" s="912" t="s">
        <v>828</v>
      </c>
      <c r="L813" s="915">
        <v>7</v>
      </c>
      <c r="M813" s="915">
        <v>5.0010000000000003</v>
      </c>
      <c r="N813" s="915">
        <v>1.3997200559887999</v>
      </c>
      <c r="O813" s="912" t="s">
        <v>831</v>
      </c>
      <c r="P813" s="912" t="s">
        <v>831</v>
      </c>
      <c r="Q813" s="912">
        <v>25</v>
      </c>
      <c r="R813" s="912">
        <v>180</v>
      </c>
      <c r="S813" s="916" t="s">
        <v>907</v>
      </c>
      <c r="T813" s="916" t="s">
        <v>911</v>
      </c>
      <c r="U813" s="912">
        <v>2019</v>
      </c>
      <c r="V813" s="912">
        <v>2</v>
      </c>
      <c r="W813" s="912">
        <v>8</v>
      </c>
      <c r="AJ813" s="918">
        <v>29.179853640589901</v>
      </c>
      <c r="AK813" s="918">
        <v>11.6159241188432</v>
      </c>
    </row>
  </sheetData>
  <autoFilter ref="A1:AM813"/>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tabColor theme="9" tint="0.39997558519241921"/>
  </sheetPr>
  <dimension ref="A1:W35"/>
  <sheetViews>
    <sheetView zoomScale="80" zoomScaleNormal="80" zoomScalePageLayoutView="75" workbookViewId="0"/>
  </sheetViews>
  <sheetFormatPr defaultColWidth="8.71875" defaultRowHeight="12.3" x14ac:dyDescent="0.4"/>
  <cols>
    <col min="1" max="1" width="26.71875" customWidth="1"/>
    <col min="2" max="23" width="6" customWidth="1"/>
  </cols>
  <sheetData>
    <row r="1" spans="1:23" ht="14.4" x14ac:dyDescent="0.55000000000000004">
      <c r="A1" s="3" t="s">
        <v>526</v>
      </c>
      <c r="B1" s="3"/>
      <c r="C1" s="3"/>
      <c r="D1" s="1"/>
      <c r="E1" s="1"/>
      <c r="F1" s="1"/>
      <c r="G1" s="1"/>
      <c r="H1" s="1"/>
      <c r="I1" s="1"/>
      <c r="J1" s="1"/>
      <c r="K1" s="1"/>
      <c r="L1" s="1"/>
      <c r="M1" s="1"/>
      <c r="N1" s="1"/>
      <c r="O1" s="1"/>
      <c r="P1" s="1"/>
      <c r="Q1" s="1"/>
      <c r="R1" s="1"/>
      <c r="S1" s="1"/>
      <c r="T1" s="1"/>
      <c r="U1" s="1"/>
      <c r="V1" s="1"/>
      <c r="W1" s="1"/>
    </row>
    <row r="2" spans="1:23" ht="14.4" x14ac:dyDescent="0.55000000000000004">
      <c r="B2" s="3"/>
      <c r="C2" s="3"/>
      <c r="D2" s="1"/>
      <c r="E2" s="1"/>
      <c r="F2" s="1"/>
      <c r="G2" s="1"/>
      <c r="H2" s="1"/>
      <c r="I2" s="1"/>
      <c r="J2" s="1"/>
      <c r="K2" s="1"/>
      <c r="L2" s="1"/>
      <c r="M2" s="1"/>
      <c r="N2" s="1"/>
      <c r="O2" s="1"/>
      <c r="P2" s="1"/>
      <c r="Q2" s="1"/>
      <c r="R2" s="1"/>
      <c r="S2" s="1"/>
      <c r="T2" s="1"/>
      <c r="U2" s="1"/>
      <c r="V2" s="1"/>
      <c r="W2" s="1"/>
    </row>
    <row r="3" spans="1:23" ht="14.4" x14ac:dyDescent="0.55000000000000004">
      <c r="A3" s="3"/>
      <c r="B3" s="3"/>
      <c r="C3" s="3"/>
      <c r="D3" s="1"/>
      <c r="E3" s="1"/>
      <c r="F3" s="1"/>
      <c r="G3" s="1"/>
      <c r="H3" s="1"/>
      <c r="I3" s="1"/>
      <c r="J3" s="1"/>
      <c r="K3" s="1"/>
      <c r="L3" s="1"/>
      <c r="M3" s="1"/>
      <c r="N3" s="1"/>
      <c r="O3" s="1"/>
      <c r="P3" s="1"/>
      <c r="Q3" s="1"/>
      <c r="R3" s="1"/>
      <c r="S3" s="1"/>
      <c r="T3" s="1"/>
      <c r="U3" s="1"/>
      <c r="V3" s="1"/>
      <c r="W3" s="1"/>
    </row>
    <row r="4" spans="1:23" ht="14.4" x14ac:dyDescent="0.55000000000000004">
      <c r="A4" s="3"/>
      <c r="B4" s="3"/>
      <c r="C4" s="3"/>
      <c r="D4" s="1"/>
      <c r="E4" s="1"/>
      <c r="F4" s="1"/>
      <c r="G4" s="1"/>
      <c r="H4" s="1"/>
      <c r="I4" s="1"/>
      <c r="J4" s="1"/>
      <c r="K4" s="1"/>
      <c r="L4" s="1"/>
      <c r="M4" s="1"/>
      <c r="N4" s="1"/>
      <c r="O4" s="1"/>
      <c r="P4" s="1"/>
      <c r="Q4" s="1"/>
      <c r="R4" s="1"/>
      <c r="S4" s="1"/>
      <c r="T4" s="1"/>
      <c r="U4" s="1"/>
      <c r="V4" s="1"/>
      <c r="W4" s="1"/>
    </row>
    <row r="5" spans="1:23" ht="14.4" x14ac:dyDescent="0.55000000000000004">
      <c r="A5" s="3"/>
      <c r="B5" s="3"/>
      <c r="C5" s="3"/>
      <c r="D5" s="1"/>
      <c r="E5" s="1"/>
      <c r="F5" s="1"/>
      <c r="G5" s="1"/>
      <c r="H5" s="1"/>
      <c r="I5" s="1"/>
      <c r="J5" s="1"/>
      <c r="K5" s="1"/>
      <c r="L5" s="1"/>
      <c r="M5" s="1"/>
      <c r="N5" s="1"/>
      <c r="O5" s="1"/>
      <c r="P5" s="1"/>
      <c r="Q5" s="1"/>
      <c r="R5" s="1"/>
      <c r="S5" s="1"/>
      <c r="T5" s="1"/>
      <c r="U5" s="1"/>
      <c r="V5" s="1"/>
      <c r="W5" s="1"/>
    </row>
    <row r="6" spans="1:23" ht="14.4" x14ac:dyDescent="0.55000000000000004">
      <c r="A6" s="3"/>
      <c r="B6" s="3"/>
      <c r="C6" s="3"/>
      <c r="D6" s="1"/>
      <c r="E6" s="1"/>
      <c r="F6" s="1"/>
      <c r="G6" s="1"/>
      <c r="H6" s="1"/>
      <c r="I6" s="1"/>
      <c r="J6" s="1"/>
      <c r="K6" s="1"/>
      <c r="L6" s="1"/>
      <c r="M6" s="1"/>
      <c r="N6" s="1"/>
      <c r="O6" s="1"/>
      <c r="P6" s="1"/>
      <c r="Q6" s="1"/>
      <c r="R6" s="1"/>
      <c r="S6" s="1"/>
      <c r="T6" s="1"/>
      <c r="U6" s="1"/>
      <c r="V6" s="1"/>
      <c r="W6" s="1"/>
    </row>
    <row r="7" spans="1:23" ht="14.4" x14ac:dyDescent="0.55000000000000004">
      <c r="A7" s="3"/>
      <c r="B7" s="3"/>
      <c r="C7" s="3"/>
      <c r="D7" s="1"/>
      <c r="E7" s="1"/>
      <c r="F7" s="1"/>
      <c r="G7" s="1"/>
      <c r="H7" s="1"/>
      <c r="I7" s="1"/>
      <c r="J7" s="1"/>
      <c r="K7" s="1"/>
      <c r="L7" s="1"/>
      <c r="M7" s="1"/>
      <c r="N7" s="1"/>
      <c r="O7" s="1"/>
      <c r="P7" s="1"/>
      <c r="Q7" s="1"/>
      <c r="R7" s="1"/>
      <c r="S7" s="1"/>
      <c r="T7" s="1"/>
      <c r="U7" s="1"/>
      <c r="V7" s="1"/>
      <c r="W7" s="1"/>
    </row>
    <row r="8" spans="1:23" ht="14.4" x14ac:dyDescent="0.55000000000000004">
      <c r="A8" s="3"/>
      <c r="B8" s="3"/>
      <c r="C8" s="3"/>
      <c r="D8" s="1"/>
      <c r="E8" s="1"/>
      <c r="F8" s="1"/>
      <c r="G8" s="1"/>
      <c r="H8" s="1"/>
      <c r="I8" s="1"/>
      <c r="J8" s="1"/>
      <c r="K8" s="1"/>
      <c r="L8" s="1"/>
      <c r="M8" s="1"/>
      <c r="N8" s="1"/>
      <c r="O8" s="1"/>
      <c r="P8" s="1"/>
      <c r="Q8" s="1"/>
      <c r="R8" s="1"/>
      <c r="S8" s="1"/>
      <c r="T8" s="1"/>
      <c r="U8" s="1"/>
      <c r="V8" s="1"/>
      <c r="W8" s="1"/>
    </row>
    <row r="9" spans="1:23" ht="14.4" x14ac:dyDescent="0.55000000000000004">
      <c r="A9" s="3"/>
      <c r="B9" s="3"/>
      <c r="C9" s="3"/>
      <c r="D9" s="1"/>
      <c r="E9" s="1"/>
      <c r="F9" s="1"/>
      <c r="G9" s="1"/>
      <c r="H9" s="1"/>
      <c r="I9" s="1"/>
      <c r="J9" s="1"/>
      <c r="K9" s="1"/>
      <c r="L9" s="1"/>
      <c r="M9" s="1"/>
      <c r="N9" s="1"/>
      <c r="O9" s="1"/>
      <c r="P9" s="1"/>
      <c r="Q9" s="1"/>
      <c r="R9" s="1"/>
      <c r="S9" s="1"/>
      <c r="T9" s="1"/>
      <c r="U9" s="1"/>
      <c r="V9" s="1"/>
      <c r="W9" s="1"/>
    </row>
    <row r="10" spans="1:23" ht="14.4" x14ac:dyDescent="0.55000000000000004">
      <c r="A10" s="3"/>
      <c r="B10" s="3"/>
      <c r="C10" s="3"/>
      <c r="D10" s="1"/>
      <c r="E10" s="1"/>
      <c r="F10" s="1"/>
      <c r="G10" s="1"/>
      <c r="H10" s="1"/>
      <c r="I10" s="1"/>
      <c r="J10" s="1"/>
      <c r="K10" s="1"/>
      <c r="L10" s="1"/>
      <c r="M10" s="1"/>
      <c r="N10" s="1"/>
      <c r="O10" s="1"/>
      <c r="P10" s="1"/>
      <c r="Q10" s="1"/>
      <c r="R10" s="1"/>
      <c r="S10" s="1"/>
      <c r="T10" s="1"/>
      <c r="U10" s="1"/>
      <c r="V10" s="1"/>
      <c r="W10" s="1"/>
    </row>
    <row r="11" spans="1:23" ht="14.4" x14ac:dyDescent="0.55000000000000004">
      <c r="A11" s="3"/>
      <c r="B11" s="3"/>
      <c r="C11" s="3"/>
      <c r="D11" s="1"/>
      <c r="E11" s="1"/>
      <c r="F11" s="1"/>
      <c r="G11" s="1"/>
      <c r="H11" s="1"/>
      <c r="I11" s="1"/>
      <c r="J11" s="1"/>
      <c r="K11" s="1"/>
      <c r="L11" s="1"/>
      <c r="M11" s="1"/>
      <c r="N11" s="1"/>
      <c r="O11" s="1"/>
      <c r="P11" s="1"/>
      <c r="Q11" s="1"/>
      <c r="R11" s="1"/>
      <c r="S11" s="1"/>
      <c r="T11" s="1"/>
      <c r="U11" s="1"/>
      <c r="V11" s="1"/>
      <c r="W11" s="1"/>
    </row>
    <row r="12" spans="1:23" ht="14.4" x14ac:dyDescent="0.55000000000000004">
      <c r="A12" s="3"/>
      <c r="B12" s="3"/>
      <c r="C12" s="3"/>
      <c r="D12" s="1"/>
      <c r="E12" s="1"/>
      <c r="F12" s="1"/>
      <c r="G12" s="1"/>
      <c r="H12" s="1"/>
      <c r="I12" s="1"/>
      <c r="J12" s="1"/>
      <c r="K12" s="1"/>
      <c r="L12" s="1"/>
      <c r="M12" s="1"/>
      <c r="N12" s="1"/>
      <c r="O12" s="1"/>
      <c r="P12" s="1"/>
      <c r="Q12" s="1"/>
      <c r="R12" s="1"/>
      <c r="S12" s="1"/>
      <c r="T12" s="1"/>
      <c r="U12" s="1"/>
      <c r="V12" s="1"/>
      <c r="W12" s="1"/>
    </row>
    <row r="13" spans="1:23" ht="14.4" x14ac:dyDescent="0.55000000000000004">
      <c r="A13" s="3"/>
      <c r="B13" s="3"/>
      <c r="C13" s="3"/>
      <c r="D13" s="1"/>
      <c r="E13" s="1"/>
      <c r="F13" s="1"/>
      <c r="G13" s="1"/>
      <c r="H13" s="1"/>
      <c r="I13" s="1"/>
      <c r="J13" s="1"/>
      <c r="K13" s="1"/>
      <c r="L13" s="1"/>
      <c r="M13" s="1"/>
      <c r="N13" s="1"/>
      <c r="O13" s="1"/>
      <c r="P13" s="1"/>
      <c r="Q13" s="1"/>
      <c r="R13" s="1"/>
      <c r="S13" s="1"/>
      <c r="T13" s="1"/>
      <c r="U13" s="1"/>
      <c r="V13" s="1"/>
      <c r="W13" s="1"/>
    </row>
    <row r="14" spans="1:23" ht="14.4" x14ac:dyDescent="0.55000000000000004">
      <c r="A14" s="3"/>
      <c r="B14" s="3"/>
      <c r="C14" s="3"/>
      <c r="D14" s="1"/>
      <c r="E14" s="1"/>
      <c r="F14" s="1"/>
      <c r="G14" s="1"/>
      <c r="H14" s="1"/>
      <c r="I14" s="1"/>
      <c r="J14" s="1"/>
      <c r="K14" s="1"/>
      <c r="L14" s="1"/>
      <c r="M14" s="1"/>
      <c r="N14" s="1"/>
      <c r="O14" s="1"/>
      <c r="P14" s="1"/>
      <c r="Q14" s="1"/>
      <c r="R14" s="1"/>
      <c r="S14" s="1"/>
      <c r="T14" s="1"/>
      <c r="U14" s="1"/>
      <c r="V14" s="1"/>
      <c r="W14" s="1"/>
    </row>
    <row r="15" spans="1:23" ht="14.4" x14ac:dyDescent="0.55000000000000004">
      <c r="A15" s="3"/>
      <c r="B15" s="3"/>
      <c r="C15" s="3"/>
      <c r="D15" s="1"/>
      <c r="E15" s="1"/>
      <c r="F15" s="1"/>
      <c r="G15" s="1"/>
      <c r="H15" s="1"/>
      <c r="I15" s="1"/>
      <c r="J15" s="1"/>
      <c r="K15" s="1"/>
      <c r="L15" s="1"/>
      <c r="M15" s="1"/>
      <c r="N15" s="1"/>
      <c r="O15" s="1"/>
      <c r="P15" s="1"/>
      <c r="Q15" s="1"/>
      <c r="R15" s="1"/>
      <c r="S15" s="1"/>
      <c r="T15" s="1"/>
      <c r="U15" s="1"/>
      <c r="V15" s="1"/>
      <c r="W15" s="1"/>
    </row>
    <row r="16" spans="1:23" ht="14.4" x14ac:dyDescent="0.55000000000000004">
      <c r="A16" s="3"/>
      <c r="B16" s="3"/>
      <c r="C16" s="3"/>
      <c r="D16" s="1"/>
      <c r="E16" s="1"/>
      <c r="F16" s="1"/>
      <c r="G16" s="1"/>
      <c r="H16" s="1"/>
      <c r="I16" s="1"/>
      <c r="J16" s="1"/>
      <c r="K16" s="1"/>
      <c r="L16" s="1"/>
      <c r="M16" s="1"/>
      <c r="N16" s="1"/>
      <c r="O16" s="1"/>
      <c r="P16" s="1"/>
      <c r="Q16" s="1"/>
      <c r="R16" s="1"/>
      <c r="S16" s="1"/>
      <c r="T16" s="1"/>
      <c r="U16" s="1"/>
      <c r="V16" s="1"/>
      <c r="W16" s="1"/>
    </row>
    <row r="17" spans="1:23" ht="14.4" x14ac:dyDescent="0.55000000000000004">
      <c r="A17" s="3"/>
      <c r="B17" s="3"/>
      <c r="C17" s="3"/>
      <c r="D17" s="1"/>
      <c r="E17" s="1"/>
      <c r="F17" s="1"/>
      <c r="G17" s="1"/>
      <c r="H17" s="1"/>
      <c r="I17" s="1"/>
      <c r="J17" s="1"/>
      <c r="K17" s="1"/>
      <c r="L17" s="1"/>
      <c r="M17" s="1"/>
      <c r="N17" s="1"/>
      <c r="O17" s="1"/>
      <c r="P17" s="1"/>
      <c r="Q17" s="1"/>
      <c r="R17" s="1"/>
      <c r="S17" s="1"/>
      <c r="T17" s="1"/>
      <c r="U17" s="1"/>
      <c r="V17" s="1"/>
      <c r="W17" s="1"/>
    </row>
    <row r="18" spans="1:23" ht="14.4" x14ac:dyDescent="0.55000000000000004">
      <c r="A18" s="3"/>
      <c r="B18" s="3"/>
      <c r="C18" s="3"/>
      <c r="D18" s="1"/>
      <c r="E18" s="1"/>
      <c r="F18" s="1"/>
      <c r="G18" s="1"/>
      <c r="H18" s="1"/>
      <c r="I18" s="1"/>
      <c r="J18" s="1"/>
      <c r="K18" s="1"/>
      <c r="L18" s="1"/>
      <c r="M18" s="1"/>
      <c r="N18" s="1"/>
      <c r="O18" s="1"/>
      <c r="P18" s="1"/>
      <c r="Q18" s="1"/>
      <c r="R18" s="1"/>
      <c r="S18" s="1"/>
      <c r="T18" s="1"/>
      <c r="U18" s="1"/>
      <c r="V18" s="1"/>
      <c r="W18" s="1"/>
    </row>
    <row r="19" spans="1:23" ht="14.4" x14ac:dyDescent="0.55000000000000004">
      <c r="A19" s="3"/>
      <c r="B19" s="3"/>
      <c r="C19" s="3"/>
      <c r="D19" s="1"/>
      <c r="E19" s="1"/>
      <c r="F19" s="1"/>
      <c r="G19" s="1"/>
      <c r="H19" s="1"/>
      <c r="I19" s="1"/>
      <c r="J19" s="1"/>
      <c r="K19" s="1"/>
      <c r="L19" s="1"/>
      <c r="M19" s="1"/>
      <c r="N19" s="1"/>
      <c r="O19" s="1"/>
      <c r="P19" s="1"/>
      <c r="Q19" s="1"/>
      <c r="R19" s="1"/>
      <c r="S19" s="1"/>
      <c r="T19" s="1"/>
      <c r="U19" s="1"/>
      <c r="V19" s="1"/>
      <c r="W19" s="1"/>
    </row>
    <row r="20" spans="1:23" ht="14.4" x14ac:dyDescent="0.55000000000000004">
      <c r="A20" s="3"/>
      <c r="B20" s="3"/>
      <c r="C20" s="3"/>
      <c r="D20" s="1"/>
      <c r="E20" s="1"/>
      <c r="F20" s="1"/>
      <c r="G20" s="1"/>
      <c r="H20" s="1"/>
      <c r="I20" s="1"/>
      <c r="J20" s="1"/>
      <c r="K20" s="1"/>
      <c r="L20" s="1"/>
      <c r="M20" s="1"/>
      <c r="N20" s="1"/>
      <c r="O20" s="1"/>
      <c r="P20" s="1"/>
      <c r="Q20" s="1"/>
      <c r="R20" s="1"/>
      <c r="S20" s="1"/>
      <c r="T20" s="1"/>
      <c r="U20" s="1"/>
      <c r="V20" s="1"/>
      <c r="W20" s="1"/>
    </row>
    <row r="21" spans="1:23" ht="14.4" x14ac:dyDescent="0.55000000000000004">
      <c r="A21" s="27" t="s">
        <v>53</v>
      </c>
      <c r="B21" s="3"/>
      <c r="C21" s="3"/>
      <c r="D21" s="1"/>
      <c r="E21" s="1"/>
      <c r="F21" s="1"/>
      <c r="G21" s="1"/>
      <c r="H21" s="1"/>
      <c r="I21" s="1"/>
      <c r="J21" s="1"/>
      <c r="K21" s="1"/>
      <c r="L21" s="1"/>
      <c r="M21" s="1"/>
      <c r="N21" s="1"/>
      <c r="O21" s="1"/>
      <c r="P21" s="1"/>
      <c r="Q21" s="1"/>
      <c r="R21" s="1"/>
      <c r="S21" s="1"/>
      <c r="T21" s="1"/>
      <c r="U21" s="1"/>
      <c r="V21" s="1"/>
      <c r="W21" s="1"/>
    </row>
    <row r="22" spans="1:23" x14ac:dyDescent="0.4">
      <c r="A22" s="22"/>
      <c r="B22" s="22"/>
      <c r="C22" s="22"/>
      <c r="D22" s="1"/>
      <c r="E22" s="1"/>
      <c r="F22" s="1"/>
      <c r="G22" s="1"/>
      <c r="H22" s="1"/>
      <c r="I22" s="1"/>
      <c r="J22" s="1"/>
      <c r="K22" s="1"/>
      <c r="L22" s="1"/>
      <c r="M22" s="1"/>
      <c r="N22" s="1"/>
      <c r="O22" s="1"/>
      <c r="P22" s="1"/>
      <c r="Q22" s="1"/>
      <c r="R22" s="1"/>
      <c r="S22" s="1"/>
      <c r="T22" s="1"/>
      <c r="U22" s="1"/>
      <c r="V22" s="1"/>
      <c r="W22" s="1"/>
    </row>
    <row r="23" spans="1:23" x14ac:dyDescent="0.4">
      <c r="A23" s="23"/>
      <c r="B23" s="844" t="s">
        <v>453</v>
      </c>
      <c r="C23" s="845"/>
      <c r="D23" s="845"/>
      <c r="E23" s="845"/>
      <c r="F23" s="845"/>
      <c r="G23" s="845"/>
      <c r="H23" s="845"/>
      <c r="I23" s="845"/>
      <c r="J23" s="845"/>
      <c r="K23" s="845"/>
      <c r="L23" s="845"/>
      <c r="M23" s="845"/>
      <c r="N23" s="845"/>
      <c r="O23" s="845"/>
      <c r="P23" s="845"/>
      <c r="Q23" s="845"/>
      <c r="R23" s="845"/>
      <c r="S23" s="845"/>
      <c r="T23" s="845"/>
      <c r="U23" s="845"/>
      <c r="V23" s="845"/>
      <c r="W23" s="846"/>
    </row>
    <row r="24" spans="1:23" x14ac:dyDescent="0.4">
      <c r="A24" s="46" t="s">
        <v>27</v>
      </c>
      <c r="B24" s="57">
        <v>1998</v>
      </c>
      <c r="C24" s="58">
        <v>1999</v>
      </c>
      <c r="D24" s="58">
        <v>2000</v>
      </c>
      <c r="E24" s="58">
        <v>2001</v>
      </c>
      <c r="F24" s="58">
        <v>2002</v>
      </c>
      <c r="G24" s="58">
        <v>2003</v>
      </c>
      <c r="H24" s="58">
        <v>2004</v>
      </c>
      <c r="I24" s="58">
        <v>2005</v>
      </c>
      <c r="J24" s="58">
        <v>2006</v>
      </c>
      <c r="K24" s="58">
        <v>2007</v>
      </c>
      <c r="L24" s="58">
        <v>2008</v>
      </c>
      <c r="M24" s="58">
        <v>2009</v>
      </c>
      <c r="N24" s="58">
        <v>2010</v>
      </c>
      <c r="O24" s="58">
        <v>2011</v>
      </c>
      <c r="P24" s="58">
        <v>2012</v>
      </c>
      <c r="Q24" s="58">
        <v>2013</v>
      </c>
      <c r="R24" s="58">
        <v>2014</v>
      </c>
      <c r="S24" s="58">
        <v>2015</v>
      </c>
      <c r="T24" s="58">
        <v>2016</v>
      </c>
      <c r="U24" s="58">
        <v>2017</v>
      </c>
      <c r="V24" s="58">
        <v>2018</v>
      </c>
      <c r="W24" s="59">
        <v>2019</v>
      </c>
    </row>
    <row r="25" spans="1:23" x14ac:dyDescent="0.4">
      <c r="A25" s="41" t="s">
        <v>9</v>
      </c>
      <c r="B25" s="47">
        <v>0.14232</v>
      </c>
      <c r="C25" s="40">
        <v>0.88527</v>
      </c>
      <c r="D25" s="40">
        <v>7.0854999999999987E-2</v>
      </c>
      <c r="E25" s="40">
        <v>1.6904560000000002</v>
      </c>
      <c r="F25" s="40">
        <v>0.41060800000000008</v>
      </c>
      <c r="G25" s="40">
        <v>1.6648559999999999</v>
      </c>
      <c r="H25" s="40">
        <v>0.39639800000000003</v>
      </c>
      <c r="I25" s="40">
        <v>2.3744150000000004</v>
      </c>
      <c r="J25" s="40">
        <v>2.4534499999999997</v>
      </c>
      <c r="K25" s="40">
        <v>5.2524999999999995</v>
      </c>
      <c r="L25" s="40">
        <v>8.3624349999999978</v>
      </c>
      <c r="M25" s="40">
        <v>10.005193000000007</v>
      </c>
      <c r="N25" s="40">
        <v>5.2199900000000099</v>
      </c>
      <c r="O25" s="40">
        <v>6.8195500000000004</v>
      </c>
      <c r="P25" s="40">
        <v>13.008069999999998</v>
      </c>
      <c r="Q25" s="40">
        <v>1.0865100000000001</v>
      </c>
      <c r="R25" s="40">
        <v>4.8538380000000005</v>
      </c>
      <c r="S25" s="40">
        <v>8.5976500000000016</v>
      </c>
      <c r="T25" s="40">
        <v>8.2026219999999999</v>
      </c>
      <c r="U25" s="40">
        <v>7.016519999999999</v>
      </c>
      <c r="V25" s="40">
        <v>7.5880850000000004</v>
      </c>
      <c r="W25" s="42">
        <v>9.1366499999999995</v>
      </c>
    </row>
    <row r="26" spans="1:23" x14ac:dyDescent="0.4">
      <c r="A26" s="41" t="s">
        <v>446</v>
      </c>
      <c r="B26" s="47">
        <v>0</v>
      </c>
      <c r="C26" s="47">
        <v>0</v>
      </c>
      <c r="D26" s="47">
        <v>0</v>
      </c>
      <c r="E26" s="47">
        <v>0</v>
      </c>
      <c r="F26" s="47">
        <v>0</v>
      </c>
      <c r="G26" s="47">
        <v>0</v>
      </c>
      <c r="H26" s="47">
        <v>0</v>
      </c>
      <c r="I26" s="47">
        <v>0</v>
      </c>
      <c r="J26" s="47">
        <v>0</v>
      </c>
      <c r="K26" s="40">
        <v>7.1728864862385847E-2</v>
      </c>
      <c r="L26" s="40">
        <v>1.3740204199797065E-2</v>
      </c>
      <c r="M26" s="40">
        <v>6.1808240224264351E-2</v>
      </c>
      <c r="N26" s="40">
        <v>0.29891331334240112</v>
      </c>
      <c r="O26" s="40">
        <v>0.65808636504359597</v>
      </c>
      <c r="P26" s="40">
        <v>1.4239927160482875</v>
      </c>
      <c r="Q26" s="40">
        <v>2.5990149539979921</v>
      </c>
      <c r="R26" s="40">
        <v>3.8032093898724484</v>
      </c>
      <c r="S26" s="40">
        <v>3.3652271343043427</v>
      </c>
      <c r="T26" s="40">
        <v>8.1863436137813377</v>
      </c>
      <c r="U26" s="40">
        <v>4.875798792297676</v>
      </c>
      <c r="V26" s="40">
        <v>4.5002895009611175</v>
      </c>
      <c r="W26" s="42">
        <v>6.1717803510353049</v>
      </c>
    </row>
    <row r="27" spans="1:23" x14ac:dyDescent="0.4">
      <c r="A27" s="41" t="s">
        <v>447</v>
      </c>
      <c r="B27" s="47">
        <v>1.6116919195678272E-3</v>
      </c>
      <c r="C27" s="40">
        <v>2.457953912124851E-3</v>
      </c>
      <c r="D27" s="40">
        <v>3.3922735426890741E-3</v>
      </c>
      <c r="E27" s="40">
        <v>9.8742622800720263E-3</v>
      </c>
      <c r="F27" s="40">
        <v>1.9772099407599039E-2</v>
      </c>
      <c r="G27" s="40">
        <v>3.9493616035534196E-2</v>
      </c>
      <c r="H27" s="40">
        <v>5.0215484870708281E-2</v>
      </c>
      <c r="I27" s="40">
        <v>6.8876473826191123E-2</v>
      </c>
      <c r="J27" s="40">
        <v>9.2035301386066401E-2</v>
      </c>
      <c r="K27" s="40">
        <v>0.13137000000000001</v>
      </c>
      <c r="L27" s="40">
        <v>0.24534</v>
      </c>
      <c r="M27" s="40">
        <v>0.32799</v>
      </c>
      <c r="N27" s="40">
        <v>0.50895000000000001</v>
      </c>
      <c r="O27" s="40">
        <v>0.98745000000000005</v>
      </c>
      <c r="P27" s="40">
        <v>1.36242</v>
      </c>
      <c r="Q27" s="40">
        <v>1.65648</v>
      </c>
      <c r="R27" s="40">
        <v>2.02014</v>
      </c>
      <c r="S27" s="40">
        <v>2.8118400000000001</v>
      </c>
      <c r="T27" s="40">
        <v>3.7801499999999999</v>
      </c>
      <c r="U27" s="40">
        <v>3.90978</v>
      </c>
      <c r="V27" s="40">
        <v>4.0341899999999997</v>
      </c>
      <c r="W27" s="42">
        <v>4.2377700000000003</v>
      </c>
    </row>
    <row r="28" spans="1:23" x14ac:dyDescent="0.4">
      <c r="A28" s="41" t="s">
        <v>448</v>
      </c>
      <c r="B28" s="47">
        <v>0.34938700000000006</v>
      </c>
      <c r="C28" s="40">
        <v>0.40942000000000012</v>
      </c>
      <c r="D28" s="40">
        <v>0.17577000000000001</v>
      </c>
      <c r="E28" s="40">
        <v>0.62293999999999783</v>
      </c>
      <c r="F28" s="40">
        <v>0.42131500000000011</v>
      </c>
      <c r="G28" s="40">
        <v>0.33204000000000056</v>
      </c>
      <c r="H28" s="40">
        <v>0.20831499999999997</v>
      </c>
      <c r="I28" s="40">
        <v>0.11469999999999995</v>
      </c>
      <c r="J28" s="40">
        <v>0.41373999999999994</v>
      </c>
      <c r="K28" s="40">
        <v>0.55039500000000086</v>
      </c>
      <c r="L28" s="40">
        <v>0.46920800000000107</v>
      </c>
      <c r="M28" s="40">
        <v>0.68521999999999927</v>
      </c>
      <c r="N28" s="40">
        <v>0.41908600000000101</v>
      </c>
      <c r="O28" s="40">
        <v>0.79734800000000028</v>
      </c>
      <c r="P28" s="40">
        <v>1.1535980000000001</v>
      </c>
      <c r="Q28" s="40">
        <v>1.4553469999999982</v>
      </c>
      <c r="R28" s="40">
        <v>0.64037500000000036</v>
      </c>
      <c r="S28" s="40">
        <v>0.48843700000000034</v>
      </c>
      <c r="T28" s="40">
        <v>0.51510300000000009</v>
      </c>
      <c r="U28" s="40">
        <v>0.52603299999999986</v>
      </c>
      <c r="V28" s="40">
        <v>0.37430000000000002</v>
      </c>
      <c r="W28" s="42">
        <v>0.29297300000000009</v>
      </c>
    </row>
    <row r="29" spans="1:23" x14ac:dyDescent="0.4">
      <c r="A29" s="41" t="s">
        <v>29</v>
      </c>
      <c r="B29" s="47">
        <v>3.0108999999999999</v>
      </c>
      <c r="C29" s="40">
        <v>10.600925</v>
      </c>
      <c r="D29" s="40">
        <v>28.831932999999992</v>
      </c>
      <c r="E29" s="40">
        <v>49.069900000000018</v>
      </c>
      <c r="F29" s="40">
        <v>71.348645000000033</v>
      </c>
      <c r="G29" s="40">
        <v>54.82532599999999</v>
      </c>
      <c r="H29" s="40">
        <v>27.124730000000003</v>
      </c>
      <c r="I29" s="40">
        <v>19.304489999999994</v>
      </c>
      <c r="J29" s="40">
        <v>10.69698</v>
      </c>
      <c r="K29" s="40">
        <v>8.4049359999999993</v>
      </c>
      <c r="L29" s="40">
        <v>10.503952</v>
      </c>
      <c r="M29" s="40">
        <v>12.027425000000001</v>
      </c>
      <c r="N29" s="40">
        <v>7.4865120000000012</v>
      </c>
      <c r="O29" s="40">
        <v>11.867677</v>
      </c>
      <c r="P29" s="40">
        <v>9.4323379999999997</v>
      </c>
      <c r="Q29" s="40">
        <v>7.8321979999999982</v>
      </c>
      <c r="R29" s="40">
        <v>8.9305099999999982</v>
      </c>
      <c r="S29" s="40">
        <v>6.2895999999999992</v>
      </c>
      <c r="T29" s="40">
        <v>9.1366999999999994</v>
      </c>
      <c r="U29" s="40">
        <v>12.02112</v>
      </c>
      <c r="V29" s="40">
        <v>20.592391999999997</v>
      </c>
      <c r="W29" s="42">
        <v>8.3742070000000002</v>
      </c>
    </row>
    <row r="30" spans="1:23" x14ac:dyDescent="0.4">
      <c r="A30" s="41" t="s">
        <v>30</v>
      </c>
      <c r="B30" s="47">
        <v>7.0499999999999993E-2</v>
      </c>
      <c r="C30" s="40">
        <v>0.37119999999999997</v>
      </c>
      <c r="D30" s="40">
        <v>0.18049999999999999</v>
      </c>
      <c r="E30" s="40">
        <v>6.0000000000000001E-3</v>
      </c>
      <c r="F30" s="40">
        <v>0.5242</v>
      </c>
      <c r="G30" s="40">
        <v>0.09</v>
      </c>
      <c r="H30" s="40">
        <v>0.74199999999999999</v>
      </c>
      <c r="I30" s="40">
        <v>0.37269999999999998</v>
      </c>
      <c r="J30" s="40">
        <v>0.60470000000000002</v>
      </c>
      <c r="K30" s="40">
        <v>1.513504</v>
      </c>
      <c r="L30" s="40">
        <v>1.591</v>
      </c>
      <c r="M30" s="40">
        <v>3.6486000000000001</v>
      </c>
      <c r="N30" s="40">
        <v>6.0142980000000001</v>
      </c>
      <c r="O30" s="40">
        <v>1.7349989999999997</v>
      </c>
      <c r="P30" s="40">
        <v>4.76</v>
      </c>
      <c r="Q30" s="40">
        <v>1.6259999999999999</v>
      </c>
      <c r="R30" s="40">
        <v>0.1062</v>
      </c>
      <c r="S30" s="40">
        <v>5.4999999999999997E-3</v>
      </c>
      <c r="T30" s="40">
        <v>0</v>
      </c>
      <c r="U30" s="40">
        <v>0</v>
      </c>
      <c r="V30" s="40">
        <v>0</v>
      </c>
      <c r="W30" s="42">
        <v>1.7000000000000001E-2</v>
      </c>
    </row>
    <row r="31" spans="1:23" x14ac:dyDescent="0.4">
      <c r="A31" s="41" t="s">
        <v>449</v>
      </c>
      <c r="B31" s="47">
        <v>0.22326000000000015</v>
      </c>
      <c r="C31" s="40">
        <v>0.30192300000000022</v>
      </c>
      <c r="D31" s="40">
        <v>1.3280019999999975</v>
      </c>
      <c r="E31" s="40">
        <v>0.81379999999999864</v>
      </c>
      <c r="F31" s="40">
        <v>1.1791500000000001</v>
      </c>
      <c r="G31" s="40">
        <v>0.40589999999999993</v>
      </c>
      <c r="H31" s="40">
        <v>0.52299999999999991</v>
      </c>
      <c r="I31" s="40">
        <v>0.25427000000000016</v>
      </c>
      <c r="J31" s="40">
        <v>0.34359800000000013</v>
      </c>
      <c r="K31" s="40">
        <v>0.368585</v>
      </c>
      <c r="L31" s="40">
        <v>0.139101</v>
      </c>
      <c r="M31" s="40">
        <v>0.25168499999999994</v>
      </c>
      <c r="N31" s="40">
        <v>1.180099999999999</v>
      </c>
      <c r="O31" s="40">
        <v>0.84027499999999988</v>
      </c>
      <c r="P31" s="40">
        <v>0.30298000000000008</v>
      </c>
      <c r="Q31" s="40">
        <v>0.13758999999999993</v>
      </c>
      <c r="R31" s="40">
        <v>0.18594799999999997</v>
      </c>
      <c r="S31" s="40">
        <v>0.18570000000000003</v>
      </c>
      <c r="T31" s="40">
        <v>1.4262999999999999</v>
      </c>
      <c r="U31" s="40">
        <v>0.10734999999999995</v>
      </c>
      <c r="V31" s="40">
        <v>7.1599999999999997E-2</v>
      </c>
      <c r="W31" s="42">
        <v>8.539999999999999E-2</v>
      </c>
    </row>
    <row r="32" spans="1:23" x14ac:dyDescent="0.4">
      <c r="A32" s="333" t="s">
        <v>31</v>
      </c>
      <c r="B32" s="50">
        <f>SUM(B25:B31)</f>
        <v>3.7979786919195679</v>
      </c>
      <c r="C32" s="466">
        <f t="shared" ref="C32:W32" si="0">SUM(C25:C31)</f>
        <v>12.571195953912126</v>
      </c>
      <c r="D32" s="466">
        <f t="shared" si="0"/>
        <v>30.590452273542677</v>
      </c>
      <c r="E32" s="466">
        <f t="shared" si="0"/>
        <v>52.212970262280088</v>
      </c>
      <c r="F32" s="466">
        <f t="shared" si="0"/>
        <v>73.903690099407626</v>
      </c>
      <c r="G32" s="466">
        <f t="shared" si="0"/>
        <v>57.357615616035531</v>
      </c>
      <c r="H32" s="466">
        <f t="shared" si="0"/>
        <v>29.044658484870713</v>
      </c>
      <c r="I32" s="466">
        <f t="shared" si="0"/>
        <v>22.489451473826186</v>
      </c>
      <c r="J32" s="466">
        <f t="shared" si="0"/>
        <v>14.604503301386066</v>
      </c>
      <c r="K32" s="466">
        <f t="shared" si="0"/>
        <v>16.293018864862386</v>
      </c>
      <c r="L32" s="466">
        <f t="shared" si="0"/>
        <v>21.324776204199797</v>
      </c>
      <c r="M32" s="466">
        <f t="shared" si="0"/>
        <v>27.007921240224274</v>
      </c>
      <c r="N32" s="466">
        <f t="shared" si="0"/>
        <v>21.127849313342413</v>
      </c>
      <c r="O32" s="466">
        <f t="shared" si="0"/>
        <v>23.705385365043593</v>
      </c>
      <c r="P32" s="466">
        <f t="shared" si="0"/>
        <v>31.443398716048282</v>
      </c>
      <c r="Q32" s="466">
        <f t="shared" si="0"/>
        <v>16.393139953997988</v>
      </c>
      <c r="R32" s="466">
        <f t="shared" si="0"/>
        <v>20.540220389872449</v>
      </c>
      <c r="S32" s="466">
        <f t="shared" si="0"/>
        <v>21.743954134304346</v>
      </c>
      <c r="T32" s="466">
        <f t="shared" si="0"/>
        <v>31.247218613781339</v>
      </c>
      <c r="U32" s="466">
        <f t="shared" si="0"/>
        <v>28.456601792297676</v>
      </c>
      <c r="V32" s="466">
        <f t="shared" si="0"/>
        <v>37.16085650096111</v>
      </c>
      <c r="W32" s="48">
        <f t="shared" si="0"/>
        <v>28.315780351035304</v>
      </c>
    </row>
    <row r="33" spans="1:23" x14ac:dyDescent="0.4">
      <c r="A33" s="80" t="s">
        <v>450</v>
      </c>
      <c r="B33" s="461">
        <f>B26/B32</f>
        <v>0</v>
      </c>
      <c r="C33" s="461">
        <f t="shared" ref="C33:W33" si="1">C26/C32</f>
        <v>0</v>
      </c>
      <c r="D33" s="461">
        <f t="shared" si="1"/>
        <v>0</v>
      </c>
      <c r="E33" s="461">
        <f t="shared" si="1"/>
        <v>0</v>
      </c>
      <c r="F33" s="461">
        <f t="shared" si="1"/>
        <v>0</v>
      </c>
      <c r="G33" s="461">
        <f t="shared" si="1"/>
        <v>0</v>
      </c>
      <c r="H33" s="461">
        <f t="shared" si="1"/>
        <v>0</v>
      </c>
      <c r="I33" s="461">
        <f t="shared" si="1"/>
        <v>0</v>
      </c>
      <c r="J33" s="461">
        <f t="shared" si="1"/>
        <v>0</v>
      </c>
      <c r="K33" s="461">
        <f t="shared" si="1"/>
        <v>4.4024293752630899E-3</v>
      </c>
      <c r="L33" s="461">
        <f t="shared" si="1"/>
        <v>6.4433052277899211E-4</v>
      </c>
      <c r="M33" s="461">
        <f t="shared" si="1"/>
        <v>2.288522677273295E-3</v>
      </c>
      <c r="N33" s="461">
        <f t="shared" si="1"/>
        <v>1.4147834401376333E-2</v>
      </c>
      <c r="O33" s="461">
        <f t="shared" si="1"/>
        <v>2.7761049015217549E-2</v>
      </c>
      <c r="P33" s="461">
        <f t="shared" si="1"/>
        <v>4.5287493534262917E-2</v>
      </c>
      <c r="Q33" s="461">
        <f t="shared" si="1"/>
        <v>0.15854283933958238</v>
      </c>
      <c r="R33" s="461">
        <f t="shared" si="1"/>
        <v>0.18515913255476349</v>
      </c>
      <c r="S33" s="461">
        <f t="shared" si="1"/>
        <v>0.15476610709894723</v>
      </c>
      <c r="T33" s="461">
        <f t="shared" si="1"/>
        <v>0.2619863135649077</v>
      </c>
      <c r="U33" s="461">
        <f t="shared" si="1"/>
        <v>0.17134156874688405</v>
      </c>
      <c r="V33" s="461">
        <f t="shared" si="1"/>
        <v>0.12110295414866781</v>
      </c>
      <c r="W33" s="462">
        <f t="shared" si="1"/>
        <v>0.21796257332564198</v>
      </c>
    </row>
    <row r="34" spans="1:23" x14ac:dyDescent="0.4">
      <c r="A34" s="464" t="s">
        <v>451</v>
      </c>
      <c r="B34" s="463">
        <f>B27/B32</f>
        <v>4.2435517687258235E-4</v>
      </c>
      <c r="C34" s="463">
        <f t="shared" ref="C34:W34" si="2">C27/C32</f>
        <v>1.9552267907811444E-4</v>
      </c>
      <c r="D34" s="463">
        <f t="shared" si="2"/>
        <v>1.1089321309652592E-4</v>
      </c>
      <c r="E34" s="463">
        <f t="shared" si="2"/>
        <v>1.8911512274576403E-4</v>
      </c>
      <c r="F34" s="463">
        <f t="shared" si="2"/>
        <v>2.6753873021771512E-4</v>
      </c>
      <c r="G34" s="463">
        <f t="shared" si="2"/>
        <v>6.8855051960167116E-4</v>
      </c>
      <c r="H34" s="463">
        <f t="shared" si="2"/>
        <v>1.7289060188765998E-3</v>
      </c>
      <c r="I34" s="463">
        <f t="shared" si="2"/>
        <v>3.0626124388294382E-3</v>
      </c>
      <c r="J34" s="463">
        <f t="shared" si="2"/>
        <v>6.3018439920056457E-3</v>
      </c>
      <c r="K34" s="463">
        <f t="shared" si="2"/>
        <v>8.0629624926853351E-3</v>
      </c>
      <c r="L34" s="463">
        <f t="shared" si="2"/>
        <v>1.1504927303841138E-2</v>
      </c>
      <c r="M34" s="463">
        <f t="shared" si="2"/>
        <v>1.2144214916900297E-2</v>
      </c>
      <c r="N34" s="463">
        <f t="shared" si="2"/>
        <v>2.4089058590482933E-2</v>
      </c>
      <c r="O34" s="463">
        <f t="shared" si="2"/>
        <v>4.1655091650866491E-2</v>
      </c>
      <c r="P34" s="463">
        <f t="shared" si="2"/>
        <v>4.3329285498155748E-2</v>
      </c>
      <c r="Q34" s="463">
        <f t="shared" si="2"/>
        <v>0.10104714561385872</v>
      </c>
      <c r="R34" s="463">
        <f t="shared" si="2"/>
        <v>9.8350453970593679E-2</v>
      </c>
      <c r="S34" s="463">
        <f t="shared" si="2"/>
        <v>0.12931594606171015</v>
      </c>
      <c r="T34" s="463">
        <f t="shared" si="2"/>
        <v>0.12097556735282655</v>
      </c>
      <c r="U34" s="463">
        <f t="shared" si="2"/>
        <v>0.13739447979548483</v>
      </c>
      <c r="V34" s="463">
        <f t="shared" si="2"/>
        <v>0.10856019962552967</v>
      </c>
      <c r="W34" s="26">
        <f t="shared" si="2"/>
        <v>0.14966107052193797</v>
      </c>
    </row>
    <row r="35" spans="1:23" x14ac:dyDescent="0.4">
      <c r="A35" s="465" t="s">
        <v>452</v>
      </c>
      <c r="B35" s="44">
        <f>SUM(B26:B27)/B32</f>
        <v>4.2435517687258235E-4</v>
      </c>
      <c r="C35" s="44">
        <f t="shared" ref="C35:W35" si="3">SUM(C26:C27)/C32</f>
        <v>1.9552267907811444E-4</v>
      </c>
      <c r="D35" s="44">
        <f t="shared" si="3"/>
        <v>1.1089321309652592E-4</v>
      </c>
      <c r="E35" s="44">
        <f t="shared" si="3"/>
        <v>1.8911512274576403E-4</v>
      </c>
      <c r="F35" s="44">
        <f t="shared" si="3"/>
        <v>2.6753873021771512E-4</v>
      </c>
      <c r="G35" s="44">
        <f t="shared" si="3"/>
        <v>6.8855051960167116E-4</v>
      </c>
      <c r="H35" s="44">
        <f t="shared" si="3"/>
        <v>1.7289060188765998E-3</v>
      </c>
      <c r="I35" s="44">
        <f t="shared" si="3"/>
        <v>3.0626124388294382E-3</v>
      </c>
      <c r="J35" s="44">
        <f t="shared" si="3"/>
        <v>6.3018439920056457E-3</v>
      </c>
      <c r="K35" s="44">
        <f t="shared" si="3"/>
        <v>1.2465391867948426E-2</v>
      </c>
      <c r="L35" s="44">
        <f t="shared" si="3"/>
        <v>1.2149257826620128E-2</v>
      </c>
      <c r="M35" s="44">
        <f t="shared" si="3"/>
        <v>1.4432737594173592E-2</v>
      </c>
      <c r="N35" s="44">
        <f t="shared" si="3"/>
        <v>3.823689299185927E-2</v>
      </c>
      <c r="O35" s="44">
        <f t="shared" si="3"/>
        <v>6.941614066608405E-2</v>
      </c>
      <c r="P35" s="44">
        <f t="shared" si="3"/>
        <v>8.8616779032418672E-2</v>
      </c>
      <c r="Q35" s="44">
        <f t="shared" si="3"/>
        <v>0.25958998495344116</v>
      </c>
      <c r="R35" s="44">
        <f t="shared" si="3"/>
        <v>0.28350958652535718</v>
      </c>
      <c r="S35" s="44">
        <f t="shared" si="3"/>
        <v>0.28408205316065738</v>
      </c>
      <c r="T35" s="44">
        <f t="shared" si="3"/>
        <v>0.38296188091773425</v>
      </c>
      <c r="U35" s="44">
        <f t="shared" si="3"/>
        <v>0.30873604854236886</v>
      </c>
      <c r="V35" s="44">
        <f t="shared" si="3"/>
        <v>0.22966315377419746</v>
      </c>
      <c r="W35" s="45">
        <f t="shared" si="3"/>
        <v>0.36762364384757995</v>
      </c>
    </row>
  </sheetData>
  <mergeCells count="1">
    <mergeCell ref="B23:W23"/>
  </mergeCells>
  <pageMargins left="0.7" right="0.7" top="0.75" bottom="0.75" header="0.3" footer="0.3"/>
  <pageSetup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tabColor theme="9" tint="0.39997558519241921"/>
  </sheetPr>
  <dimension ref="A1:E21"/>
  <sheetViews>
    <sheetView zoomScale="80" zoomScaleNormal="80" workbookViewId="0"/>
  </sheetViews>
  <sheetFormatPr defaultColWidth="8.71875" defaultRowHeight="12.3" x14ac:dyDescent="0.4"/>
  <cols>
    <col min="1" max="1" width="13.71875" style="410" customWidth="1"/>
    <col min="2" max="5" width="11.5546875" style="410" customWidth="1"/>
    <col min="6" max="16384" width="8.71875" style="410"/>
  </cols>
  <sheetData>
    <row r="1" spans="1:5" ht="14.4" x14ac:dyDescent="0.55000000000000004">
      <c r="A1" s="70" t="s">
        <v>704</v>
      </c>
    </row>
    <row r="2" spans="1:5" ht="12.6" thickBot="1" x14ac:dyDescent="0.45">
      <c r="A2" s="123"/>
      <c r="B2" s="123"/>
      <c r="C2" s="123"/>
      <c r="D2" s="123"/>
      <c r="E2" s="123"/>
    </row>
    <row r="3" spans="1:5" ht="14.1" customHeight="1" thickTop="1" x14ac:dyDescent="0.4">
      <c r="A3" s="847" t="s">
        <v>23</v>
      </c>
      <c r="B3" s="852" t="s">
        <v>461</v>
      </c>
      <c r="C3" s="853"/>
      <c r="D3" s="852" t="s">
        <v>462</v>
      </c>
      <c r="E3" s="853"/>
    </row>
    <row r="4" spans="1:5" ht="14.1" customHeight="1" thickBot="1" x14ac:dyDescent="0.45">
      <c r="A4" s="848"/>
      <c r="B4" s="854"/>
      <c r="C4" s="855"/>
      <c r="D4" s="854"/>
      <c r="E4" s="855"/>
    </row>
    <row r="5" spans="1:5" ht="14.1" customHeight="1" thickTop="1" x14ac:dyDescent="0.4">
      <c r="A5" s="848"/>
      <c r="B5" s="850" t="s">
        <v>454</v>
      </c>
      <c r="C5" s="850" t="s">
        <v>463</v>
      </c>
      <c r="D5" s="850" t="s">
        <v>454</v>
      </c>
      <c r="E5" s="850" t="s">
        <v>463</v>
      </c>
    </row>
    <row r="6" spans="1:5" ht="14.1" customHeight="1" thickBot="1" x14ac:dyDescent="0.45">
      <c r="A6" s="849"/>
      <c r="B6" s="851"/>
      <c r="C6" s="851"/>
      <c r="D6" s="851"/>
      <c r="E6" s="851"/>
    </row>
    <row r="7" spans="1:5" ht="14.1" customHeight="1" thickTop="1" thickBot="1" x14ac:dyDescent="0.45">
      <c r="A7" s="469" t="s">
        <v>61</v>
      </c>
      <c r="B7" s="467">
        <v>0.19900000000000001</v>
      </c>
      <c r="C7" s="467">
        <v>0.13</v>
      </c>
      <c r="D7" s="467">
        <v>0.17699999999999999</v>
      </c>
      <c r="E7" s="467">
        <v>0.11600000000000001</v>
      </c>
    </row>
    <row r="8" spans="1:5" ht="14.1" customHeight="1" thickTop="1" thickBot="1" x14ac:dyDescent="0.45">
      <c r="A8" s="469" t="s">
        <v>64</v>
      </c>
      <c r="B8" s="467">
        <v>0.14000000000000001</v>
      </c>
      <c r="C8" s="467">
        <v>7.4999999999999997E-2</v>
      </c>
      <c r="D8" s="467">
        <v>6.0999999999999999E-2</v>
      </c>
      <c r="E8" s="467">
        <v>3.2000000000000001E-2</v>
      </c>
    </row>
    <row r="9" spans="1:5" ht="14.1" customHeight="1" thickTop="1" thickBot="1" x14ac:dyDescent="0.45">
      <c r="A9" s="469" t="s">
        <v>455</v>
      </c>
      <c r="B9" s="467">
        <v>0.13700000000000001</v>
      </c>
      <c r="C9" s="467">
        <v>0.12</v>
      </c>
      <c r="D9" s="467">
        <v>0.14799999999999999</v>
      </c>
      <c r="E9" s="467">
        <v>0.13</v>
      </c>
    </row>
    <row r="10" spans="1:5" ht="14.1" customHeight="1" thickTop="1" thickBot="1" x14ac:dyDescent="0.45">
      <c r="A10" s="469" t="s">
        <v>67</v>
      </c>
      <c r="B10" s="467">
        <v>0.13700000000000001</v>
      </c>
      <c r="C10" s="467">
        <v>4.9000000000000002E-2</v>
      </c>
      <c r="D10" s="467">
        <v>6.6000000000000003E-2</v>
      </c>
      <c r="E10" s="467">
        <v>2.4E-2</v>
      </c>
    </row>
    <row r="11" spans="1:5" ht="14.1" customHeight="1" thickTop="1" thickBot="1" x14ac:dyDescent="0.45">
      <c r="A11" s="469" t="s">
        <v>68</v>
      </c>
      <c r="B11" s="467">
        <v>0.126</v>
      </c>
      <c r="C11" s="467">
        <v>2.4E-2</v>
      </c>
      <c r="D11" s="467">
        <v>0.14699999999999999</v>
      </c>
      <c r="E11" s="467">
        <v>2.9000000000000001E-2</v>
      </c>
    </row>
    <row r="12" spans="1:5" ht="14.1" customHeight="1" thickTop="1" thickBot="1" x14ac:dyDescent="0.45">
      <c r="A12" s="469" t="s">
        <v>456</v>
      </c>
      <c r="B12" s="467">
        <v>6.6000000000000003E-2</v>
      </c>
      <c r="C12" s="467">
        <v>4.3999999999999997E-2</v>
      </c>
      <c r="D12" s="467">
        <v>9.9000000000000005E-2</v>
      </c>
      <c r="E12" s="467">
        <v>6.6000000000000003E-2</v>
      </c>
    </row>
    <row r="13" spans="1:5" ht="14.1" customHeight="1" thickTop="1" thickBot="1" x14ac:dyDescent="0.45">
      <c r="A13" s="469" t="s">
        <v>457</v>
      </c>
      <c r="B13" s="467">
        <v>6.6000000000000003E-2</v>
      </c>
      <c r="C13" s="467">
        <v>5.3999999999999999E-2</v>
      </c>
      <c r="D13" s="467">
        <v>8.5000000000000006E-2</v>
      </c>
      <c r="E13" s="467">
        <v>7.0000000000000007E-2</v>
      </c>
    </row>
    <row r="14" spans="1:5" ht="14.1" customHeight="1" thickTop="1" thickBot="1" x14ac:dyDescent="0.45">
      <c r="A14" s="469" t="s">
        <v>458</v>
      </c>
      <c r="B14" s="467">
        <v>5.7000000000000002E-2</v>
      </c>
      <c r="C14" s="467">
        <v>5.5E-2</v>
      </c>
      <c r="D14" s="467">
        <v>5.6000000000000001E-2</v>
      </c>
      <c r="E14" s="467">
        <v>5.3999999999999999E-2</v>
      </c>
    </row>
    <row r="15" spans="1:5" ht="14.1" customHeight="1" thickTop="1" thickBot="1" x14ac:dyDescent="0.45">
      <c r="A15" s="469" t="s">
        <v>62</v>
      </c>
      <c r="B15" s="467">
        <v>4.7E-2</v>
      </c>
      <c r="C15" s="467">
        <v>3.7999999999999999E-2</v>
      </c>
      <c r="D15" s="467">
        <v>6.6000000000000003E-2</v>
      </c>
      <c r="E15" s="467">
        <v>5.3999999999999999E-2</v>
      </c>
    </row>
    <row r="16" spans="1:5" ht="14.1" customHeight="1" thickTop="1" thickBot="1" x14ac:dyDescent="0.45">
      <c r="A16" s="469" t="s">
        <v>459</v>
      </c>
      <c r="B16" s="467">
        <v>4.7E-2</v>
      </c>
      <c r="C16" s="467">
        <v>1.7000000000000001E-2</v>
      </c>
      <c r="D16" s="467">
        <v>4.7E-2</v>
      </c>
      <c r="E16" s="467">
        <v>1.7000000000000001E-2</v>
      </c>
    </row>
    <row r="17" spans="1:5" ht="14.1" customHeight="1" thickTop="1" thickBot="1" x14ac:dyDescent="0.45">
      <c r="A17" s="470" t="s">
        <v>69</v>
      </c>
      <c r="B17" s="468">
        <v>8.9999999999999993E-3</v>
      </c>
      <c r="C17" s="468">
        <v>6.0000000000000001E-3</v>
      </c>
      <c r="D17" s="468">
        <v>0.01</v>
      </c>
      <c r="E17" s="468">
        <v>7.0000000000000001E-3</v>
      </c>
    </row>
    <row r="18" spans="1:5" ht="14.1" customHeight="1" thickTop="1" thickBot="1" x14ac:dyDescent="0.45">
      <c r="A18" s="471" t="s">
        <v>460</v>
      </c>
      <c r="B18" s="472">
        <v>2.5999999999999999E-2</v>
      </c>
      <c r="C18" s="472">
        <v>1.7000000000000001E-2</v>
      </c>
      <c r="D18" s="472">
        <v>2.9000000000000001E-2</v>
      </c>
      <c r="E18" s="472">
        <v>1.9E-2</v>
      </c>
    </row>
    <row r="19" spans="1:5" ht="14.1" customHeight="1" thickTop="1" x14ac:dyDescent="0.4">
      <c r="A19" s="123"/>
      <c r="B19" s="123"/>
      <c r="C19" s="123"/>
      <c r="D19" s="123"/>
      <c r="E19" s="123"/>
    </row>
    <row r="20" spans="1:5" ht="14.1" customHeight="1" x14ac:dyDescent="0.45">
      <c r="A20" s="72" t="s">
        <v>464</v>
      </c>
      <c r="B20" s="123"/>
      <c r="C20" s="123"/>
      <c r="D20" s="123"/>
      <c r="E20" s="123"/>
    </row>
    <row r="21" spans="1:5" ht="14.1" customHeight="1" x14ac:dyDescent="0.4"/>
  </sheetData>
  <mergeCells count="7">
    <mergeCell ref="A3:A6"/>
    <mergeCell ref="B5:B6"/>
    <mergeCell ref="D5:D6"/>
    <mergeCell ref="B3:C4"/>
    <mergeCell ref="D3:E4"/>
    <mergeCell ref="C5:C6"/>
    <mergeCell ref="E5:E6"/>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P87"/>
  <sheetViews>
    <sheetView zoomScale="80" zoomScaleNormal="80" workbookViewId="0"/>
  </sheetViews>
  <sheetFormatPr defaultColWidth="9.1640625" defaultRowHeight="12.3" x14ac:dyDescent="0.4"/>
  <cols>
    <col min="1" max="1" width="10.71875" style="557" customWidth="1"/>
    <col min="2" max="2" width="10.27734375" style="557" bestFit="1" customWidth="1"/>
    <col min="3" max="3" width="10.1640625" style="557" customWidth="1"/>
    <col min="4" max="4" width="9.27734375" style="557" bestFit="1" customWidth="1"/>
    <col min="5" max="5" width="10.27734375" style="557" customWidth="1"/>
    <col min="6" max="6" width="9.27734375" style="557" bestFit="1" customWidth="1"/>
    <col min="7" max="7" width="10.1640625" style="557" customWidth="1"/>
    <col min="8" max="8" width="9.27734375" style="557" bestFit="1" customWidth="1"/>
    <col min="9" max="9" width="10.1640625" style="557" customWidth="1"/>
    <col min="10" max="10" width="10.83203125" style="557" customWidth="1"/>
    <col min="11" max="11" width="9.71875" style="557" customWidth="1"/>
    <col min="12" max="12" width="9.1640625" style="557"/>
    <col min="13" max="13" width="5.44140625" style="557" bestFit="1" customWidth="1"/>
    <col min="14" max="14" width="21" style="557" customWidth="1"/>
    <col min="15" max="15" width="17.44140625" style="557" customWidth="1"/>
    <col min="16" max="16" width="16.1640625" style="557" customWidth="1"/>
    <col min="17" max="16384" width="9.1640625" style="557"/>
  </cols>
  <sheetData>
    <row r="1" spans="1:16" x14ac:dyDescent="0.4">
      <c r="A1" s="556" t="s">
        <v>701</v>
      </c>
    </row>
    <row r="2" spans="1:16" x14ac:dyDescent="0.4">
      <c r="A2" s="556"/>
    </row>
    <row r="3" spans="1:16" ht="15.75" customHeight="1" x14ac:dyDescent="0.4">
      <c r="A3" s="556"/>
      <c r="M3" s="589"/>
      <c r="N3" s="590"/>
      <c r="O3" s="590"/>
      <c r="P3" s="590"/>
    </row>
    <row r="4" spans="1:16" ht="15.75" customHeight="1" x14ac:dyDescent="0.4">
      <c r="M4" s="589"/>
      <c r="N4" s="590"/>
      <c r="O4" s="590"/>
      <c r="P4" s="590"/>
    </row>
    <row r="5" spans="1:16" x14ac:dyDescent="0.4">
      <c r="N5" s="591"/>
      <c r="O5" s="591"/>
    </row>
    <row r="6" spans="1:16" x14ac:dyDescent="0.4">
      <c r="N6" s="591"/>
      <c r="O6" s="591"/>
    </row>
    <row r="7" spans="1:16" x14ac:dyDescent="0.4">
      <c r="N7" s="591"/>
      <c r="O7" s="591"/>
    </row>
    <row r="8" spans="1:16" x14ac:dyDescent="0.4">
      <c r="N8" s="591"/>
      <c r="O8" s="591"/>
    </row>
    <row r="9" spans="1:16" x14ac:dyDescent="0.4">
      <c r="N9" s="591"/>
      <c r="O9" s="591"/>
    </row>
    <row r="10" spans="1:16" x14ac:dyDescent="0.4">
      <c r="N10" s="591"/>
      <c r="O10" s="591"/>
    </row>
    <row r="11" spans="1:16" x14ac:dyDescent="0.4">
      <c r="N11" s="591"/>
      <c r="O11" s="591"/>
    </row>
    <row r="12" spans="1:16" x14ac:dyDescent="0.4">
      <c r="N12" s="591"/>
      <c r="O12" s="591"/>
    </row>
    <row r="13" spans="1:16" x14ac:dyDescent="0.4">
      <c r="N13" s="591"/>
      <c r="O13" s="591"/>
    </row>
    <row r="14" spans="1:16" x14ac:dyDescent="0.4">
      <c r="N14" s="591"/>
      <c r="O14" s="591"/>
    </row>
    <row r="15" spans="1:16" x14ac:dyDescent="0.4">
      <c r="N15" s="591"/>
      <c r="O15" s="591"/>
    </row>
    <row r="16" spans="1:16" x14ac:dyDescent="0.4">
      <c r="N16" s="591"/>
      <c r="O16" s="591"/>
    </row>
    <row r="17" spans="1:16" x14ac:dyDescent="0.4">
      <c r="N17" s="591"/>
      <c r="O17" s="591"/>
    </row>
    <row r="18" spans="1:16" x14ac:dyDescent="0.4">
      <c r="N18" s="591"/>
      <c r="O18" s="591"/>
    </row>
    <row r="19" spans="1:16" x14ac:dyDescent="0.4">
      <c r="N19" s="591"/>
      <c r="O19" s="591"/>
    </row>
    <row r="20" spans="1:16" x14ac:dyDescent="0.4">
      <c r="N20" s="591"/>
      <c r="O20" s="591"/>
    </row>
    <row r="21" spans="1:16" x14ac:dyDescent="0.4">
      <c r="N21" s="591"/>
      <c r="O21" s="591"/>
    </row>
    <row r="22" spans="1:16" x14ac:dyDescent="0.4">
      <c r="N22" s="591"/>
      <c r="O22" s="591"/>
    </row>
    <row r="23" spans="1:16" ht="12.6" x14ac:dyDescent="0.45">
      <c r="A23" s="558" t="s">
        <v>616</v>
      </c>
      <c r="B23" s="559"/>
      <c r="C23" s="559"/>
      <c r="N23" s="591"/>
      <c r="O23" s="591"/>
    </row>
    <row r="24" spans="1:16" ht="12.9" thickBot="1" x14ac:dyDescent="0.5">
      <c r="A24" s="558"/>
      <c r="B24" s="559"/>
      <c r="C24" s="559"/>
      <c r="N24" s="591"/>
      <c r="O24" s="591"/>
    </row>
    <row r="25" spans="1:16" ht="14.7" x14ac:dyDescent="0.6">
      <c r="A25" s="592"/>
      <c r="B25" s="856" t="s">
        <v>556</v>
      </c>
      <c r="C25" s="856"/>
      <c r="D25" s="856"/>
      <c r="E25" s="856"/>
      <c r="F25" s="856"/>
      <c r="G25" s="856"/>
      <c r="H25" s="856"/>
      <c r="I25" s="856"/>
      <c r="J25" s="856"/>
      <c r="K25" s="857"/>
      <c r="M25" s="858" t="s">
        <v>557</v>
      </c>
      <c r="N25" s="859"/>
      <c r="O25" s="859"/>
      <c r="P25" s="860"/>
    </row>
    <row r="26" spans="1:16" ht="29.25" customHeight="1" x14ac:dyDescent="0.4">
      <c r="A26" s="593" t="s">
        <v>544</v>
      </c>
      <c r="B26" s="594" t="s">
        <v>8</v>
      </c>
      <c r="C26" s="594" t="s">
        <v>2</v>
      </c>
      <c r="D26" s="594" t="s">
        <v>18</v>
      </c>
      <c r="E26" s="594" t="s">
        <v>6</v>
      </c>
      <c r="F26" s="594" t="s">
        <v>4</v>
      </c>
      <c r="G26" s="594" t="s">
        <v>5</v>
      </c>
      <c r="H26" s="594" t="s">
        <v>1</v>
      </c>
      <c r="I26" s="594" t="s">
        <v>3</v>
      </c>
      <c r="J26" s="595" t="s">
        <v>100</v>
      </c>
      <c r="K26" s="596" t="s">
        <v>99</v>
      </c>
      <c r="L26" s="597"/>
      <c r="M26" s="598" t="s">
        <v>23</v>
      </c>
      <c r="N26" s="595" t="s">
        <v>559</v>
      </c>
      <c r="O26" s="595" t="s">
        <v>560</v>
      </c>
      <c r="P26" s="596" t="s">
        <v>561</v>
      </c>
    </row>
    <row r="27" spans="1:16" x14ac:dyDescent="0.4">
      <c r="A27" s="599">
        <v>2007</v>
      </c>
      <c r="B27" s="600"/>
      <c r="C27" s="601"/>
      <c r="D27" s="600"/>
      <c r="E27" s="601"/>
      <c r="F27" s="600"/>
      <c r="G27" s="601"/>
      <c r="H27" s="600"/>
      <c r="I27" s="601"/>
      <c r="J27" s="600"/>
      <c r="K27" s="602">
        <v>18.899999999999999</v>
      </c>
      <c r="M27" s="603" t="s">
        <v>41</v>
      </c>
      <c r="N27" s="601">
        <v>10714.4</v>
      </c>
      <c r="O27" s="600">
        <v>998.8</v>
      </c>
      <c r="P27" s="604">
        <v>12</v>
      </c>
    </row>
    <row r="28" spans="1:16" x14ac:dyDescent="0.4">
      <c r="A28" s="599">
        <v>2008</v>
      </c>
      <c r="B28" s="600">
        <v>10</v>
      </c>
      <c r="C28" s="605"/>
      <c r="D28" s="600"/>
      <c r="E28" s="605"/>
      <c r="F28" s="600"/>
      <c r="G28" s="605"/>
      <c r="H28" s="600"/>
      <c r="I28" s="605"/>
      <c r="J28" s="600"/>
      <c r="K28" s="606"/>
      <c r="M28" s="603" t="s">
        <v>22</v>
      </c>
      <c r="N28" s="605">
        <v>2363.4299999999998</v>
      </c>
      <c r="O28" s="600">
        <v>487.5</v>
      </c>
      <c r="P28" s="607">
        <v>8</v>
      </c>
    </row>
    <row r="29" spans="1:16" x14ac:dyDescent="0.4">
      <c r="A29" s="599">
        <v>2009</v>
      </c>
      <c r="B29" s="600">
        <v>21</v>
      </c>
      <c r="C29" s="605"/>
      <c r="D29" s="600"/>
      <c r="E29" s="605"/>
      <c r="F29" s="600"/>
      <c r="G29" s="605"/>
      <c r="H29" s="600"/>
      <c r="I29" s="605"/>
      <c r="J29" s="600">
        <v>25</v>
      </c>
      <c r="K29" s="606"/>
      <c r="M29" s="603" t="s">
        <v>70</v>
      </c>
      <c r="N29" s="605">
        <v>2341.71</v>
      </c>
      <c r="O29" s="600">
        <v>296.8</v>
      </c>
      <c r="P29" s="607">
        <v>7</v>
      </c>
    </row>
    <row r="30" spans="1:16" x14ac:dyDescent="0.4">
      <c r="A30" s="599">
        <v>2010</v>
      </c>
      <c r="B30" s="600">
        <v>48</v>
      </c>
      <c r="C30" s="605">
        <v>13.9</v>
      </c>
      <c r="D30" s="600"/>
      <c r="E30" s="605"/>
      <c r="F30" s="600"/>
      <c r="G30" s="605"/>
      <c r="H30" s="600">
        <v>23.43</v>
      </c>
      <c r="I30" s="605"/>
      <c r="J30" s="600">
        <v>40.1</v>
      </c>
      <c r="K30" s="606">
        <v>49.64</v>
      </c>
      <c r="M30" s="603" t="s">
        <v>71</v>
      </c>
      <c r="N30" s="605">
        <v>2121.5300000000002</v>
      </c>
      <c r="O30" s="600">
        <v>417.3</v>
      </c>
      <c r="P30" s="607">
        <v>5</v>
      </c>
    </row>
    <row r="31" spans="1:16" x14ac:dyDescent="0.4">
      <c r="A31" s="599">
        <v>2011</v>
      </c>
      <c r="B31" s="600">
        <v>95</v>
      </c>
      <c r="C31" s="605">
        <v>30</v>
      </c>
      <c r="D31" s="600"/>
      <c r="E31" s="605"/>
      <c r="F31" s="600"/>
      <c r="G31" s="605">
        <v>31.5</v>
      </c>
      <c r="H31" s="600">
        <v>73.58</v>
      </c>
      <c r="I31" s="605">
        <v>49.86</v>
      </c>
      <c r="J31" s="600">
        <v>5.5</v>
      </c>
      <c r="K31" s="606">
        <v>199.71</v>
      </c>
      <c r="M31" s="603" t="s">
        <v>40</v>
      </c>
      <c r="N31" s="605">
        <v>2077.56</v>
      </c>
      <c r="O31" s="600">
        <v>740.1</v>
      </c>
      <c r="P31" s="607">
        <v>13</v>
      </c>
    </row>
    <row r="32" spans="1:16" x14ac:dyDescent="0.4">
      <c r="A32" s="599">
        <v>2012</v>
      </c>
      <c r="B32" s="600">
        <v>425.42</v>
      </c>
      <c r="C32" s="605">
        <v>30.4</v>
      </c>
      <c r="D32" s="600">
        <v>5.76</v>
      </c>
      <c r="E32" s="605"/>
      <c r="F32" s="600"/>
      <c r="G32" s="605"/>
      <c r="H32" s="600">
        <v>107.4</v>
      </c>
      <c r="I32" s="605"/>
      <c r="J32" s="600">
        <v>40.1</v>
      </c>
      <c r="K32" s="606">
        <v>352.06</v>
      </c>
      <c r="M32" s="603" t="s">
        <v>51</v>
      </c>
      <c r="N32" s="605">
        <v>1708.72</v>
      </c>
      <c r="O32" s="600">
        <v>60.5</v>
      </c>
      <c r="P32" s="607">
        <v>2</v>
      </c>
    </row>
    <row r="33" spans="1:16" x14ac:dyDescent="0.4">
      <c r="A33" s="599">
        <v>2013</v>
      </c>
      <c r="B33" s="600">
        <v>900.1</v>
      </c>
      <c r="C33" s="605">
        <v>50.7</v>
      </c>
      <c r="D33" s="600"/>
      <c r="E33" s="605"/>
      <c r="F33" s="600">
        <v>38.799999999999997</v>
      </c>
      <c r="G33" s="605"/>
      <c r="H33" s="600">
        <v>17.3</v>
      </c>
      <c r="I33" s="605"/>
      <c r="J33" s="600">
        <v>43.65</v>
      </c>
      <c r="K33" s="606">
        <v>293.24</v>
      </c>
      <c r="M33" s="603" t="s">
        <v>48</v>
      </c>
      <c r="N33" s="605">
        <v>1457.56</v>
      </c>
      <c r="O33" s="600">
        <v>470</v>
      </c>
      <c r="P33" s="607">
        <v>5</v>
      </c>
    </row>
    <row r="34" spans="1:16" x14ac:dyDescent="0.4">
      <c r="A34" s="599">
        <v>2014</v>
      </c>
      <c r="B34" s="600">
        <v>2676.44</v>
      </c>
      <c r="C34" s="605">
        <v>39.6</v>
      </c>
      <c r="D34" s="600">
        <v>12</v>
      </c>
      <c r="E34" s="605">
        <v>20.25</v>
      </c>
      <c r="F34" s="600">
        <v>16.71</v>
      </c>
      <c r="G34" s="605"/>
      <c r="H34" s="600">
        <v>102.45</v>
      </c>
      <c r="I34" s="605"/>
      <c r="J34" s="600">
        <v>61.68</v>
      </c>
      <c r="K34" s="606">
        <v>241.33</v>
      </c>
      <c r="M34" s="603" t="s">
        <v>562</v>
      </c>
      <c r="N34" s="605">
        <v>868.06</v>
      </c>
      <c r="O34" s="600">
        <v>57.6</v>
      </c>
      <c r="P34" s="607">
        <v>1</v>
      </c>
    </row>
    <row r="35" spans="1:16" x14ac:dyDescent="0.4">
      <c r="A35" s="599">
        <v>2015</v>
      </c>
      <c r="B35" s="600">
        <v>1337.16</v>
      </c>
      <c r="C35" s="605">
        <v>130.26</v>
      </c>
      <c r="D35" s="600">
        <v>12</v>
      </c>
      <c r="E35" s="605"/>
      <c r="F35" s="600">
        <v>20.399999999999999</v>
      </c>
      <c r="G35" s="605"/>
      <c r="H35" s="600">
        <v>246.15</v>
      </c>
      <c r="I35" s="605"/>
      <c r="J35" s="600">
        <v>415.1</v>
      </c>
      <c r="K35" s="606">
        <v>715.41</v>
      </c>
      <c r="M35" s="603" t="s">
        <v>46</v>
      </c>
      <c r="N35" s="605">
        <v>624.4</v>
      </c>
      <c r="O35" s="600">
        <v>162.30000000000001</v>
      </c>
      <c r="P35" s="607">
        <v>2</v>
      </c>
    </row>
    <row r="36" spans="1:16" x14ac:dyDescent="0.4">
      <c r="A36" s="599">
        <v>2016</v>
      </c>
      <c r="B36" s="600">
        <v>3102.19</v>
      </c>
      <c r="C36" s="605">
        <v>263.89999999999998</v>
      </c>
      <c r="D36" s="600">
        <v>6.5</v>
      </c>
      <c r="E36" s="605">
        <v>26.61</v>
      </c>
      <c r="F36" s="600">
        <v>105.4</v>
      </c>
      <c r="G36" s="605">
        <v>9.5</v>
      </c>
      <c r="H36" s="600">
        <v>373.99</v>
      </c>
      <c r="I36" s="605">
        <v>165</v>
      </c>
      <c r="J36" s="600">
        <v>1334.89</v>
      </c>
      <c r="K36" s="606">
        <v>2047.78</v>
      </c>
      <c r="M36" s="603" t="s">
        <v>20</v>
      </c>
      <c r="N36" s="605">
        <v>610.29999999999995</v>
      </c>
      <c r="O36" s="600">
        <v>100</v>
      </c>
      <c r="P36" s="607">
        <v>6</v>
      </c>
    </row>
    <row r="37" spans="1:16" x14ac:dyDescent="0.4">
      <c r="A37" s="599">
        <v>2017</v>
      </c>
      <c r="B37" s="600">
        <v>528.89</v>
      </c>
      <c r="C37" s="605">
        <v>660.75</v>
      </c>
      <c r="D37" s="600">
        <v>45.6</v>
      </c>
      <c r="E37" s="605">
        <v>12.3</v>
      </c>
      <c r="F37" s="600">
        <v>272.49</v>
      </c>
      <c r="G37" s="605">
        <v>15</v>
      </c>
      <c r="H37" s="600">
        <v>469.19</v>
      </c>
      <c r="I37" s="605">
        <v>18.68</v>
      </c>
      <c r="J37" s="600">
        <v>1200.68</v>
      </c>
      <c r="K37" s="606">
        <v>835.84</v>
      </c>
      <c r="M37" s="603" t="s">
        <v>563</v>
      </c>
      <c r="N37" s="605">
        <v>580.79999999999995</v>
      </c>
      <c r="O37" s="600">
        <v>270.5</v>
      </c>
      <c r="P37" s="607">
        <v>7</v>
      </c>
    </row>
    <row r="38" spans="1:16" x14ac:dyDescent="0.4">
      <c r="A38" s="599">
        <v>2018</v>
      </c>
      <c r="B38" s="600">
        <v>835.8</v>
      </c>
      <c r="C38" s="605">
        <v>646</v>
      </c>
      <c r="D38" s="600">
        <v>20</v>
      </c>
      <c r="E38" s="605">
        <v>59.59</v>
      </c>
      <c r="F38" s="600">
        <v>111.62</v>
      </c>
      <c r="G38" s="605">
        <v>24.9</v>
      </c>
      <c r="H38" s="600">
        <v>360.9</v>
      </c>
      <c r="I38" s="605">
        <v>18.399999999999999</v>
      </c>
      <c r="J38" s="600">
        <v>1377.3</v>
      </c>
      <c r="K38" s="606">
        <v>494.9</v>
      </c>
      <c r="M38" s="603" t="s">
        <v>63</v>
      </c>
      <c r="N38" s="605">
        <v>473.73</v>
      </c>
      <c r="O38" s="600">
        <v>39.5</v>
      </c>
      <c r="P38" s="607">
        <v>1</v>
      </c>
    </row>
    <row r="39" spans="1:16" ht="12.6" thickBot="1" x14ac:dyDescent="0.45">
      <c r="A39" s="608">
        <v>2019</v>
      </c>
      <c r="B39" s="609">
        <v>978.8</v>
      </c>
      <c r="C39" s="610">
        <v>487.5</v>
      </c>
      <c r="D39" s="609">
        <v>129.35</v>
      </c>
      <c r="E39" s="610">
        <v>58.5</v>
      </c>
      <c r="F39" s="609">
        <v>13.2</v>
      </c>
      <c r="G39" s="610">
        <v>60</v>
      </c>
      <c r="H39" s="609">
        <v>471.72</v>
      </c>
      <c r="I39" s="610">
        <v>16</v>
      </c>
      <c r="J39" s="609">
        <v>1603.2</v>
      </c>
      <c r="K39" s="611">
        <v>767.7</v>
      </c>
      <c r="M39" s="603" t="s">
        <v>35</v>
      </c>
      <c r="N39" s="605">
        <v>404.65</v>
      </c>
      <c r="O39" s="600">
        <v>29.4</v>
      </c>
      <c r="P39" s="607">
        <v>4</v>
      </c>
    </row>
    <row r="40" spans="1:16" ht="12.6" thickBot="1" x14ac:dyDescent="0.45">
      <c r="M40" s="603" t="s">
        <v>42</v>
      </c>
      <c r="N40" s="605">
        <v>331.3</v>
      </c>
      <c r="O40" s="600">
        <v>72.8</v>
      </c>
      <c r="P40" s="607">
        <v>4</v>
      </c>
    </row>
    <row r="41" spans="1:16" ht="14.7" x14ac:dyDescent="0.6">
      <c r="A41" s="592"/>
      <c r="B41" s="856" t="s">
        <v>564</v>
      </c>
      <c r="C41" s="856"/>
      <c r="D41" s="856"/>
      <c r="E41" s="856"/>
      <c r="F41" s="856"/>
      <c r="G41" s="856"/>
      <c r="H41" s="856"/>
      <c r="I41" s="856"/>
      <c r="J41" s="856"/>
      <c r="K41" s="857"/>
      <c r="M41" s="603" t="s">
        <v>44</v>
      </c>
      <c r="N41" s="605">
        <v>261.98</v>
      </c>
      <c r="O41" s="600"/>
      <c r="P41" s="607"/>
    </row>
    <row r="42" spans="1:16" ht="24.6" x14ac:dyDescent="0.4">
      <c r="A42" s="593" t="s">
        <v>544</v>
      </c>
      <c r="B42" s="594" t="s">
        <v>8</v>
      </c>
      <c r="C42" s="594" t="s">
        <v>2</v>
      </c>
      <c r="D42" s="594" t="s">
        <v>18</v>
      </c>
      <c r="E42" s="594" t="s">
        <v>6</v>
      </c>
      <c r="F42" s="594" t="s">
        <v>4</v>
      </c>
      <c r="G42" s="594" t="s">
        <v>5</v>
      </c>
      <c r="H42" s="594" t="s">
        <v>1</v>
      </c>
      <c r="I42" s="594" t="s">
        <v>3</v>
      </c>
      <c r="J42" s="595" t="s">
        <v>100</v>
      </c>
      <c r="K42" s="596" t="s">
        <v>99</v>
      </c>
      <c r="M42" s="603" t="s">
        <v>565</v>
      </c>
      <c r="N42" s="605">
        <v>240</v>
      </c>
      <c r="O42" s="600"/>
      <c r="P42" s="607"/>
    </row>
    <row r="43" spans="1:16" x14ac:dyDescent="0.4">
      <c r="A43" s="599">
        <v>2007</v>
      </c>
      <c r="B43" s="600"/>
      <c r="C43" s="601"/>
      <c r="D43" s="600"/>
      <c r="E43" s="601"/>
      <c r="F43" s="600"/>
      <c r="G43" s="601"/>
      <c r="H43" s="600"/>
      <c r="I43" s="601"/>
      <c r="J43" s="600"/>
      <c r="K43" s="602">
        <v>18.899999999999999</v>
      </c>
      <c r="M43" s="603" t="s">
        <v>18</v>
      </c>
      <c r="N43" s="605">
        <v>231.21</v>
      </c>
      <c r="O43" s="600">
        <v>129.35</v>
      </c>
      <c r="P43" s="607">
        <v>4</v>
      </c>
    </row>
    <row r="44" spans="1:16" x14ac:dyDescent="0.4">
      <c r="A44" s="599">
        <v>2008</v>
      </c>
      <c r="B44" s="600">
        <v>10</v>
      </c>
      <c r="C44" s="605"/>
      <c r="D44" s="600"/>
      <c r="E44" s="605"/>
      <c r="F44" s="600"/>
      <c r="G44" s="605"/>
      <c r="H44" s="600"/>
      <c r="I44" s="605"/>
      <c r="J44" s="600"/>
      <c r="K44" s="606">
        <v>18.899999999999999</v>
      </c>
      <c r="M44" s="603" t="s">
        <v>73</v>
      </c>
      <c r="N44" s="605">
        <v>207.1</v>
      </c>
      <c r="O44" s="600">
        <v>52.5</v>
      </c>
      <c r="P44" s="607">
        <v>1</v>
      </c>
    </row>
    <row r="45" spans="1:16" x14ac:dyDescent="0.4">
      <c r="A45" s="599">
        <v>2009</v>
      </c>
      <c r="B45" s="600">
        <v>31</v>
      </c>
      <c r="C45" s="605"/>
      <c r="D45" s="600"/>
      <c r="E45" s="605"/>
      <c r="F45" s="600"/>
      <c r="G45" s="605"/>
      <c r="H45" s="600"/>
      <c r="I45" s="605"/>
      <c r="J45" s="600">
        <v>25</v>
      </c>
      <c r="K45" s="606">
        <v>18.899999999999999</v>
      </c>
      <c r="M45" s="603" t="s">
        <v>566</v>
      </c>
      <c r="N45" s="605">
        <v>204.3</v>
      </c>
      <c r="O45" s="600">
        <v>14.2</v>
      </c>
      <c r="P45" s="607">
        <v>2</v>
      </c>
    </row>
    <row r="46" spans="1:16" x14ac:dyDescent="0.4">
      <c r="A46" s="599">
        <v>2010</v>
      </c>
      <c r="B46" s="600">
        <v>79</v>
      </c>
      <c r="C46" s="605">
        <v>13.9</v>
      </c>
      <c r="D46" s="600"/>
      <c r="E46" s="605"/>
      <c r="F46" s="600"/>
      <c r="G46" s="605"/>
      <c r="H46" s="600">
        <v>23.43</v>
      </c>
      <c r="I46" s="605"/>
      <c r="J46" s="600">
        <v>65.099999999999994</v>
      </c>
      <c r="K46" s="606">
        <v>68.540000000000006</v>
      </c>
      <c r="M46" s="603" t="s">
        <v>47</v>
      </c>
      <c r="N46" s="605">
        <v>198.1</v>
      </c>
      <c r="O46" s="600"/>
      <c r="P46" s="607"/>
    </row>
    <row r="47" spans="1:16" x14ac:dyDescent="0.4">
      <c r="A47" s="599">
        <v>2011</v>
      </c>
      <c r="B47" s="600">
        <v>174</v>
      </c>
      <c r="C47" s="605">
        <v>43.9</v>
      </c>
      <c r="D47" s="600"/>
      <c r="E47" s="605"/>
      <c r="F47" s="600"/>
      <c r="G47" s="605">
        <v>31.5</v>
      </c>
      <c r="H47" s="600">
        <v>97.01</v>
      </c>
      <c r="I47" s="605">
        <v>49.86</v>
      </c>
      <c r="J47" s="600">
        <v>70.599999999999994</v>
      </c>
      <c r="K47" s="606">
        <v>268.25</v>
      </c>
      <c r="M47" s="603" t="s">
        <v>567</v>
      </c>
      <c r="N47" s="612">
        <v>162.28</v>
      </c>
      <c r="O47" s="613"/>
      <c r="P47" s="607"/>
    </row>
    <row r="48" spans="1:16" x14ac:dyDescent="0.4">
      <c r="A48" s="599">
        <v>2012</v>
      </c>
      <c r="B48" s="600">
        <v>599.41999999999996</v>
      </c>
      <c r="C48" s="605">
        <v>74.3</v>
      </c>
      <c r="D48" s="600">
        <v>5.76</v>
      </c>
      <c r="E48" s="605"/>
      <c r="F48" s="600"/>
      <c r="G48" s="605">
        <v>31.5</v>
      </c>
      <c r="H48" s="600">
        <v>204.41</v>
      </c>
      <c r="I48" s="605">
        <v>49.86</v>
      </c>
      <c r="J48" s="600">
        <v>110.7</v>
      </c>
      <c r="K48" s="606">
        <v>620.30999999999995</v>
      </c>
      <c r="M48" s="603" t="s">
        <v>65</v>
      </c>
      <c r="N48" s="612">
        <v>149.02000000000001</v>
      </c>
      <c r="O48" s="613">
        <v>19.899999999999999</v>
      </c>
      <c r="P48" s="607">
        <v>3</v>
      </c>
    </row>
    <row r="49" spans="1:16" x14ac:dyDescent="0.4">
      <c r="A49" s="599">
        <v>2013</v>
      </c>
      <c r="B49" s="600">
        <v>1499.52</v>
      </c>
      <c r="C49" s="605">
        <v>125</v>
      </c>
      <c r="D49" s="600">
        <v>5.76</v>
      </c>
      <c r="E49" s="605"/>
      <c r="F49" s="600">
        <v>38.799999999999997</v>
      </c>
      <c r="G49" s="605">
        <v>31.5</v>
      </c>
      <c r="H49" s="600">
        <v>221.71</v>
      </c>
      <c r="I49" s="605">
        <v>49.86</v>
      </c>
      <c r="J49" s="600">
        <v>154.35</v>
      </c>
      <c r="K49" s="606">
        <v>913.55</v>
      </c>
      <c r="M49" s="603" t="s">
        <v>43</v>
      </c>
      <c r="N49" s="612">
        <v>140.9</v>
      </c>
      <c r="O49" s="613">
        <v>60</v>
      </c>
      <c r="P49" s="607">
        <v>4</v>
      </c>
    </row>
    <row r="50" spans="1:16" x14ac:dyDescent="0.4">
      <c r="A50" s="599">
        <v>2014</v>
      </c>
      <c r="B50" s="600">
        <v>4175.96</v>
      </c>
      <c r="C50" s="605">
        <v>164.6</v>
      </c>
      <c r="D50" s="600">
        <v>17.760000000000002</v>
      </c>
      <c r="E50" s="605">
        <v>20.25</v>
      </c>
      <c r="F50" s="600">
        <v>55.51</v>
      </c>
      <c r="G50" s="605">
        <v>31.5</v>
      </c>
      <c r="H50" s="600">
        <v>324.16000000000003</v>
      </c>
      <c r="I50" s="605">
        <v>49.86</v>
      </c>
      <c r="J50" s="600">
        <v>216.03</v>
      </c>
      <c r="K50" s="606">
        <v>1154.8800000000001</v>
      </c>
      <c r="M50" s="603" t="s">
        <v>72</v>
      </c>
      <c r="N50" s="612">
        <v>103.5</v>
      </c>
      <c r="O50" s="613">
        <v>10</v>
      </c>
      <c r="P50" s="607">
        <v>2</v>
      </c>
    </row>
    <row r="51" spans="1:16" x14ac:dyDescent="0.4">
      <c r="A51" s="599">
        <v>2015</v>
      </c>
      <c r="B51" s="600">
        <v>5513.12</v>
      </c>
      <c r="C51" s="605">
        <v>294.86</v>
      </c>
      <c r="D51" s="600">
        <v>29.76</v>
      </c>
      <c r="E51" s="605">
        <v>20.25</v>
      </c>
      <c r="F51" s="600">
        <v>75.91</v>
      </c>
      <c r="G51" s="605">
        <v>31.5</v>
      </c>
      <c r="H51" s="600">
        <v>570.32000000000005</v>
      </c>
      <c r="I51" s="605">
        <v>49.86</v>
      </c>
      <c r="J51" s="600">
        <v>631.13</v>
      </c>
      <c r="K51" s="606">
        <v>1870.29</v>
      </c>
      <c r="M51" s="603" t="s">
        <v>568</v>
      </c>
      <c r="N51" s="612">
        <v>80</v>
      </c>
      <c r="O51" s="613"/>
      <c r="P51" s="607"/>
    </row>
    <row r="52" spans="1:16" x14ac:dyDescent="0.4">
      <c r="A52" s="599">
        <v>2016</v>
      </c>
      <c r="B52" s="600">
        <v>8615.31</v>
      </c>
      <c r="C52" s="605">
        <v>558.76</v>
      </c>
      <c r="D52" s="600">
        <v>36.26</v>
      </c>
      <c r="E52" s="605">
        <v>46.86</v>
      </c>
      <c r="F52" s="600">
        <v>181.31</v>
      </c>
      <c r="G52" s="605">
        <v>41</v>
      </c>
      <c r="H52" s="600">
        <v>944.31</v>
      </c>
      <c r="I52" s="605">
        <v>214.86</v>
      </c>
      <c r="J52" s="600">
        <v>1966.01</v>
      </c>
      <c r="K52" s="606">
        <v>3918.06</v>
      </c>
      <c r="M52" s="603" t="s">
        <v>569</v>
      </c>
      <c r="N52" s="612">
        <v>72.13</v>
      </c>
      <c r="O52" s="613"/>
      <c r="P52" s="607"/>
    </row>
    <row r="53" spans="1:16" x14ac:dyDescent="0.4">
      <c r="A53" s="599">
        <v>2017</v>
      </c>
      <c r="B53" s="600">
        <v>9144.2000000000007</v>
      </c>
      <c r="C53" s="605">
        <v>1219.51</v>
      </c>
      <c r="D53" s="600">
        <v>81.86</v>
      </c>
      <c r="E53" s="605">
        <v>59.16</v>
      </c>
      <c r="F53" s="600">
        <v>453.8</v>
      </c>
      <c r="G53" s="605">
        <v>56</v>
      </c>
      <c r="H53" s="600">
        <v>1413.5</v>
      </c>
      <c r="I53" s="605">
        <v>233.54</v>
      </c>
      <c r="J53" s="600">
        <v>3166.69</v>
      </c>
      <c r="K53" s="606">
        <v>4753.8999999999996</v>
      </c>
      <c r="M53" s="603" t="s">
        <v>34</v>
      </c>
      <c r="N53" s="612">
        <v>71.260000000000005</v>
      </c>
      <c r="O53" s="613">
        <v>12.1</v>
      </c>
      <c r="P53" s="607">
        <v>2</v>
      </c>
    </row>
    <row r="54" spans="1:16" x14ac:dyDescent="0.4">
      <c r="A54" s="599">
        <v>2018</v>
      </c>
      <c r="B54" s="600">
        <v>9980</v>
      </c>
      <c r="C54" s="605">
        <v>1865.51</v>
      </c>
      <c r="D54" s="600">
        <v>101.86</v>
      </c>
      <c r="E54" s="605">
        <v>118.75</v>
      </c>
      <c r="F54" s="600">
        <v>565.42999999999995</v>
      </c>
      <c r="G54" s="605">
        <v>80.900000000000006</v>
      </c>
      <c r="H54" s="600">
        <v>1774.4</v>
      </c>
      <c r="I54" s="605">
        <v>251.94</v>
      </c>
      <c r="J54" s="600">
        <v>4543.99</v>
      </c>
      <c r="K54" s="606">
        <v>5248.8</v>
      </c>
      <c r="M54" s="603" t="s">
        <v>36</v>
      </c>
      <c r="N54" s="612">
        <v>66.400000000000006</v>
      </c>
      <c r="O54" s="613">
        <v>26.4</v>
      </c>
      <c r="P54" s="607">
        <v>1</v>
      </c>
    </row>
    <row r="55" spans="1:16" ht="12.6" thickBot="1" x14ac:dyDescent="0.45">
      <c r="A55" s="608">
        <v>2019</v>
      </c>
      <c r="B55" s="609">
        <v>10958.8</v>
      </c>
      <c r="C55" s="610">
        <v>2353.0100000000002</v>
      </c>
      <c r="D55" s="609">
        <v>231.21</v>
      </c>
      <c r="E55" s="610">
        <v>177.26</v>
      </c>
      <c r="F55" s="609">
        <v>578.63</v>
      </c>
      <c r="G55" s="610">
        <v>140.9</v>
      </c>
      <c r="H55" s="609">
        <v>2246.12</v>
      </c>
      <c r="I55" s="610">
        <v>267.94</v>
      </c>
      <c r="J55" s="609">
        <v>6147.2</v>
      </c>
      <c r="K55" s="611">
        <v>6016.5</v>
      </c>
      <c r="M55" s="603" t="s">
        <v>570</v>
      </c>
      <c r="N55" s="612">
        <v>57.08</v>
      </c>
      <c r="O55" s="613">
        <v>18.920000000000002</v>
      </c>
      <c r="P55" s="607">
        <v>2</v>
      </c>
    </row>
    <row r="56" spans="1:16" ht="12.6" thickBot="1" x14ac:dyDescent="0.45">
      <c r="M56" s="603" t="s">
        <v>50</v>
      </c>
      <c r="N56" s="612">
        <v>29.59</v>
      </c>
      <c r="O56" s="613">
        <v>10</v>
      </c>
      <c r="P56" s="607">
        <v>2</v>
      </c>
    </row>
    <row r="57" spans="1:16" x14ac:dyDescent="0.4">
      <c r="A57" s="592"/>
      <c r="B57" s="856" t="s">
        <v>561</v>
      </c>
      <c r="C57" s="856"/>
      <c r="D57" s="856"/>
      <c r="E57" s="856"/>
      <c r="F57" s="856"/>
      <c r="G57" s="856"/>
      <c r="H57" s="856"/>
      <c r="I57" s="856"/>
      <c r="J57" s="856"/>
      <c r="K57" s="857"/>
      <c r="M57" s="603" t="s">
        <v>19</v>
      </c>
      <c r="N57" s="612">
        <v>28.25</v>
      </c>
      <c r="O57" s="613"/>
      <c r="P57" s="607"/>
    </row>
    <row r="58" spans="1:16" ht="24.6" x14ac:dyDescent="0.4">
      <c r="A58" s="593" t="s">
        <v>544</v>
      </c>
      <c r="B58" s="614" t="s">
        <v>8</v>
      </c>
      <c r="C58" s="614" t="s">
        <v>2</v>
      </c>
      <c r="D58" s="614" t="s">
        <v>18</v>
      </c>
      <c r="E58" s="614" t="s">
        <v>6</v>
      </c>
      <c r="F58" s="614" t="s">
        <v>4</v>
      </c>
      <c r="G58" s="614" t="s">
        <v>5</v>
      </c>
      <c r="H58" s="614" t="s">
        <v>1</v>
      </c>
      <c r="I58" s="614" t="s">
        <v>3</v>
      </c>
      <c r="J58" s="615" t="s">
        <v>100</v>
      </c>
      <c r="K58" s="616" t="s">
        <v>99</v>
      </c>
      <c r="M58" s="603" t="s">
        <v>21</v>
      </c>
      <c r="N58" s="612">
        <v>23.5</v>
      </c>
      <c r="O58" s="613">
        <v>13.5</v>
      </c>
      <c r="P58" s="607">
        <v>1</v>
      </c>
    </row>
    <row r="59" spans="1:16" x14ac:dyDescent="0.4">
      <c r="A59" s="599">
        <v>2007</v>
      </c>
      <c r="B59" s="617"/>
      <c r="C59" s="618"/>
      <c r="D59" s="617"/>
      <c r="E59" s="618"/>
      <c r="F59" s="617"/>
      <c r="G59" s="618"/>
      <c r="H59" s="617"/>
      <c r="I59" s="618"/>
      <c r="J59" s="617"/>
      <c r="K59" s="619">
        <v>2</v>
      </c>
      <c r="M59" s="603" t="s">
        <v>571</v>
      </c>
      <c r="N59" s="612">
        <v>22</v>
      </c>
      <c r="O59" s="613"/>
      <c r="P59" s="607"/>
    </row>
    <row r="60" spans="1:16" x14ac:dyDescent="0.4">
      <c r="A60" s="599">
        <v>2008</v>
      </c>
      <c r="B60" s="617">
        <v>1</v>
      </c>
      <c r="C60" s="620"/>
      <c r="D60" s="617"/>
      <c r="E60" s="620"/>
      <c r="F60" s="617"/>
      <c r="G60" s="620"/>
      <c r="H60" s="617"/>
      <c r="I60" s="620"/>
      <c r="J60" s="617"/>
      <c r="K60" s="621"/>
      <c r="M60" s="603" t="s">
        <v>49</v>
      </c>
      <c r="N60" s="612">
        <v>19.2</v>
      </c>
      <c r="O60" s="613"/>
      <c r="P60" s="607"/>
    </row>
    <row r="61" spans="1:16" x14ac:dyDescent="0.4">
      <c r="A61" s="599">
        <v>2009</v>
      </c>
      <c r="B61" s="617">
        <v>1</v>
      </c>
      <c r="C61" s="620"/>
      <c r="D61" s="617"/>
      <c r="E61" s="620"/>
      <c r="F61" s="617"/>
      <c r="G61" s="620"/>
      <c r="H61" s="617"/>
      <c r="I61" s="620"/>
      <c r="J61" s="617">
        <v>1</v>
      </c>
      <c r="K61" s="621"/>
      <c r="M61" s="603" t="s">
        <v>572</v>
      </c>
      <c r="N61" s="612">
        <v>18.5</v>
      </c>
      <c r="O61" s="613"/>
      <c r="P61" s="607"/>
    </row>
    <row r="62" spans="1:16" x14ac:dyDescent="0.4">
      <c r="A62" s="599">
        <v>2010</v>
      </c>
      <c r="B62" s="617">
        <v>1</v>
      </c>
      <c r="C62" s="620">
        <v>1</v>
      </c>
      <c r="D62" s="617"/>
      <c r="E62" s="620"/>
      <c r="F62" s="617"/>
      <c r="G62" s="620"/>
      <c r="H62" s="617">
        <v>3</v>
      </c>
      <c r="I62" s="620"/>
      <c r="J62" s="617">
        <v>3</v>
      </c>
      <c r="K62" s="621">
        <v>2</v>
      </c>
      <c r="M62" s="603" t="s">
        <v>45</v>
      </c>
      <c r="N62" s="612">
        <v>16.32</v>
      </c>
      <c r="O62" s="613"/>
      <c r="P62" s="607"/>
    </row>
    <row r="63" spans="1:16" x14ac:dyDescent="0.4">
      <c r="A63" s="599">
        <v>2011</v>
      </c>
      <c r="B63" s="617">
        <v>6</v>
      </c>
      <c r="C63" s="620">
        <v>1</v>
      </c>
      <c r="D63" s="617"/>
      <c r="E63" s="620"/>
      <c r="F63" s="617"/>
      <c r="G63" s="620">
        <v>1</v>
      </c>
      <c r="H63" s="617">
        <v>7</v>
      </c>
      <c r="I63" s="620">
        <v>5</v>
      </c>
      <c r="J63" s="617">
        <v>1</v>
      </c>
      <c r="K63" s="621">
        <v>14</v>
      </c>
      <c r="M63" s="603" t="s">
        <v>60</v>
      </c>
      <c r="N63" s="612">
        <v>15</v>
      </c>
      <c r="O63" s="613"/>
      <c r="P63" s="607"/>
    </row>
    <row r="64" spans="1:16" x14ac:dyDescent="0.4">
      <c r="A64" s="599">
        <v>2012</v>
      </c>
      <c r="B64" s="617">
        <v>10</v>
      </c>
      <c r="C64" s="620">
        <v>3</v>
      </c>
      <c r="D64" s="617">
        <v>1</v>
      </c>
      <c r="E64" s="620"/>
      <c r="F64" s="617"/>
      <c r="G64" s="620"/>
      <c r="H64" s="617">
        <v>9</v>
      </c>
      <c r="I64" s="620"/>
      <c r="J64" s="617">
        <v>3</v>
      </c>
      <c r="K64" s="621">
        <v>18</v>
      </c>
      <c r="M64" s="603" t="s">
        <v>573</v>
      </c>
      <c r="N64" s="612">
        <v>10</v>
      </c>
      <c r="O64" s="613">
        <v>10</v>
      </c>
      <c r="P64" s="607">
        <v>1</v>
      </c>
    </row>
    <row r="65" spans="1:16" x14ac:dyDescent="0.4">
      <c r="A65" s="599">
        <v>2013</v>
      </c>
      <c r="B65" s="617">
        <v>16</v>
      </c>
      <c r="C65" s="620">
        <v>2</v>
      </c>
      <c r="D65" s="617"/>
      <c r="E65" s="620"/>
      <c r="F65" s="617">
        <v>4</v>
      </c>
      <c r="G65" s="620"/>
      <c r="H65" s="617">
        <v>2</v>
      </c>
      <c r="I65" s="620"/>
      <c r="J65" s="617">
        <v>3</v>
      </c>
      <c r="K65" s="621">
        <v>11</v>
      </c>
      <c r="M65" s="603" t="s">
        <v>574</v>
      </c>
      <c r="N65" s="612">
        <v>6</v>
      </c>
      <c r="O65" s="613">
        <v>6</v>
      </c>
      <c r="P65" s="607">
        <v>1</v>
      </c>
    </row>
    <row r="66" spans="1:16" ht="12.6" thickBot="1" x14ac:dyDescent="0.45">
      <c r="A66" s="599">
        <v>2014</v>
      </c>
      <c r="B66" s="617">
        <v>32</v>
      </c>
      <c r="C66" s="620">
        <v>1</v>
      </c>
      <c r="D66" s="617">
        <v>1</v>
      </c>
      <c r="E66" s="620">
        <v>2</v>
      </c>
      <c r="F66" s="617">
        <v>2</v>
      </c>
      <c r="G66" s="620"/>
      <c r="H66" s="617">
        <v>9</v>
      </c>
      <c r="I66" s="620"/>
      <c r="J66" s="617">
        <v>3</v>
      </c>
      <c r="K66" s="621">
        <v>14</v>
      </c>
      <c r="M66" s="622" t="s">
        <v>66</v>
      </c>
      <c r="N66" s="623">
        <v>5.76</v>
      </c>
      <c r="O66" s="624"/>
      <c r="P66" s="625"/>
    </row>
    <row r="67" spans="1:16" x14ac:dyDescent="0.4">
      <c r="A67" s="599">
        <v>2015</v>
      </c>
      <c r="B67" s="617">
        <v>34</v>
      </c>
      <c r="C67" s="620">
        <v>3</v>
      </c>
      <c r="D67" s="617">
        <v>1</v>
      </c>
      <c r="E67" s="620"/>
      <c r="F67" s="617">
        <v>3</v>
      </c>
      <c r="G67" s="620"/>
      <c r="H67" s="617">
        <v>13</v>
      </c>
      <c r="I67" s="620"/>
      <c r="J67" s="617">
        <v>16</v>
      </c>
      <c r="K67" s="621">
        <v>18</v>
      </c>
    </row>
    <row r="68" spans="1:16" x14ac:dyDescent="0.4">
      <c r="A68" s="599">
        <v>2016</v>
      </c>
      <c r="B68" s="617">
        <v>45</v>
      </c>
      <c r="C68" s="620">
        <v>2</v>
      </c>
      <c r="D68" s="617">
        <v>1</v>
      </c>
      <c r="E68" s="620">
        <v>2</v>
      </c>
      <c r="F68" s="617">
        <v>2</v>
      </c>
      <c r="G68" s="620">
        <v>1</v>
      </c>
      <c r="H68" s="617">
        <v>24</v>
      </c>
      <c r="I68" s="620">
        <v>3</v>
      </c>
      <c r="J68" s="617">
        <v>30</v>
      </c>
      <c r="K68" s="621">
        <v>42</v>
      </c>
    </row>
    <row r="69" spans="1:16" x14ac:dyDescent="0.4">
      <c r="A69" s="599">
        <v>2017</v>
      </c>
      <c r="B69" s="617">
        <v>24</v>
      </c>
      <c r="C69" s="620">
        <v>15</v>
      </c>
      <c r="D69" s="617">
        <v>3</v>
      </c>
      <c r="E69" s="620">
        <v>2</v>
      </c>
      <c r="F69" s="617">
        <v>17</v>
      </c>
      <c r="G69" s="620">
        <v>2</v>
      </c>
      <c r="H69" s="617">
        <v>23</v>
      </c>
      <c r="I69" s="620">
        <v>3</v>
      </c>
      <c r="J69" s="617">
        <v>47</v>
      </c>
      <c r="K69" s="621">
        <v>28</v>
      </c>
    </row>
    <row r="70" spans="1:16" x14ac:dyDescent="0.4">
      <c r="A70" s="599">
        <v>2018</v>
      </c>
      <c r="B70" s="617">
        <v>7</v>
      </c>
      <c r="C70" s="620">
        <v>10</v>
      </c>
      <c r="D70" s="617">
        <v>1</v>
      </c>
      <c r="E70" s="620">
        <v>3</v>
      </c>
      <c r="F70" s="617">
        <v>4</v>
      </c>
      <c r="G70" s="620">
        <v>1</v>
      </c>
      <c r="H70" s="617">
        <v>15</v>
      </c>
      <c r="I70" s="620">
        <v>2</v>
      </c>
      <c r="J70" s="617">
        <v>29</v>
      </c>
      <c r="K70" s="621">
        <v>22</v>
      </c>
    </row>
    <row r="71" spans="1:16" ht="12.6" thickBot="1" x14ac:dyDescent="0.45">
      <c r="A71" s="608">
        <v>2019</v>
      </c>
      <c r="B71" s="626">
        <v>11</v>
      </c>
      <c r="C71" s="627">
        <v>8</v>
      </c>
      <c r="D71" s="626">
        <v>4</v>
      </c>
      <c r="E71" s="627">
        <v>6</v>
      </c>
      <c r="F71" s="626">
        <v>2</v>
      </c>
      <c r="G71" s="627">
        <v>4</v>
      </c>
      <c r="H71" s="626">
        <v>18</v>
      </c>
      <c r="I71" s="627">
        <v>3</v>
      </c>
      <c r="J71" s="626">
        <v>27</v>
      </c>
      <c r="K71" s="628">
        <v>20</v>
      </c>
    </row>
    <row r="72" spans="1:16" ht="12.6" thickBot="1" x14ac:dyDescent="0.45"/>
    <row r="73" spans="1:16" x14ac:dyDescent="0.4">
      <c r="A73" s="592"/>
      <c r="B73" s="856" t="s">
        <v>554</v>
      </c>
      <c r="C73" s="856"/>
      <c r="D73" s="856"/>
      <c r="E73" s="856"/>
      <c r="F73" s="856"/>
      <c r="G73" s="856"/>
      <c r="H73" s="856"/>
      <c r="I73" s="856"/>
      <c r="J73" s="856"/>
      <c r="K73" s="857"/>
    </row>
    <row r="74" spans="1:16" ht="24.6" x14ac:dyDescent="0.4">
      <c r="A74" s="593" t="s">
        <v>544</v>
      </c>
      <c r="B74" s="614" t="s">
        <v>8</v>
      </c>
      <c r="C74" s="614" t="s">
        <v>2</v>
      </c>
      <c r="D74" s="614" t="s">
        <v>18</v>
      </c>
      <c r="E74" s="614" t="s">
        <v>6</v>
      </c>
      <c r="F74" s="614" t="s">
        <v>4</v>
      </c>
      <c r="G74" s="614" t="s">
        <v>5</v>
      </c>
      <c r="H74" s="614" t="s">
        <v>1</v>
      </c>
      <c r="I74" s="614" t="s">
        <v>3</v>
      </c>
      <c r="J74" s="615" t="s">
        <v>100</v>
      </c>
      <c r="K74" s="616" t="s">
        <v>99</v>
      </c>
    </row>
    <row r="75" spans="1:16" x14ac:dyDescent="0.4">
      <c r="A75" s="599">
        <v>2007</v>
      </c>
      <c r="B75" s="617"/>
      <c r="C75" s="618"/>
      <c r="D75" s="617"/>
      <c r="E75" s="618"/>
      <c r="F75" s="617"/>
      <c r="G75" s="618"/>
      <c r="H75" s="617"/>
      <c r="I75" s="618"/>
      <c r="J75" s="617"/>
      <c r="K75" s="619">
        <v>2</v>
      </c>
    </row>
    <row r="76" spans="1:16" x14ac:dyDescent="0.4">
      <c r="A76" s="599">
        <v>2008</v>
      </c>
      <c r="B76" s="617">
        <v>1</v>
      </c>
      <c r="C76" s="620"/>
      <c r="D76" s="617"/>
      <c r="E76" s="620"/>
      <c r="F76" s="617"/>
      <c r="G76" s="620"/>
      <c r="H76" s="617"/>
      <c r="I76" s="620"/>
      <c r="J76" s="617"/>
      <c r="K76" s="621">
        <v>2</v>
      </c>
    </row>
    <row r="77" spans="1:16" x14ac:dyDescent="0.4">
      <c r="A77" s="599">
        <v>2009</v>
      </c>
      <c r="B77" s="617">
        <v>2</v>
      </c>
      <c r="C77" s="620"/>
      <c r="D77" s="617"/>
      <c r="E77" s="620"/>
      <c r="F77" s="617"/>
      <c r="G77" s="620"/>
      <c r="H77" s="617"/>
      <c r="I77" s="620"/>
      <c r="J77" s="617">
        <v>1</v>
      </c>
      <c r="K77" s="621">
        <v>2</v>
      </c>
    </row>
    <row r="78" spans="1:16" x14ac:dyDescent="0.4">
      <c r="A78" s="599">
        <v>2010</v>
      </c>
      <c r="B78" s="617">
        <v>3</v>
      </c>
      <c r="C78" s="620">
        <v>1</v>
      </c>
      <c r="D78" s="617"/>
      <c r="E78" s="620"/>
      <c r="F78" s="617"/>
      <c r="G78" s="620"/>
      <c r="H78" s="617">
        <v>3</v>
      </c>
      <c r="I78" s="620"/>
      <c r="J78" s="617">
        <v>4</v>
      </c>
      <c r="K78" s="621">
        <v>4</v>
      </c>
    </row>
    <row r="79" spans="1:16" x14ac:dyDescent="0.4">
      <c r="A79" s="599">
        <v>2011</v>
      </c>
      <c r="B79" s="617">
        <v>9</v>
      </c>
      <c r="C79" s="620">
        <v>2</v>
      </c>
      <c r="D79" s="617"/>
      <c r="E79" s="620"/>
      <c r="F79" s="617"/>
      <c r="G79" s="620">
        <v>1</v>
      </c>
      <c r="H79" s="617">
        <v>10</v>
      </c>
      <c r="I79" s="620">
        <v>5</v>
      </c>
      <c r="J79" s="617">
        <v>5</v>
      </c>
      <c r="K79" s="621">
        <v>18</v>
      </c>
    </row>
    <row r="80" spans="1:16" x14ac:dyDescent="0.4">
      <c r="A80" s="599">
        <v>2012</v>
      </c>
      <c r="B80" s="617">
        <v>19</v>
      </c>
      <c r="C80" s="620">
        <v>5</v>
      </c>
      <c r="D80" s="617">
        <v>1</v>
      </c>
      <c r="E80" s="620"/>
      <c r="F80" s="617"/>
      <c r="G80" s="620">
        <v>1</v>
      </c>
      <c r="H80" s="617">
        <v>19</v>
      </c>
      <c r="I80" s="620">
        <v>5</v>
      </c>
      <c r="J80" s="617">
        <v>8</v>
      </c>
      <c r="K80" s="621">
        <v>36</v>
      </c>
    </row>
    <row r="81" spans="1:11" x14ac:dyDescent="0.4">
      <c r="A81" s="599">
        <v>2013</v>
      </c>
      <c r="B81" s="617">
        <v>35</v>
      </c>
      <c r="C81" s="620">
        <v>7</v>
      </c>
      <c r="D81" s="617">
        <v>1</v>
      </c>
      <c r="E81" s="620"/>
      <c r="F81" s="617">
        <v>4</v>
      </c>
      <c r="G81" s="620">
        <v>1</v>
      </c>
      <c r="H81" s="617">
        <v>21</v>
      </c>
      <c r="I81" s="620">
        <v>5</v>
      </c>
      <c r="J81" s="617">
        <v>11</v>
      </c>
      <c r="K81" s="621">
        <v>47</v>
      </c>
    </row>
    <row r="82" spans="1:11" x14ac:dyDescent="0.4">
      <c r="A82" s="599">
        <v>2014</v>
      </c>
      <c r="B82" s="617">
        <v>67</v>
      </c>
      <c r="C82" s="620">
        <v>8</v>
      </c>
      <c r="D82" s="617">
        <v>2</v>
      </c>
      <c r="E82" s="620">
        <v>2</v>
      </c>
      <c r="F82" s="617">
        <v>6</v>
      </c>
      <c r="G82" s="620">
        <v>1</v>
      </c>
      <c r="H82" s="617">
        <v>30</v>
      </c>
      <c r="I82" s="620">
        <v>5</v>
      </c>
      <c r="J82" s="617">
        <v>14</v>
      </c>
      <c r="K82" s="621">
        <v>61</v>
      </c>
    </row>
    <row r="83" spans="1:11" x14ac:dyDescent="0.4">
      <c r="A83" s="599">
        <v>2015</v>
      </c>
      <c r="B83" s="617">
        <v>101</v>
      </c>
      <c r="C83" s="620">
        <v>11</v>
      </c>
      <c r="D83" s="617">
        <v>3</v>
      </c>
      <c r="E83" s="620">
        <v>2</v>
      </c>
      <c r="F83" s="617">
        <v>9</v>
      </c>
      <c r="G83" s="620">
        <v>1</v>
      </c>
      <c r="H83" s="617">
        <v>43</v>
      </c>
      <c r="I83" s="620">
        <v>5</v>
      </c>
      <c r="J83" s="617">
        <v>30</v>
      </c>
      <c r="K83" s="621">
        <v>79</v>
      </c>
    </row>
    <row r="84" spans="1:11" x14ac:dyDescent="0.4">
      <c r="A84" s="599">
        <v>2016</v>
      </c>
      <c r="B84" s="617">
        <v>146</v>
      </c>
      <c r="C84" s="620">
        <v>13</v>
      </c>
      <c r="D84" s="617">
        <v>4</v>
      </c>
      <c r="E84" s="620">
        <v>4</v>
      </c>
      <c r="F84" s="617">
        <v>11</v>
      </c>
      <c r="G84" s="620">
        <v>2</v>
      </c>
      <c r="H84" s="617">
        <v>67</v>
      </c>
      <c r="I84" s="620">
        <v>8</v>
      </c>
      <c r="J84" s="617">
        <v>60</v>
      </c>
      <c r="K84" s="621">
        <v>121</v>
      </c>
    </row>
    <row r="85" spans="1:11" x14ac:dyDescent="0.4">
      <c r="A85" s="599">
        <v>2017</v>
      </c>
      <c r="B85" s="617">
        <v>170</v>
      </c>
      <c r="C85" s="620">
        <v>28</v>
      </c>
      <c r="D85" s="617">
        <v>7</v>
      </c>
      <c r="E85" s="620">
        <v>6</v>
      </c>
      <c r="F85" s="617">
        <v>28</v>
      </c>
      <c r="G85" s="620">
        <v>4</v>
      </c>
      <c r="H85" s="617">
        <v>90</v>
      </c>
      <c r="I85" s="620">
        <v>11</v>
      </c>
      <c r="J85" s="617">
        <v>107</v>
      </c>
      <c r="K85" s="621">
        <v>149</v>
      </c>
    </row>
    <row r="86" spans="1:11" x14ac:dyDescent="0.4">
      <c r="A86" s="599">
        <v>2018</v>
      </c>
      <c r="B86" s="617">
        <v>177</v>
      </c>
      <c r="C86" s="620">
        <v>38</v>
      </c>
      <c r="D86" s="617">
        <v>8</v>
      </c>
      <c r="E86" s="620">
        <v>9</v>
      </c>
      <c r="F86" s="617">
        <v>32</v>
      </c>
      <c r="G86" s="620">
        <v>5</v>
      </c>
      <c r="H86" s="617">
        <v>105</v>
      </c>
      <c r="I86" s="620">
        <v>13</v>
      </c>
      <c r="J86" s="617">
        <v>136</v>
      </c>
      <c r="K86" s="621">
        <v>171</v>
      </c>
    </row>
    <row r="87" spans="1:11" ht="12.6" thickBot="1" x14ac:dyDescent="0.45">
      <c r="A87" s="608">
        <v>2019</v>
      </c>
      <c r="B87" s="626">
        <v>188</v>
      </c>
      <c r="C87" s="627">
        <v>46</v>
      </c>
      <c r="D87" s="626">
        <v>12</v>
      </c>
      <c r="E87" s="627">
        <v>15</v>
      </c>
      <c r="F87" s="626">
        <v>34</v>
      </c>
      <c r="G87" s="627">
        <v>9</v>
      </c>
      <c r="H87" s="626">
        <v>123</v>
      </c>
      <c r="I87" s="627">
        <v>16</v>
      </c>
      <c r="J87" s="626">
        <v>163</v>
      </c>
      <c r="K87" s="628">
        <v>191</v>
      </c>
    </row>
  </sheetData>
  <mergeCells count="5">
    <mergeCell ref="B25:K25"/>
    <mergeCell ref="M25:P25"/>
    <mergeCell ref="B41:K41"/>
    <mergeCell ref="B57:K57"/>
    <mergeCell ref="B73:K73"/>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AI38"/>
  <sheetViews>
    <sheetView zoomScale="80" zoomScaleNormal="80" workbookViewId="0"/>
  </sheetViews>
  <sheetFormatPr defaultColWidth="9.1640625" defaultRowHeight="12.3" x14ac:dyDescent="0.4"/>
  <cols>
    <col min="1" max="1" width="10.83203125" style="557" customWidth="1"/>
    <col min="2" max="2" width="9.1640625" style="557"/>
    <col min="3" max="3" width="10.5546875" style="557" customWidth="1"/>
    <col min="4" max="4" width="9.1640625" style="557"/>
    <col min="5" max="5" width="10.44140625" style="557" customWidth="1"/>
    <col min="6" max="6" width="9.1640625" style="557"/>
    <col min="7" max="7" width="10.1640625" style="557" bestFit="1" customWidth="1"/>
    <col min="8" max="8" width="9.1640625" style="557"/>
    <col min="9" max="9" width="10.83203125" style="557" customWidth="1"/>
    <col min="10" max="10" width="9.1640625" style="557"/>
    <col min="11" max="11" width="10.44140625" style="557" customWidth="1"/>
    <col min="12" max="12" width="9.1640625" style="557"/>
    <col min="13" max="13" width="10.27734375" style="557" customWidth="1"/>
    <col min="14" max="14" width="9.1640625" style="557"/>
    <col min="15" max="15" width="10.83203125" style="557" customWidth="1"/>
    <col min="16" max="16" width="9.1640625" style="557"/>
    <col min="17" max="17" width="10.44140625" style="557" customWidth="1"/>
    <col min="18" max="18" width="9.1640625" style="557"/>
    <col min="19" max="19" width="10.1640625" style="557" customWidth="1"/>
    <col min="20" max="20" width="9.1640625" style="557"/>
    <col min="21" max="21" width="10.83203125" style="557" customWidth="1"/>
    <col min="22" max="22" width="9.1640625" style="557"/>
    <col min="23" max="23" width="10.1640625" style="557" customWidth="1"/>
    <col min="24" max="24" width="9.1640625" style="557"/>
    <col min="25" max="25" width="10.83203125" style="557" customWidth="1"/>
    <col min="26" max="16384" width="9.1640625" style="557"/>
  </cols>
  <sheetData>
    <row r="1" spans="1:27" x14ac:dyDescent="0.4">
      <c r="A1" s="556" t="s">
        <v>702</v>
      </c>
      <c r="AA1" s="809"/>
    </row>
    <row r="2" spans="1:27" x14ac:dyDescent="0.4">
      <c r="A2" s="556"/>
    </row>
    <row r="22" spans="1:28" x14ac:dyDescent="0.4">
      <c r="A22" s="579"/>
      <c r="B22" s="559"/>
    </row>
    <row r="23" spans="1:28" ht="12.9" thickBot="1" x14ac:dyDescent="0.5">
      <c r="A23" s="558" t="s">
        <v>598</v>
      </c>
      <c r="B23" s="559"/>
    </row>
    <row r="24" spans="1:28" x14ac:dyDescent="0.4">
      <c r="A24" s="840" t="s">
        <v>544</v>
      </c>
      <c r="B24" s="842" t="s">
        <v>547</v>
      </c>
      <c r="C24" s="861"/>
      <c r="D24" s="861"/>
      <c r="E24" s="843"/>
      <c r="F24" s="842" t="s">
        <v>548</v>
      </c>
      <c r="G24" s="861"/>
      <c r="H24" s="861"/>
      <c r="I24" s="843"/>
      <c r="J24" s="842" t="s">
        <v>549</v>
      </c>
      <c r="K24" s="861"/>
      <c r="L24" s="861"/>
      <c r="M24" s="843"/>
      <c r="N24" s="842" t="s">
        <v>550</v>
      </c>
      <c r="O24" s="861"/>
      <c r="P24" s="861"/>
      <c r="Q24" s="843"/>
      <c r="R24" s="842" t="s">
        <v>551</v>
      </c>
      <c r="S24" s="861"/>
      <c r="T24" s="861"/>
      <c r="U24" s="843"/>
      <c r="V24" s="842" t="s">
        <v>552</v>
      </c>
      <c r="W24" s="861"/>
      <c r="X24" s="861"/>
      <c r="Y24" s="843"/>
    </row>
    <row r="25" spans="1:28" ht="39.6" thickBot="1" x14ac:dyDescent="0.45">
      <c r="A25" s="862"/>
      <c r="B25" s="580" t="s">
        <v>553</v>
      </c>
      <c r="C25" s="581" t="s">
        <v>554</v>
      </c>
      <c r="D25" s="560" t="s">
        <v>614</v>
      </c>
      <c r="E25" s="561" t="s">
        <v>615</v>
      </c>
      <c r="F25" s="580" t="s">
        <v>553</v>
      </c>
      <c r="G25" s="581" t="s">
        <v>554</v>
      </c>
      <c r="H25" s="560" t="s">
        <v>614</v>
      </c>
      <c r="I25" s="561" t="s">
        <v>615</v>
      </c>
      <c r="J25" s="580" t="s">
        <v>553</v>
      </c>
      <c r="K25" s="581" t="s">
        <v>554</v>
      </c>
      <c r="L25" s="560" t="s">
        <v>614</v>
      </c>
      <c r="M25" s="561" t="s">
        <v>615</v>
      </c>
      <c r="N25" s="580" t="s">
        <v>553</v>
      </c>
      <c r="O25" s="581" t="s">
        <v>554</v>
      </c>
      <c r="P25" s="560" t="s">
        <v>614</v>
      </c>
      <c r="Q25" s="561" t="s">
        <v>615</v>
      </c>
      <c r="R25" s="580" t="s">
        <v>553</v>
      </c>
      <c r="S25" s="581" t="s">
        <v>554</v>
      </c>
      <c r="T25" s="560" t="s">
        <v>614</v>
      </c>
      <c r="U25" s="561" t="s">
        <v>615</v>
      </c>
      <c r="V25" s="580" t="s">
        <v>553</v>
      </c>
      <c r="W25" s="581" t="s">
        <v>554</v>
      </c>
      <c r="X25" s="560" t="s">
        <v>614</v>
      </c>
      <c r="Y25" s="561" t="s">
        <v>615</v>
      </c>
    </row>
    <row r="26" spans="1:28" x14ac:dyDescent="0.4">
      <c r="A26" s="582">
        <v>2007</v>
      </c>
      <c r="B26" s="570">
        <v>1</v>
      </c>
      <c r="C26" s="583">
        <v>1</v>
      </c>
      <c r="D26" s="584">
        <v>0.01</v>
      </c>
      <c r="E26" s="585">
        <v>0.01</v>
      </c>
      <c r="F26" s="570"/>
      <c r="G26" s="583"/>
      <c r="H26" s="584"/>
      <c r="I26" s="585"/>
      <c r="J26" s="570"/>
      <c r="K26" s="583"/>
      <c r="L26" s="584"/>
      <c r="M26" s="585"/>
      <c r="N26" s="570"/>
      <c r="O26" s="583"/>
      <c r="P26" s="584"/>
      <c r="Q26" s="585"/>
      <c r="R26" s="570">
        <v>1</v>
      </c>
      <c r="S26" s="583">
        <v>1</v>
      </c>
      <c r="T26" s="584">
        <v>0.01</v>
      </c>
      <c r="U26" s="585">
        <v>0.01</v>
      </c>
      <c r="V26" s="570"/>
      <c r="W26" s="583"/>
      <c r="X26" s="584"/>
      <c r="Y26" s="585"/>
    </row>
    <row r="27" spans="1:28" x14ac:dyDescent="0.4">
      <c r="A27" s="582">
        <v>2008</v>
      </c>
      <c r="B27" s="570"/>
      <c r="C27" s="583">
        <v>1</v>
      </c>
      <c r="D27" s="584"/>
      <c r="E27" s="585">
        <v>0.01</v>
      </c>
      <c r="F27" s="570"/>
      <c r="G27" s="583"/>
      <c r="H27" s="584"/>
      <c r="I27" s="585"/>
      <c r="J27" s="570"/>
      <c r="K27" s="583"/>
      <c r="L27" s="584"/>
      <c r="M27" s="585"/>
      <c r="N27" s="570">
        <v>1</v>
      </c>
      <c r="O27" s="583">
        <v>1</v>
      </c>
      <c r="P27" s="584">
        <v>0.01</v>
      </c>
      <c r="Q27" s="585">
        <v>0.01</v>
      </c>
      <c r="R27" s="570"/>
      <c r="S27" s="583">
        <v>1</v>
      </c>
      <c r="T27" s="584"/>
      <c r="U27" s="585">
        <v>0.01</v>
      </c>
      <c r="V27" s="570">
        <v>1</v>
      </c>
      <c r="W27" s="583">
        <v>1</v>
      </c>
      <c r="X27" s="584">
        <v>0.01</v>
      </c>
      <c r="Y27" s="585">
        <v>0.01</v>
      </c>
      <c r="AA27" s="809"/>
      <c r="AB27" s="810"/>
    </row>
    <row r="28" spans="1:28" x14ac:dyDescent="0.4">
      <c r="A28" s="586">
        <v>2009</v>
      </c>
      <c r="B28" s="587">
        <v>1</v>
      </c>
      <c r="C28" s="583">
        <v>2</v>
      </c>
      <c r="D28" s="584">
        <v>0.02</v>
      </c>
      <c r="E28" s="585">
        <v>0.04</v>
      </c>
      <c r="F28" s="587"/>
      <c r="G28" s="583"/>
      <c r="H28" s="584"/>
      <c r="I28" s="585"/>
      <c r="J28" s="587"/>
      <c r="K28" s="583"/>
      <c r="L28" s="584"/>
      <c r="M28" s="585"/>
      <c r="N28" s="587">
        <v>1</v>
      </c>
      <c r="O28" s="583">
        <v>2</v>
      </c>
      <c r="P28" s="584">
        <v>0.02</v>
      </c>
      <c r="Q28" s="585">
        <v>0.03</v>
      </c>
      <c r="R28" s="587">
        <v>1</v>
      </c>
      <c r="S28" s="583">
        <v>2</v>
      </c>
      <c r="T28" s="584">
        <v>0.02</v>
      </c>
      <c r="U28" s="585">
        <v>0.04</v>
      </c>
      <c r="V28" s="587">
        <v>1</v>
      </c>
      <c r="W28" s="583">
        <v>2</v>
      </c>
      <c r="X28" s="584">
        <v>0.02</v>
      </c>
      <c r="Y28" s="585">
        <v>0.03</v>
      </c>
      <c r="AA28" s="809"/>
      <c r="AB28" s="810"/>
    </row>
    <row r="29" spans="1:28" x14ac:dyDescent="0.4">
      <c r="A29" s="588">
        <v>2010</v>
      </c>
      <c r="B29" s="570">
        <v>3</v>
      </c>
      <c r="C29" s="583">
        <v>5</v>
      </c>
      <c r="D29" s="584">
        <v>0.04</v>
      </c>
      <c r="E29" s="585">
        <v>0.08</v>
      </c>
      <c r="F29" s="570">
        <v>2</v>
      </c>
      <c r="G29" s="583">
        <v>2</v>
      </c>
      <c r="H29" s="584">
        <v>0.02</v>
      </c>
      <c r="I29" s="585">
        <v>0.02</v>
      </c>
      <c r="J29" s="570"/>
      <c r="K29" s="583"/>
      <c r="L29" s="584"/>
      <c r="M29" s="585"/>
      <c r="N29" s="570">
        <v>5</v>
      </c>
      <c r="O29" s="583">
        <v>7</v>
      </c>
      <c r="P29" s="584">
        <v>0.12</v>
      </c>
      <c r="Q29" s="585">
        <v>0.15</v>
      </c>
      <c r="R29" s="570">
        <v>3</v>
      </c>
      <c r="S29" s="583">
        <v>5</v>
      </c>
      <c r="T29" s="584">
        <v>0.04</v>
      </c>
      <c r="U29" s="585">
        <v>0.08</v>
      </c>
      <c r="V29" s="570">
        <v>7</v>
      </c>
      <c r="W29" s="583">
        <v>9</v>
      </c>
      <c r="X29" s="584">
        <v>0.13</v>
      </c>
      <c r="Y29" s="585">
        <v>0.16</v>
      </c>
      <c r="AA29" s="809"/>
      <c r="AB29" s="810"/>
    </row>
    <row r="30" spans="1:28" x14ac:dyDescent="0.4">
      <c r="A30" s="586">
        <v>2011</v>
      </c>
      <c r="B30" s="570">
        <v>17</v>
      </c>
      <c r="C30" s="583">
        <v>22</v>
      </c>
      <c r="D30" s="584">
        <v>0.23</v>
      </c>
      <c r="E30" s="585">
        <v>0.31</v>
      </c>
      <c r="F30" s="570">
        <v>9</v>
      </c>
      <c r="G30" s="583">
        <v>11</v>
      </c>
      <c r="H30" s="584">
        <v>0.14000000000000001</v>
      </c>
      <c r="I30" s="585">
        <v>0.15</v>
      </c>
      <c r="J30" s="570">
        <v>1</v>
      </c>
      <c r="K30" s="583">
        <v>1</v>
      </c>
      <c r="L30" s="584">
        <v>0.02</v>
      </c>
      <c r="M30" s="585">
        <v>0.02</v>
      </c>
      <c r="N30" s="570">
        <v>7</v>
      </c>
      <c r="O30" s="583">
        <v>14</v>
      </c>
      <c r="P30" s="584">
        <v>0.1</v>
      </c>
      <c r="Q30" s="585">
        <v>0.24</v>
      </c>
      <c r="R30" s="570">
        <v>18</v>
      </c>
      <c r="S30" s="583">
        <v>23</v>
      </c>
      <c r="T30" s="584">
        <v>0.25</v>
      </c>
      <c r="U30" s="585">
        <v>0.33</v>
      </c>
      <c r="V30" s="570">
        <v>16</v>
      </c>
      <c r="W30" s="583">
        <v>25</v>
      </c>
      <c r="X30" s="584">
        <v>0.23</v>
      </c>
      <c r="Y30" s="585">
        <v>0.39</v>
      </c>
      <c r="AA30" s="809"/>
      <c r="AB30" s="810"/>
    </row>
    <row r="31" spans="1:28" x14ac:dyDescent="0.4">
      <c r="A31" s="588">
        <v>2012</v>
      </c>
      <c r="B31" s="570">
        <v>21</v>
      </c>
      <c r="C31" s="583">
        <v>43</v>
      </c>
      <c r="D31" s="584">
        <v>0.35</v>
      </c>
      <c r="E31" s="585">
        <v>0.66</v>
      </c>
      <c r="F31" s="570">
        <v>15</v>
      </c>
      <c r="G31" s="583">
        <v>26</v>
      </c>
      <c r="H31" s="584">
        <v>0.35</v>
      </c>
      <c r="I31" s="585">
        <v>0.5</v>
      </c>
      <c r="J31" s="570">
        <v>1</v>
      </c>
      <c r="K31" s="583">
        <v>2</v>
      </c>
      <c r="L31" s="584">
        <v>0.03</v>
      </c>
      <c r="M31" s="585">
        <v>0.05</v>
      </c>
      <c r="N31" s="570">
        <v>6</v>
      </c>
      <c r="O31" s="583">
        <v>20</v>
      </c>
      <c r="P31" s="584">
        <v>0.2</v>
      </c>
      <c r="Q31" s="585">
        <v>0.44</v>
      </c>
      <c r="R31" s="570">
        <v>22</v>
      </c>
      <c r="S31" s="583">
        <v>45</v>
      </c>
      <c r="T31" s="584">
        <v>0.38</v>
      </c>
      <c r="U31" s="585">
        <v>0.71</v>
      </c>
      <c r="V31" s="570">
        <v>21</v>
      </c>
      <c r="W31" s="583">
        <v>46</v>
      </c>
      <c r="X31" s="584">
        <v>0.55000000000000004</v>
      </c>
      <c r="Y31" s="585">
        <v>0.95</v>
      </c>
      <c r="AA31" s="809"/>
      <c r="AB31" s="810"/>
    </row>
    <row r="32" spans="1:28" x14ac:dyDescent="0.4">
      <c r="A32" s="588">
        <v>2013</v>
      </c>
      <c r="B32" s="570">
        <v>20</v>
      </c>
      <c r="C32" s="583">
        <v>63</v>
      </c>
      <c r="D32" s="584">
        <v>0.74</v>
      </c>
      <c r="E32" s="585">
        <v>1.4</v>
      </c>
      <c r="F32" s="570">
        <v>10</v>
      </c>
      <c r="G32" s="583">
        <v>36</v>
      </c>
      <c r="H32" s="584">
        <v>0.11</v>
      </c>
      <c r="I32" s="585">
        <v>0.61</v>
      </c>
      <c r="J32" s="570"/>
      <c r="K32" s="583">
        <v>2</v>
      </c>
      <c r="L32" s="584"/>
      <c r="M32" s="585">
        <v>0.05</v>
      </c>
      <c r="N32" s="570">
        <v>8</v>
      </c>
      <c r="O32" s="583">
        <v>28</v>
      </c>
      <c r="P32" s="584">
        <v>0.5</v>
      </c>
      <c r="Q32" s="585">
        <v>0.94</v>
      </c>
      <c r="R32" s="570">
        <v>20</v>
      </c>
      <c r="S32" s="583">
        <v>65</v>
      </c>
      <c r="T32" s="584">
        <v>0.74</v>
      </c>
      <c r="U32" s="585">
        <v>1.44</v>
      </c>
      <c r="V32" s="570">
        <v>18</v>
      </c>
      <c r="W32" s="583">
        <v>64</v>
      </c>
      <c r="X32" s="584">
        <v>0.61</v>
      </c>
      <c r="Y32" s="585">
        <v>1.55</v>
      </c>
      <c r="AA32" s="809"/>
      <c r="AB32" s="810"/>
    </row>
    <row r="33" spans="1:35" x14ac:dyDescent="0.4">
      <c r="A33" s="588">
        <v>2014</v>
      </c>
      <c r="B33" s="570">
        <v>29</v>
      </c>
      <c r="C33" s="583">
        <v>92</v>
      </c>
      <c r="D33" s="584">
        <v>0.75</v>
      </c>
      <c r="E33" s="585">
        <v>2.14</v>
      </c>
      <c r="F33" s="570">
        <v>18</v>
      </c>
      <c r="G33" s="583">
        <v>54</v>
      </c>
      <c r="H33" s="584">
        <v>0.2</v>
      </c>
      <c r="I33" s="585">
        <v>0.82</v>
      </c>
      <c r="J33" s="570">
        <v>11</v>
      </c>
      <c r="K33" s="583">
        <v>13</v>
      </c>
      <c r="L33" s="584">
        <v>0.53</v>
      </c>
      <c r="M33" s="585">
        <v>0.57999999999999996</v>
      </c>
      <c r="N33" s="570">
        <v>5</v>
      </c>
      <c r="O33" s="583">
        <v>33</v>
      </c>
      <c r="P33" s="584">
        <v>1.68</v>
      </c>
      <c r="Q33" s="585">
        <v>2.62</v>
      </c>
      <c r="R33" s="570">
        <v>40</v>
      </c>
      <c r="S33" s="583">
        <v>105</v>
      </c>
      <c r="T33" s="584">
        <v>1.28</v>
      </c>
      <c r="U33" s="585">
        <v>2.72</v>
      </c>
      <c r="V33" s="570">
        <v>23</v>
      </c>
      <c r="W33" s="583">
        <v>87</v>
      </c>
      <c r="X33" s="584">
        <v>1.88</v>
      </c>
      <c r="Y33" s="585">
        <v>3.44</v>
      </c>
      <c r="AA33" s="809"/>
      <c r="AB33" s="810"/>
    </row>
    <row r="34" spans="1:35" x14ac:dyDescent="0.4">
      <c r="A34" s="586">
        <v>2015</v>
      </c>
      <c r="B34" s="570">
        <v>43</v>
      </c>
      <c r="C34" s="583">
        <v>135</v>
      </c>
      <c r="D34" s="584">
        <v>1.66</v>
      </c>
      <c r="E34" s="585">
        <v>3.8</v>
      </c>
      <c r="F34" s="570">
        <v>25</v>
      </c>
      <c r="G34" s="583">
        <v>79</v>
      </c>
      <c r="H34" s="584">
        <v>0.66</v>
      </c>
      <c r="I34" s="585">
        <v>1.47</v>
      </c>
      <c r="J34" s="570">
        <v>12</v>
      </c>
      <c r="K34" s="583">
        <v>25</v>
      </c>
      <c r="L34" s="584">
        <v>0.34</v>
      </c>
      <c r="M34" s="585">
        <v>0.92</v>
      </c>
      <c r="N34" s="570">
        <v>7</v>
      </c>
      <c r="O34" s="583">
        <v>40</v>
      </c>
      <c r="P34" s="584">
        <v>0.21</v>
      </c>
      <c r="Q34" s="585">
        <v>2.83</v>
      </c>
      <c r="R34" s="570">
        <v>55</v>
      </c>
      <c r="S34" s="583">
        <v>160</v>
      </c>
      <c r="T34" s="584">
        <v>1.99</v>
      </c>
      <c r="U34" s="585">
        <v>4.72</v>
      </c>
      <c r="V34" s="570">
        <v>32</v>
      </c>
      <c r="W34" s="583">
        <v>119</v>
      </c>
      <c r="X34" s="584">
        <v>0.86</v>
      </c>
      <c r="Y34" s="585">
        <v>4.3</v>
      </c>
      <c r="AA34" s="809"/>
      <c r="AB34" s="810"/>
    </row>
    <row r="35" spans="1:35" x14ac:dyDescent="0.4">
      <c r="A35" s="586">
        <v>2016</v>
      </c>
      <c r="B35" s="570">
        <v>93</v>
      </c>
      <c r="C35" s="583">
        <v>228</v>
      </c>
      <c r="D35" s="584">
        <v>4.78</v>
      </c>
      <c r="E35" s="585">
        <v>8.59</v>
      </c>
      <c r="F35" s="570">
        <v>38</v>
      </c>
      <c r="G35" s="583">
        <v>117</v>
      </c>
      <c r="H35" s="584">
        <v>0.92</v>
      </c>
      <c r="I35" s="585">
        <v>2.4</v>
      </c>
      <c r="J35" s="570">
        <v>15</v>
      </c>
      <c r="K35" s="583">
        <v>40</v>
      </c>
      <c r="L35" s="584">
        <v>1.1100000000000001</v>
      </c>
      <c r="M35" s="585">
        <v>2.02</v>
      </c>
      <c r="N35" s="570">
        <v>6</v>
      </c>
      <c r="O35" s="583">
        <v>46</v>
      </c>
      <c r="P35" s="584">
        <v>0.62</v>
      </c>
      <c r="Q35" s="585">
        <v>3.45</v>
      </c>
      <c r="R35" s="570">
        <v>108</v>
      </c>
      <c r="S35" s="583">
        <v>268</v>
      </c>
      <c r="T35" s="584">
        <v>5.89</v>
      </c>
      <c r="U35" s="585">
        <v>10.61</v>
      </c>
      <c r="V35" s="570">
        <v>44</v>
      </c>
      <c r="W35" s="583">
        <v>163</v>
      </c>
      <c r="X35" s="584">
        <v>1.54</v>
      </c>
      <c r="Y35" s="585">
        <v>5.85</v>
      </c>
      <c r="AA35" s="809"/>
      <c r="AB35" s="810"/>
    </row>
    <row r="36" spans="1:35" x14ac:dyDescent="0.4">
      <c r="A36" s="586">
        <v>2017</v>
      </c>
      <c r="B36" s="570">
        <v>105</v>
      </c>
      <c r="C36" s="583">
        <v>333</v>
      </c>
      <c r="D36" s="584">
        <v>2.54</v>
      </c>
      <c r="E36" s="585">
        <v>11.12</v>
      </c>
      <c r="F36" s="570">
        <v>34</v>
      </c>
      <c r="G36" s="583">
        <v>151</v>
      </c>
      <c r="H36" s="584">
        <v>0.61</v>
      </c>
      <c r="I36" s="585">
        <v>3.01</v>
      </c>
      <c r="J36" s="570">
        <v>16</v>
      </c>
      <c r="K36" s="583">
        <v>56</v>
      </c>
      <c r="L36" s="584">
        <v>0.65</v>
      </c>
      <c r="M36" s="585">
        <v>2.68</v>
      </c>
      <c r="N36" s="570">
        <v>9</v>
      </c>
      <c r="O36" s="583">
        <v>55</v>
      </c>
      <c r="P36" s="584">
        <v>0.26</v>
      </c>
      <c r="Q36" s="585">
        <v>3.7</v>
      </c>
      <c r="R36" s="570">
        <v>121</v>
      </c>
      <c r="S36" s="583">
        <v>389</v>
      </c>
      <c r="T36" s="584">
        <v>3.19</v>
      </c>
      <c r="U36" s="585">
        <v>13.8</v>
      </c>
      <c r="V36" s="570">
        <v>43</v>
      </c>
      <c r="W36" s="583">
        <v>206</v>
      </c>
      <c r="X36" s="584">
        <v>0.87</v>
      </c>
      <c r="Y36" s="585">
        <v>6.71</v>
      </c>
      <c r="AA36" s="809"/>
      <c r="AB36" s="810"/>
    </row>
    <row r="37" spans="1:35" x14ac:dyDescent="0.4">
      <c r="A37" s="586">
        <v>2018</v>
      </c>
      <c r="B37" s="570">
        <v>40</v>
      </c>
      <c r="C37" s="583">
        <v>373</v>
      </c>
      <c r="D37" s="584">
        <v>1.74</v>
      </c>
      <c r="E37" s="585">
        <v>12.87</v>
      </c>
      <c r="F37" s="570">
        <v>32</v>
      </c>
      <c r="G37" s="583">
        <v>183</v>
      </c>
      <c r="H37" s="584">
        <v>1.22</v>
      </c>
      <c r="I37" s="585">
        <v>4.2300000000000004</v>
      </c>
      <c r="J37" s="570">
        <v>21</v>
      </c>
      <c r="K37" s="583">
        <v>77</v>
      </c>
      <c r="L37" s="584">
        <v>0.94</v>
      </c>
      <c r="M37" s="585">
        <v>3.62</v>
      </c>
      <c r="N37" s="570">
        <v>1</v>
      </c>
      <c r="O37" s="583">
        <v>56</v>
      </c>
      <c r="P37" s="584">
        <v>0.05</v>
      </c>
      <c r="Q37" s="585">
        <v>3.75</v>
      </c>
      <c r="R37" s="570">
        <v>61</v>
      </c>
      <c r="S37" s="583">
        <v>450</v>
      </c>
      <c r="T37" s="584">
        <v>2.68</v>
      </c>
      <c r="U37" s="585">
        <v>16.48</v>
      </c>
      <c r="V37" s="570">
        <v>33</v>
      </c>
      <c r="W37" s="583">
        <v>239</v>
      </c>
      <c r="X37" s="584">
        <v>1.27</v>
      </c>
      <c r="Y37" s="585">
        <v>7.98</v>
      </c>
      <c r="AA37" s="809"/>
      <c r="AB37" s="810"/>
    </row>
    <row r="38" spans="1:35" x14ac:dyDescent="0.4">
      <c r="A38" s="586">
        <v>2019</v>
      </c>
      <c r="B38" s="570">
        <v>56</v>
      </c>
      <c r="C38" s="583">
        <v>429</v>
      </c>
      <c r="D38" s="584">
        <v>2.36</v>
      </c>
      <c r="E38" s="585">
        <v>15.23</v>
      </c>
      <c r="F38" s="570">
        <v>23</v>
      </c>
      <c r="G38" s="583">
        <v>206</v>
      </c>
      <c r="H38" s="584">
        <v>0.5</v>
      </c>
      <c r="I38" s="585">
        <v>4.7300000000000004</v>
      </c>
      <c r="J38" s="570">
        <v>23</v>
      </c>
      <c r="K38" s="583">
        <v>100</v>
      </c>
      <c r="L38" s="584">
        <v>1.68</v>
      </c>
      <c r="M38" s="585">
        <v>5.3</v>
      </c>
      <c r="N38" s="570">
        <v>1</v>
      </c>
      <c r="O38" s="583">
        <v>57</v>
      </c>
      <c r="P38" s="584">
        <v>0.04</v>
      </c>
      <c r="Q38" s="585">
        <v>3.8</v>
      </c>
      <c r="R38" s="570">
        <v>79</v>
      </c>
      <c r="S38" s="583">
        <v>529</v>
      </c>
      <c r="T38" s="584">
        <v>4.04</v>
      </c>
      <c r="U38" s="585">
        <v>20.53</v>
      </c>
      <c r="V38" s="570">
        <v>24</v>
      </c>
      <c r="W38" s="583">
        <v>263</v>
      </c>
      <c r="X38" s="584">
        <v>0.54</v>
      </c>
      <c r="Y38" s="585">
        <v>8.52</v>
      </c>
      <c r="AA38" s="809"/>
      <c r="AB38" s="810"/>
      <c r="AC38" s="809"/>
      <c r="AD38" s="809"/>
      <c r="AF38" s="810"/>
      <c r="AG38" s="810"/>
      <c r="AH38" s="810"/>
      <c r="AI38" s="810"/>
    </row>
  </sheetData>
  <mergeCells count="7">
    <mergeCell ref="V24:Y24"/>
    <mergeCell ref="A24:A25"/>
    <mergeCell ref="B24:E24"/>
    <mergeCell ref="F24:I24"/>
    <mergeCell ref="J24:M24"/>
    <mergeCell ref="N24:Q24"/>
    <mergeCell ref="R24:U24"/>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R40"/>
  <sheetViews>
    <sheetView zoomScale="80" zoomScaleNormal="80" workbookViewId="0"/>
  </sheetViews>
  <sheetFormatPr defaultColWidth="9.1640625" defaultRowHeight="12.3" x14ac:dyDescent="0.4"/>
  <cols>
    <col min="1" max="1" width="9.83203125" style="557" customWidth="1"/>
    <col min="2" max="2" width="5.83203125" style="557" bestFit="1" customWidth="1"/>
    <col min="3" max="3" width="9.27734375" style="557" bestFit="1" customWidth="1"/>
    <col min="4" max="4" width="7" style="557" bestFit="1" customWidth="1"/>
    <col min="5" max="6" width="13.5546875" style="557" bestFit="1" customWidth="1"/>
    <col min="7" max="7" width="8.5546875" style="557" bestFit="1" customWidth="1"/>
    <col min="8" max="9" width="13.5546875" style="557" bestFit="1" customWidth="1"/>
    <col min="10" max="10" width="8.5546875" style="557" customWidth="1"/>
    <col min="11" max="12" width="13.5546875" style="557" bestFit="1" customWidth="1"/>
    <col min="13" max="13" width="16.27734375" style="557" customWidth="1"/>
    <col min="14" max="14" width="20.1640625" style="557" customWidth="1"/>
    <col min="15" max="16" width="22.83203125" style="557" bestFit="1" customWidth="1"/>
    <col min="17" max="18" width="22" style="557" bestFit="1" customWidth="1"/>
    <col min="19" max="16384" width="9.1640625" style="557"/>
  </cols>
  <sheetData>
    <row r="1" spans="1:18" x14ac:dyDescent="0.4">
      <c r="A1" s="556" t="s">
        <v>700</v>
      </c>
    </row>
    <row r="2" spans="1:18" x14ac:dyDescent="0.4">
      <c r="K2" s="629" t="s">
        <v>575</v>
      </c>
      <c r="L2" s="629" t="s">
        <v>182</v>
      </c>
      <c r="M2" s="629" t="s">
        <v>180</v>
      </c>
      <c r="N2" s="630" t="s">
        <v>576</v>
      </c>
      <c r="O2" s="631" t="s">
        <v>577</v>
      </c>
      <c r="P2" s="632" t="s">
        <v>578</v>
      </c>
      <c r="Q2" s="632" t="s">
        <v>579</v>
      </c>
      <c r="R2" s="632" t="s">
        <v>580</v>
      </c>
    </row>
    <row r="3" spans="1:18" x14ac:dyDescent="0.4">
      <c r="K3" s="629">
        <v>2010</v>
      </c>
      <c r="L3" s="629">
        <v>0.55000000000000004</v>
      </c>
      <c r="M3" s="629">
        <v>1.3</v>
      </c>
      <c r="N3" s="553" t="str">
        <f>A30&amp;"
n="&amp;B30&amp;" 
"&amp;TEXT(ROUND(C30/1000,1),"0#.##")&amp;" GW"</f>
        <v>2010
n=10 
0.2 GW</v>
      </c>
      <c r="O3" s="631">
        <v>0.62</v>
      </c>
      <c r="P3" s="632">
        <v>0.5</v>
      </c>
      <c r="Q3" s="632">
        <v>0.35</v>
      </c>
      <c r="R3" s="632">
        <v>0.53</v>
      </c>
    </row>
    <row r="4" spans="1:18" x14ac:dyDescent="0.4">
      <c r="K4" s="629">
        <v>2011</v>
      </c>
      <c r="L4" s="629">
        <f>L3+2</f>
        <v>2.5499999999999998</v>
      </c>
      <c r="M4" s="629">
        <f>M3+2</f>
        <v>3.3</v>
      </c>
      <c r="N4" s="553" t="str">
        <f>A31&amp;"
n="&amp;B31&amp;" 
"&amp;TEXT(ROUND(C31/1000,1),"0#.##")&amp;" GW"</f>
        <v>2011
n=35 
0.5 GW</v>
      </c>
      <c r="O4" s="631">
        <v>1.32</v>
      </c>
      <c r="P4" s="632">
        <v>0.04</v>
      </c>
      <c r="Q4" s="632">
        <v>0.72</v>
      </c>
      <c r="R4" s="632">
        <v>0.2</v>
      </c>
    </row>
    <row r="5" spans="1:18" x14ac:dyDescent="0.4">
      <c r="K5" s="629">
        <v>2012</v>
      </c>
      <c r="L5" s="629">
        <f t="shared" ref="L5:M12" si="0">L4+2</f>
        <v>4.55</v>
      </c>
      <c r="M5" s="629">
        <f t="shared" si="0"/>
        <v>5.3</v>
      </c>
      <c r="N5" s="553" t="str">
        <f>A32&amp;"
n="&amp;B32&amp;" 
"&amp;TEXT(ROUND(C32/1000,1),"#.0##")&amp;" GW"</f>
        <v>2012
n=44 
1.0 GW</v>
      </c>
      <c r="O5" s="631">
        <v>1.23</v>
      </c>
      <c r="P5" s="632">
        <v>0.25</v>
      </c>
      <c r="Q5" s="632">
        <v>0.44</v>
      </c>
      <c r="R5" s="632">
        <v>0.45</v>
      </c>
    </row>
    <row r="6" spans="1:18" x14ac:dyDescent="0.4">
      <c r="K6" s="629">
        <v>2013</v>
      </c>
      <c r="L6" s="629">
        <f t="shared" si="0"/>
        <v>6.55</v>
      </c>
      <c r="M6" s="629">
        <f t="shared" si="0"/>
        <v>7.3</v>
      </c>
      <c r="N6" s="553" t="str">
        <f t="shared" ref="N6:N12" si="1">A33&amp;"
n="&amp;B33&amp;" 
"&amp;TEXT(ROUND(C33/1000,1),"#.##")&amp;" GW"</f>
        <v>2013
n=38 
1.3 GW</v>
      </c>
      <c r="O6" s="631">
        <v>1.31</v>
      </c>
      <c r="P6" s="632">
        <v>0.33</v>
      </c>
      <c r="Q6" s="632">
        <v>0.49</v>
      </c>
      <c r="R6" s="632">
        <v>0.05</v>
      </c>
    </row>
    <row r="7" spans="1:18" x14ac:dyDescent="0.4">
      <c r="K7" s="629">
        <v>2014</v>
      </c>
      <c r="L7" s="629">
        <f t="shared" si="0"/>
        <v>8.5500000000000007</v>
      </c>
      <c r="M7" s="629">
        <f t="shared" si="0"/>
        <v>9.3000000000000007</v>
      </c>
      <c r="N7" s="553" t="str">
        <f t="shared" si="1"/>
        <v>2014
n=64 
3.2 GW</v>
      </c>
      <c r="O7" s="631">
        <v>0.4</v>
      </c>
      <c r="P7" s="632">
        <v>1.34</v>
      </c>
      <c r="Q7" s="632">
        <v>0.31</v>
      </c>
      <c r="R7" s="632">
        <v>0.15</v>
      </c>
    </row>
    <row r="8" spans="1:18" x14ac:dyDescent="0.4">
      <c r="K8" s="629">
        <v>2015</v>
      </c>
      <c r="L8" s="629">
        <f t="shared" si="0"/>
        <v>10.55</v>
      </c>
      <c r="M8" s="629">
        <f t="shared" si="0"/>
        <v>11.3</v>
      </c>
      <c r="N8" s="553" t="str">
        <f t="shared" si="1"/>
        <v>2015
n=88 
2.9 GW</v>
      </c>
      <c r="O8" s="631">
        <v>0.34</v>
      </c>
      <c r="P8" s="632">
        <v>0.93</v>
      </c>
      <c r="Q8" s="632">
        <v>0.47</v>
      </c>
      <c r="R8" s="632">
        <v>0.41</v>
      </c>
    </row>
    <row r="9" spans="1:18" x14ac:dyDescent="0.4">
      <c r="K9" s="629">
        <v>2016</v>
      </c>
      <c r="L9" s="629">
        <f t="shared" si="0"/>
        <v>12.55</v>
      </c>
      <c r="M9" s="629">
        <f t="shared" si="0"/>
        <v>13.3</v>
      </c>
      <c r="N9" s="553" t="str">
        <f t="shared" si="1"/>
        <v>2016
n=152 
7.4 GW</v>
      </c>
      <c r="O9" s="631">
        <v>0.48</v>
      </c>
      <c r="P9" s="632">
        <v>0.34</v>
      </c>
      <c r="Q9" s="632">
        <v>0.75</v>
      </c>
      <c r="R9" s="632">
        <v>0.45</v>
      </c>
    </row>
    <row r="10" spans="1:18" x14ac:dyDescent="0.4">
      <c r="K10" s="629">
        <v>2017</v>
      </c>
      <c r="L10" s="629">
        <f t="shared" si="0"/>
        <v>14.55</v>
      </c>
      <c r="M10" s="629">
        <f t="shared" si="0"/>
        <v>15.3</v>
      </c>
      <c r="N10" s="553" t="str">
        <f t="shared" si="1"/>
        <v>2017
n=164 
4.1 GW</v>
      </c>
      <c r="O10" s="631">
        <v>0.43</v>
      </c>
      <c r="P10" s="632">
        <v>0.25</v>
      </c>
      <c r="Q10" s="632">
        <v>0.28000000000000003</v>
      </c>
      <c r="R10" s="632">
        <v>0.8</v>
      </c>
    </row>
    <row r="11" spans="1:18" x14ac:dyDescent="0.4">
      <c r="K11" s="629">
        <v>2018</v>
      </c>
      <c r="L11" s="629">
        <f t="shared" si="0"/>
        <v>16.55</v>
      </c>
      <c r="M11" s="629">
        <f t="shared" si="0"/>
        <v>17.3</v>
      </c>
      <c r="N11" s="553" t="str">
        <f t="shared" si="1"/>
        <v>2018
n=94 
3.9 GW</v>
      </c>
      <c r="O11" s="631">
        <v>0.47</v>
      </c>
      <c r="P11" s="632">
        <v>0.49</v>
      </c>
      <c r="Q11" s="632">
        <v>0.31</v>
      </c>
      <c r="R11" s="632">
        <v>0.91</v>
      </c>
    </row>
    <row r="12" spans="1:18" x14ac:dyDescent="0.4">
      <c r="K12" s="629">
        <v>2019</v>
      </c>
      <c r="L12" s="629">
        <f t="shared" si="0"/>
        <v>18.55</v>
      </c>
      <c r="M12" s="629">
        <f t="shared" si="0"/>
        <v>19.3</v>
      </c>
      <c r="N12" s="553" t="str">
        <f t="shared" si="1"/>
        <v>2019
n=103 
4.6 GW</v>
      </c>
      <c r="O12" s="631">
        <v>0.16</v>
      </c>
      <c r="P12" s="632">
        <v>0.81</v>
      </c>
      <c r="Q12" s="632">
        <v>0.35</v>
      </c>
      <c r="R12" s="632">
        <v>0.62</v>
      </c>
    </row>
    <row r="13" spans="1:18" x14ac:dyDescent="0.4">
      <c r="N13" s="559"/>
      <c r="O13" s="559"/>
    </row>
    <row r="14" spans="1:18" x14ac:dyDescent="0.4">
      <c r="N14" s="559"/>
      <c r="O14" s="559"/>
    </row>
    <row r="15" spans="1:18" x14ac:dyDescent="0.4">
      <c r="N15" s="559"/>
      <c r="O15" s="559"/>
    </row>
    <row r="16" spans="1:18" x14ac:dyDescent="0.4">
      <c r="N16" s="559"/>
      <c r="O16" s="559"/>
    </row>
    <row r="20" spans="1:15" x14ac:dyDescent="0.4">
      <c r="M20" s="633"/>
      <c r="N20" s="633"/>
      <c r="O20" s="633"/>
    </row>
    <row r="23" spans="1:15" ht="12.6" x14ac:dyDescent="0.45">
      <c r="A23" s="558" t="s">
        <v>617</v>
      </c>
    </row>
    <row r="24" spans="1:15" ht="12.9" thickBot="1" x14ac:dyDescent="0.5">
      <c r="A24" s="558"/>
    </row>
    <row r="25" spans="1:15" ht="12.6" thickBot="1" x14ac:dyDescent="0.45">
      <c r="A25" s="634"/>
      <c r="B25" s="635"/>
      <c r="C25" s="635"/>
      <c r="D25" s="863" t="s">
        <v>705</v>
      </c>
      <c r="E25" s="863"/>
      <c r="F25" s="863"/>
      <c r="G25" s="863"/>
      <c r="H25" s="863"/>
      <c r="I25" s="863"/>
      <c r="J25" s="863"/>
      <c r="K25" s="863"/>
      <c r="L25" s="864"/>
    </row>
    <row r="26" spans="1:15" ht="39.299999999999997" x14ac:dyDescent="0.6">
      <c r="A26" s="636" t="s">
        <v>544</v>
      </c>
      <c r="B26" s="637" t="s">
        <v>581</v>
      </c>
      <c r="C26" s="637" t="s">
        <v>618</v>
      </c>
      <c r="D26" s="638" t="s">
        <v>582</v>
      </c>
      <c r="E26" s="637" t="s">
        <v>583</v>
      </c>
      <c r="F26" s="639" t="s">
        <v>584</v>
      </c>
      <c r="G26" s="637" t="s">
        <v>585</v>
      </c>
      <c r="H26" s="637" t="s">
        <v>586</v>
      </c>
      <c r="I26" s="637" t="s">
        <v>587</v>
      </c>
      <c r="J26" s="638" t="s">
        <v>588</v>
      </c>
      <c r="K26" s="637" t="s">
        <v>589</v>
      </c>
      <c r="L26" s="640" t="s">
        <v>590</v>
      </c>
    </row>
    <row r="27" spans="1:15" x14ac:dyDescent="0.4">
      <c r="A27" s="641">
        <v>2007</v>
      </c>
      <c r="B27" s="633">
        <v>2</v>
      </c>
      <c r="C27" s="600">
        <v>18.899999999999999</v>
      </c>
      <c r="D27" s="642">
        <v>5.5</v>
      </c>
      <c r="E27" s="633">
        <v>5.42</v>
      </c>
      <c r="F27" s="643">
        <v>5.57</v>
      </c>
      <c r="G27" s="633"/>
      <c r="H27" s="633"/>
      <c r="I27" s="633"/>
      <c r="J27" s="642">
        <v>5.62</v>
      </c>
      <c r="K27" s="633">
        <v>5.62</v>
      </c>
      <c r="L27" s="644">
        <v>5.62</v>
      </c>
    </row>
    <row r="28" spans="1:15" x14ac:dyDescent="0.4">
      <c r="A28" s="603">
        <v>2008</v>
      </c>
      <c r="B28" s="633">
        <v>1</v>
      </c>
      <c r="C28" s="600">
        <v>10</v>
      </c>
      <c r="D28" s="642">
        <v>5.66</v>
      </c>
      <c r="E28" s="633">
        <v>5.66</v>
      </c>
      <c r="F28" s="643">
        <v>5.66</v>
      </c>
      <c r="G28" s="633">
        <v>5.66</v>
      </c>
      <c r="H28" s="633">
        <v>5.66</v>
      </c>
      <c r="I28" s="633">
        <v>5.66</v>
      </c>
      <c r="J28" s="642"/>
      <c r="K28" s="633"/>
      <c r="L28" s="644"/>
    </row>
    <row r="29" spans="1:15" x14ac:dyDescent="0.4">
      <c r="A29" s="603">
        <v>2009</v>
      </c>
      <c r="B29" s="633">
        <v>2</v>
      </c>
      <c r="C29" s="600">
        <v>46</v>
      </c>
      <c r="D29" s="642">
        <v>5.36</v>
      </c>
      <c r="E29" s="633">
        <v>5.17</v>
      </c>
      <c r="F29" s="643">
        <v>5.55</v>
      </c>
      <c r="G29" s="633">
        <v>5.68</v>
      </c>
      <c r="H29" s="633">
        <v>5.68</v>
      </c>
      <c r="I29" s="633">
        <v>5.68</v>
      </c>
      <c r="J29" s="642">
        <v>5.04</v>
      </c>
      <c r="K29" s="633">
        <v>5.04</v>
      </c>
      <c r="L29" s="644">
        <v>5.04</v>
      </c>
    </row>
    <row r="30" spans="1:15" x14ac:dyDescent="0.4">
      <c r="A30" s="603">
        <v>2010</v>
      </c>
      <c r="B30" s="633">
        <v>10</v>
      </c>
      <c r="C30" s="600">
        <v>175.07</v>
      </c>
      <c r="D30" s="642">
        <v>4.76</v>
      </c>
      <c r="E30" s="633">
        <v>4</v>
      </c>
      <c r="F30" s="643">
        <v>5.36</v>
      </c>
      <c r="G30" s="633">
        <v>4.79</v>
      </c>
      <c r="H30" s="633">
        <v>4.16</v>
      </c>
      <c r="I30" s="633">
        <v>5.29</v>
      </c>
      <c r="J30" s="642">
        <v>4.4800000000000004</v>
      </c>
      <c r="K30" s="633">
        <v>4.13</v>
      </c>
      <c r="L30" s="644">
        <v>5.0199999999999996</v>
      </c>
    </row>
    <row r="31" spans="1:15" x14ac:dyDescent="0.4">
      <c r="A31" s="603">
        <v>2011</v>
      </c>
      <c r="B31" s="633">
        <v>35</v>
      </c>
      <c r="C31" s="600">
        <v>485.15</v>
      </c>
      <c r="D31" s="642">
        <v>5.35</v>
      </c>
      <c r="E31" s="633">
        <v>4.1500000000000004</v>
      </c>
      <c r="F31" s="643">
        <v>5.65</v>
      </c>
      <c r="G31" s="633">
        <v>5.32</v>
      </c>
      <c r="H31" s="633">
        <v>4</v>
      </c>
      <c r="I31" s="633">
        <v>5.36</v>
      </c>
      <c r="J31" s="642">
        <v>5.58</v>
      </c>
      <c r="K31" s="633">
        <v>4.8600000000000003</v>
      </c>
      <c r="L31" s="644">
        <v>5.78</v>
      </c>
    </row>
    <row r="32" spans="1:15" x14ac:dyDescent="0.4">
      <c r="A32" s="603">
        <v>2012</v>
      </c>
      <c r="B32" s="633">
        <v>44</v>
      </c>
      <c r="C32" s="600">
        <v>961.14</v>
      </c>
      <c r="D32" s="642">
        <v>5.32</v>
      </c>
      <c r="E32" s="633">
        <v>4.28</v>
      </c>
      <c r="F32" s="643">
        <v>5.79</v>
      </c>
      <c r="G32" s="633">
        <v>5.27</v>
      </c>
      <c r="H32" s="633">
        <v>4.04</v>
      </c>
      <c r="I32" s="633">
        <v>5.51</v>
      </c>
      <c r="J32" s="642">
        <v>5.34</v>
      </c>
      <c r="K32" s="633">
        <v>4.9000000000000004</v>
      </c>
      <c r="L32" s="644">
        <v>5.8</v>
      </c>
    </row>
    <row r="33" spans="1:12" x14ac:dyDescent="0.4">
      <c r="A33" s="603">
        <v>2013</v>
      </c>
      <c r="B33" s="633">
        <v>38</v>
      </c>
      <c r="C33" s="600">
        <v>1343.79</v>
      </c>
      <c r="D33" s="642">
        <v>5.62</v>
      </c>
      <c r="E33" s="633">
        <v>4.72</v>
      </c>
      <c r="F33" s="643">
        <v>5.82</v>
      </c>
      <c r="G33" s="633">
        <v>5.35</v>
      </c>
      <c r="H33" s="633">
        <v>4.03</v>
      </c>
      <c r="I33" s="633">
        <v>5.68</v>
      </c>
      <c r="J33" s="642">
        <v>5.8</v>
      </c>
      <c r="K33" s="633">
        <v>5.31</v>
      </c>
      <c r="L33" s="644">
        <v>5.85</v>
      </c>
    </row>
    <row r="34" spans="1:12" x14ac:dyDescent="0.4">
      <c r="A34" s="603">
        <v>2014</v>
      </c>
      <c r="B34" s="633">
        <v>64</v>
      </c>
      <c r="C34" s="600">
        <v>3170.46</v>
      </c>
      <c r="D34" s="642">
        <v>5.57</v>
      </c>
      <c r="E34" s="633">
        <v>4.42</v>
      </c>
      <c r="F34" s="643">
        <v>5.84</v>
      </c>
      <c r="G34" s="633">
        <v>4.37</v>
      </c>
      <c r="H34" s="633">
        <v>3.98</v>
      </c>
      <c r="I34" s="633">
        <v>5.71</v>
      </c>
      <c r="J34" s="642">
        <v>5.69</v>
      </c>
      <c r="K34" s="633">
        <v>5.38</v>
      </c>
      <c r="L34" s="644">
        <v>5.84</v>
      </c>
    </row>
    <row r="35" spans="1:12" x14ac:dyDescent="0.4">
      <c r="A35" s="603">
        <v>2015</v>
      </c>
      <c r="B35" s="633">
        <v>88</v>
      </c>
      <c r="C35" s="600">
        <v>2876.48</v>
      </c>
      <c r="D35" s="642">
        <v>5.27</v>
      </c>
      <c r="E35" s="633">
        <v>4.43</v>
      </c>
      <c r="F35" s="643">
        <v>5.63</v>
      </c>
      <c r="G35" s="633">
        <v>4.4800000000000004</v>
      </c>
      <c r="H35" s="633">
        <v>4.1399999999999997</v>
      </c>
      <c r="I35" s="633">
        <v>5.4</v>
      </c>
      <c r="J35" s="642">
        <v>5.36</v>
      </c>
      <c r="K35" s="633">
        <v>4.8899999999999997</v>
      </c>
      <c r="L35" s="644">
        <v>5.78</v>
      </c>
    </row>
    <row r="36" spans="1:12" x14ac:dyDescent="0.4">
      <c r="A36" s="603">
        <v>2016</v>
      </c>
      <c r="B36" s="633">
        <v>152</v>
      </c>
      <c r="C36" s="600">
        <v>7435.76</v>
      </c>
      <c r="D36" s="642">
        <v>5.0599999999999996</v>
      </c>
      <c r="E36" s="633">
        <v>4.41</v>
      </c>
      <c r="F36" s="643">
        <v>5.76</v>
      </c>
      <c r="G36" s="633">
        <v>4.45</v>
      </c>
      <c r="H36" s="633">
        <v>3.97</v>
      </c>
      <c r="I36" s="633">
        <v>4.79</v>
      </c>
      <c r="J36" s="642">
        <v>5.33</v>
      </c>
      <c r="K36" s="633">
        <v>4.58</v>
      </c>
      <c r="L36" s="644">
        <v>5.78</v>
      </c>
    </row>
    <row r="37" spans="1:12" x14ac:dyDescent="0.4">
      <c r="A37" s="603">
        <v>2017</v>
      </c>
      <c r="B37" s="633">
        <v>164</v>
      </c>
      <c r="C37" s="600">
        <v>4059.42</v>
      </c>
      <c r="D37" s="642">
        <v>4.63</v>
      </c>
      <c r="E37" s="633">
        <v>4.3</v>
      </c>
      <c r="F37" s="643">
        <v>5.37</v>
      </c>
      <c r="G37" s="633">
        <v>4.45</v>
      </c>
      <c r="H37" s="633">
        <v>4.0199999999999996</v>
      </c>
      <c r="I37" s="633">
        <v>4.7</v>
      </c>
      <c r="J37" s="642">
        <v>4.68</v>
      </c>
      <c r="K37" s="633">
        <v>4.4000000000000004</v>
      </c>
      <c r="L37" s="644">
        <v>5.48</v>
      </c>
    </row>
    <row r="38" spans="1:12" x14ac:dyDescent="0.4">
      <c r="A38" s="603">
        <v>2018</v>
      </c>
      <c r="B38" s="633">
        <v>94</v>
      </c>
      <c r="C38" s="600">
        <v>3949.42</v>
      </c>
      <c r="D38" s="642">
        <v>4.6399999999999997</v>
      </c>
      <c r="E38" s="633">
        <v>4.26</v>
      </c>
      <c r="F38" s="643">
        <v>5.31</v>
      </c>
      <c r="G38" s="633">
        <v>4.43</v>
      </c>
      <c r="H38" s="633">
        <v>3.96</v>
      </c>
      <c r="I38" s="633">
        <v>4.92</v>
      </c>
      <c r="J38" s="642">
        <v>4.7</v>
      </c>
      <c r="K38" s="633">
        <v>4.4000000000000004</v>
      </c>
      <c r="L38" s="644">
        <v>5.61</v>
      </c>
    </row>
    <row r="39" spans="1:12" ht="12.6" thickBot="1" x14ac:dyDescent="0.45">
      <c r="A39" s="622">
        <v>2019</v>
      </c>
      <c r="B39" s="645">
        <v>103</v>
      </c>
      <c r="C39" s="609">
        <v>4585.9799999999996</v>
      </c>
      <c r="D39" s="646">
        <v>4.74</v>
      </c>
      <c r="E39" s="645">
        <v>4.1900000000000004</v>
      </c>
      <c r="F39" s="647">
        <v>5.44</v>
      </c>
      <c r="G39" s="645">
        <v>3.96</v>
      </c>
      <c r="H39" s="645">
        <v>3.8</v>
      </c>
      <c r="I39" s="645">
        <v>4.7699999999999996</v>
      </c>
      <c r="J39" s="646">
        <v>4.8600000000000003</v>
      </c>
      <c r="K39" s="645">
        <v>4.51</v>
      </c>
      <c r="L39" s="648">
        <v>5.48</v>
      </c>
    </row>
    <row r="40" spans="1:12" x14ac:dyDescent="0.4">
      <c r="A40" s="557" t="s">
        <v>31</v>
      </c>
      <c r="B40" s="557">
        <v>797</v>
      </c>
      <c r="C40" s="557">
        <v>29117.57</v>
      </c>
    </row>
  </sheetData>
  <mergeCells count="1">
    <mergeCell ref="D25:L25"/>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41</vt:i4>
      </vt:variant>
    </vt:vector>
  </HeadingPairs>
  <TitlesOfParts>
    <vt:vector size="41" baseType="lpstr">
      <vt:lpstr>Introduction</vt:lpstr>
      <vt:lpstr>Table of Contents</vt:lpstr>
      <vt:lpstr>Regional Definitions</vt:lpstr>
      <vt:lpstr>PV Capacity by Sector</vt:lpstr>
      <vt:lpstr>Capacity Additions by Gen Type</vt:lpstr>
      <vt:lpstr>State Solar Market Penetration</vt:lpstr>
      <vt:lpstr>PV Capacity by Region</vt:lpstr>
      <vt:lpstr>PV Capacity by Technology</vt:lpstr>
      <vt:lpstr>PV Irradiance</vt:lpstr>
      <vt:lpstr>PV ILR</vt:lpstr>
      <vt:lpstr>CapEx Time Trend</vt:lpstr>
      <vt:lpstr>CapEx by Size</vt:lpstr>
      <vt:lpstr>CapEx Time Trend by Technology</vt:lpstr>
      <vt:lpstr>CapEx Trend by Region</vt:lpstr>
      <vt:lpstr>CapEx of CSP</vt:lpstr>
      <vt:lpstr>CF by GHI, Mount, ILR</vt:lpstr>
      <vt:lpstr>CF by Region</vt:lpstr>
      <vt:lpstr>CF by Project Vintage</vt:lpstr>
      <vt:lpstr>CF by Project Age</vt:lpstr>
      <vt:lpstr>Inter-Annual Variability</vt:lpstr>
      <vt:lpstr>CF for CSP Plants</vt:lpstr>
      <vt:lpstr>PPA Price by Project</vt:lpstr>
      <vt:lpstr>PPA Price for CSP Plants</vt:lpstr>
      <vt:lpstr>Annual Average PPA Price</vt:lpstr>
      <vt:lpstr>LevelTen Solar PPA Prices</vt:lpstr>
      <vt:lpstr>PV+Battery Hybrid Project Specs</vt:lpstr>
      <vt:lpstr>PV+Battery Hybrid PPA Price</vt:lpstr>
      <vt:lpstr>LCOE of Utility-Scale PV</vt:lpstr>
      <vt:lpstr>LCOE vs. PPA Price</vt:lpstr>
      <vt:lpstr>PV &amp; Wind PPAs vs. Gas</vt:lpstr>
      <vt:lpstr>Recent PV PPAs vs. Gas Forecast</vt:lpstr>
      <vt:lpstr>PV Curtailment</vt:lpstr>
      <vt:lpstr>Energy and Capacity Value</vt:lpstr>
      <vt:lpstr>Solar Value vs. PPA Prices</vt:lpstr>
      <vt:lpstr>Value Factor vs. Penetration</vt:lpstr>
      <vt:lpstr>Value Difference vs. Flat Block</vt:lpstr>
      <vt:lpstr>All Capacity in Queues</vt:lpstr>
      <vt:lpstr>Solar GW in Queues by Region</vt:lpstr>
      <vt:lpstr>All Hybrid Capacity in Queues</vt:lpstr>
      <vt:lpstr>Gen+Storage Hybrids in Queues</vt:lpstr>
      <vt:lpstr>Individual_Project_Data</vt:lpstr>
    </vt:vector>
  </TitlesOfParts>
  <Company>Berkeley Lab</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MABolinger</dc:creator>
  <cp:lastModifiedBy>mabolinger</cp:lastModifiedBy>
  <dcterms:created xsi:type="dcterms:W3CDTF">2010-06-30T13:59:00Z</dcterms:created>
  <dcterms:modified xsi:type="dcterms:W3CDTF">2021-03-04T12:58:59Z</dcterms:modified>
</cp:coreProperties>
</file>